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29"/>
  <workbookPr defaultThemeVersion="166925"/>
  <mc:AlternateContent xmlns:mc="http://schemas.openxmlformats.org/markup-compatibility/2006">
    <mc:Choice Requires="x15">
      <x15ac:absPath xmlns:x15ac="http://schemas.microsoft.com/office/spreadsheetml/2010/11/ac" url="C:\Users\sowmy\Desktop\Github\Excel Analysis\"/>
    </mc:Choice>
  </mc:AlternateContent>
  <xr:revisionPtr revIDLastSave="0" documentId="13_ncr:1_{68B70AD1-9506-4797-BE50-BD79D62D815A}" xr6:coauthVersionLast="46" xr6:coauthVersionMax="46" xr10:uidLastSave="{00000000-0000-0000-0000-000000000000}"/>
  <bookViews>
    <workbookView xWindow="-110" yWindow="-110" windowWidth="19420" windowHeight="10420" activeTab="2" xr2:uid="{3A5D1FF2-7E72-4E43-A3B2-F3E878E2D074}"/>
  </bookViews>
  <sheets>
    <sheet name="Table of Content" sheetId="3" r:id="rId1"/>
    <sheet name="Data Exhibit-2" sheetId="2" r:id="rId2"/>
    <sheet name="Data Exhibit-3" sheetId="1" r:id="rId3"/>
    <sheet name="Data Exhibit-4" sheetId="6" r:id="rId4"/>
    <sheet name="_PalUtilTempWorksheet" sheetId="7" state="hidden" r:id="rId5"/>
  </sheets>
  <definedNames>
    <definedName name="_xlnm._FilterDatabase" localSheetId="1" hidden="1">'Data Exhibit-2'!$AC$2:$AC$2009</definedName>
  </definedNames>
  <calcPr calcId="191029" iterate="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E4" i="2" l="1"/>
  <c r="AE5" i="2"/>
  <c r="AE6" i="2"/>
  <c r="AE7" i="2"/>
  <c r="AE8" i="2"/>
  <c r="AE9" i="2"/>
  <c r="AE10" i="2"/>
  <c r="AE11" i="2"/>
  <c r="AE12" i="2"/>
  <c r="AE13" i="2"/>
  <c r="AE14" i="2"/>
  <c r="AE15" i="2"/>
  <c r="AE16" i="2"/>
  <c r="AE17" i="2"/>
  <c r="AE18" i="2"/>
  <c r="AE19" i="2"/>
  <c r="AE20" i="2"/>
  <c r="AE21" i="2"/>
  <c r="AE22" i="2"/>
  <c r="AE23" i="2"/>
  <c r="AE24" i="2"/>
  <c r="AE25" i="2"/>
  <c r="AE26" i="2"/>
  <c r="AE27" i="2"/>
  <c r="AE28" i="2"/>
  <c r="AE29" i="2"/>
  <c r="AE30" i="2"/>
  <c r="AE31" i="2"/>
  <c r="AE32" i="2"/>
  <c r="AE33" i="2"/>
  <c r="AE34" i="2"/>
  <c r="AE35" i="2"/>
  <c r="AE36" i="2"/>
  <c r="AE37" i="2"/>
  <c r="AE38" i="2"/>
  <c r="AE39" i="2"/>
  <c r="AE40" i="2"/>
  <c r="AE41" i="2"/>
  <c r="AE42" i="2"/>
  <c r="AE43" i="2"/>
  <c r="AE44" i="2"/>
  <c r="AE45" i="2"/>
  <c r="AE46" i="2"/>
  <c r="AE47" i="2"/>
  <c r="AE48" i="2"/>
  <c r="AE49" i="2"/>
  <c r="AE50" i="2"/>
  <c r="AE51" i="2"/>
  <c r="AE52" i="2"/>
  <c r="AE53" i="2"/>
  <c r="AE54" i="2"/>
  <c r="AE55" i="2"/>
  <c r="AE56" i="2"/>
  <c r="AE57" i="2"/>
  <c r="AE58" i="2"/>
  <c r="AE59" i="2"/>
  <c r="AE60" i="2"/>
  <c r="AE61" i="2"/>
  <c r="AE62" i="2"/>
  <c r="AE63" i="2"/>
  <c r="AE64" i="2"/>
  <c r="AE65" i="2"/>
  <c r="AE66" i="2"/>
  <c r="AE67" i="2"/>
  <c r="AE68" i="2"/>
  <c r="AE69" i="2"/>
  <c r="AE70" i="2"/>
  <c r="AE71" i="2"/>
  <c r="AE72" i="2"/>
  <c r="AE73" i="2"/>
  <c r="AE74" i="2"/>
  <c r="AE75" i="2"/>
  <c r="AE76" i="2"/>
  <c r="AE77" i="2"/>
  <c r="AE78" i="2"/>
  <c r="AE79" i="2"/>
  <c r="AE80" i="2"/>
  <c r="AE81" i="2"/>
  <c r="AE82" i="2"/>
  <c r="AE83" i="2"/>
  <c r="AE84" i="2"/>
  <c r="AE85" i="2"/>
  <c r="AE86" i="2"/>
  <c r="AE87" i="2"/>
  <c r="AE88" i="2"/>
  <c r="AE89" i="2"/>
  <c r="AE90" i="2"/>
  <c r="AE91" i="2"/>
  <c r="AE92" i="2"/>
  <c r="AE93" i="2"/>
  <c r="AE94" i="2"/>
  <c r="AE95" i="2"/>
  <c r="AE96" i="2"/>
  <c r="AE97" i="2"/>
  <c r="AE98" i="2"/>
  <c r="AE99" i="2"/>
  <c r="AE100" i="2"/>
  <c r="AE101" i="2"/>
  <c r="AE102" i="2"/>
  <c r="AE103" i="2"/>
  <c r="AE104" i="2"/>
  <c r="AE105" i="2"/>
  <c r="AE106" i="2"/>
  <c r="AE107" i="2"/>
  <c r="AE108" i="2"/>
  <c r="AE109" i="2"/>
  <c r="AE110" i="2"/>
  <c r="AE111" i="2"/>
  <c r="AE112" i="2"/>
  <c r="AE113" i="2"/>
  <c r="AE114" i="2"/>
  <c r="AE115" i="2"/>
  <c r="AE116" i="2"/>
  <c r="AE117" i="2"/>
  <c r="AE118" i="2"/>
  <c r="AE119" i="2"/>
  <c r="AE120" i="2"/>
  <c r="AE121" i="2"/>
  <c r="AE122" i="2"/>
  <c r="AE123" i="2"/>
  <c r="AE124" i="2"/>
  <c r="AE125" i="2"/>
  <c r="AE126" i="2"/>
  <c r="AE127" i="2"/>
  <c r="AE128" i="2"/>
  <c r="AE129" i="2"/>
  <c r="AE130" i="2"/>
  <c r="AE131" i="2"/>
  <c r="AE132" i="2"/>
  <c r="AE133" i="2"/>
  <c r="AE134" i="2"/>
  <c r="AE135" i="2"/>
  <c r="AE136" i="2"/>
  <c r="AE137" i="2"/>
  <c r="AE138" i="2"/>
  <c r="AE139" i="2"/>
  <c r="AE140" i="2"/>
  <c r="AE141" i="2"/>
  <c r="AE142" i="2"/>
  <c r="AE143" i="2"/>
  <c r="AE144" i="2"/>
  <c r="AE145" i="2"/>
  <c r="AE146" i="2"/>
  <c r="AE147" i="2"/>
  <c r="AE148" i="2"/>
  <c r="AE149" i="2"/>
  <c r="AE150" i="2"/>
  <c r="AE151" i="2"/>
  <c r="AE152" i="2"/>
  <c r="AE153" i="2"/>
  <c r="AE154" i="2"/>
  <c r="AE155" i="2"/>
  <c r="AE156" i="2"/>
  <c r="AE157" i="2"/>
  <c r="AE158" i="2"/>
  <c r="AE159" i="2"/>
  <c r="AE160" i="2"/>
  <c r="AE161" i="2"/>
  <c r="AE162" i="2"/>
  <c r="AE163" i="2"/>
  <c r="AE164" i="2"/>
  <c r="AE165" i="2"/>
  <c r="AE166" i="2"/>
  <c r="AE167" i="2"/>
  <c r="AE168" i="2"/>
  <c r="AE169" i="2"/>
  <c r="AE170" i="2"/>
  <c r="AE171" i="2"/>
  <c r="AE172" i="2"/>
  <c r="AE173" i="2"/>
  <c r="AE174" i="2"/>
  <c r="AE175" i="2"/>
  <c r="AE176" i="2"/>
  <c r="AE177" i="2"/>
  <c r="AE178" i="2"/>
  <c r="AE179" i="2"/>
  <c r="AE180" i="2"/>
  <c r="AE181" i="2"/>
  <c r="AE182" i="2"/>
  <c r="AE183" i="2"/>
  <c r="AE184" i="2"/>
  <c r="AE185" i="2"/>
  <c r="AE186" i="2"/>
  <c r="AE187" i="2"/>
  <c r="AE188" i="2"/>
  <c r="AE189" i="2"/>
  <c r="AE190" i="2"/>
  <c r="AE191" i="2"/>
  <c r="AE192" i="2"/>
  <c r="AE193" i="2"/>
  <c r="AE194" i="2"/>
  <c r="AE195" i="2"/>
  <c r="AE196" i="2"/>
  <c r="AE197" i="2"/>
  <c r="AE198" i="2"/>
  <c r="AE199" i="2"/>
  <c r="AE200" i="2"/>
  <c r="AE201" i="2"/>
  <c r="AE202" i="2"/>
  <c r="AE203" i="2"/>
  <c r="AE204" i="2"/>
  <c r="AE205" i="2"/>
  <c r="AE206" i="2"/>
  <c r="AE207" i="2"/>
  <c r="AE208" i="2"/>
  <c r="AE209" i="2"/>
  <c r="AE210" i="2"/>
  <c r="AE211" i="2"/>
  <c r="AE212" i="2"/>
  <c r="AE213" i="2"/>
  <c r="AE214" i="2"/>
  <c r="AE215" i="2"/>
  <c r="AE216" i="2"/>
  <c r="AE217" i="2"/>
  <c r="AE218" i="2"/>
  <c r="AE219" i="2"/>
  <c r="AE220" i="2"/>
  <c r="AE221" i="2"/>
  <c r="AE222" i="2"/>
  <c r="AE223" i="2"/>
  <c r="AE224" i="2"/>
  <c r="AE225" i="2"/>
  <c r="AE226" i="2"/>
  <c r="AE227" i="2"/>
  <c r="AE228" i="2"/>
  <c r="AE229" i="2"/>
  <c r="AE230" i="2"/>
  <c r="AE231" i="2"/>
  <c r="AE232" i="2"/>
  <c r="AE233" i="2"/>
  <c r="AE234" i="2"/>
  <c r="AE235" i="2"/>
  <c r="AE236" i="2"/>
  <c r="AE237" i="2"/>
  <c r="AE238" i="2"/>
  <c r="AE239" i="2"/>
  <c r="AE240" i="2"/>
  <c r="AE241" i="2"/>
  <c r="AE242" i="2"/>
  <c r="AE243" i="2"/>
  <c r="AE244" i="2"/>
  <c r="AE245" i="2"/>
  <c r="AE246" i="2"/>
  <c r="AE247" i="2"/>
  <c r="AE248" i="2"/>
  <c r="AE249" i="2"/>
  <c r="AE250" i="2"/>
  <c r="AE251" i="2"/>
  <c r="AE252" i="2"/>
  <c r="AE253" i="2"/>
  <c r="AE254" i="2"/>
  <c r="AE255" i="2"/>
  <c r="AE256" i="2"/>
  <c r="AE257" i="2"/>
  <c r="AE258" i="2"/>
  <c r="AE259" i="2"/>
  <c r="AE260" i="2"/>
  <c r="AE261" i="2"/>
  <c r="AE262" i="2"/>
  <c r="AE263" i="2"/>
  <c r="AE264" i="2"/>
  <c r="AE265" i="2"/>
  <c r="AE266" i="2"/>
  <c r="AE267" i="2"/>
  <c r="AE268" i="2"/>
  <c r="AE269" i="2"/>
  <c r="AE270" i="2"/>
  <c r="AE271" i="2"/>
  <c r="AE272" i="2"/>
  <c r="AE273" i="2"/>
  <c r="AE274" i="2"/>
  <c r="AE275" i="2"/>
  <c r="AE276" i="2"/>
  <c r="AE277" i="2"/>
  <c r="AE278" i="2"/>
  <c r="AE279" i="2"/>
  <c r="AE280" i="2"/>
  <c r="AE281" i="2"/>
  <c r="AE282" i="2"/>
  <c r="AE283" i="2"/>
  <c r="AE284" i="2"/>
  <c r="AE285" i="2"/>
  <c r="AE286" i="2"/>
  <c r="AE287" i="2"/>
  <c r="AE288" i="2"/>
  <c r="AE289" i="2"/>
  <c r="AE290" i="2"/>
  <c r="AE291" i="2"/>
  <c r="AE292" i="2"/>
  <c r="AE293" i="2"/>
  <c r="AE294" i="2"/>
  <c r="AE295" i="2"/>
  <c r="AE296" i="2"/>
  <c r="AE297" i="2"/>
  <c r="AE298" i="2"/>
  <c r="AE299" i="2"/>
  <c r="AE300" i="2"/>
  <c r="AE301" i="2"/>
  <c r="AE302" i="2"/>
  <c r="AE303" i="2"/>
  <c r="AE304" i="2"/>
  <c r="AE305" i="2"/>
  <c r="AE306" i="2"/>
  <c r="AE307" i="2"/>
  <c r="AE308" i="2"/>
  <c r="AE309" i="2"/>
  <c r="AE310" i="2"/>
  <c r="AE311" i="2"/>
  <c r="AE312" i="2"/>
  <c r="AE313" i="2"/>
  <c r="AE314" i="2"/>
  <c r="AE315" i="2"/>
  <c r="AE316" i="2"/>
  <c r="AE317" i="2"/>
  <c r="AE318" i="2"/>
  <c r="AE319" i="2"/>
  <c r="AE320" i="2"/>
  <c r="AE321" i="2"/>
  <c r="AE322" i="2"/>
  <c r="AE323" i="2"/>
  <c r="AE324" i="2"/>
  <c r="AE325" i="2"/>
  <c r="AE326" i="2"/>
  <c r="AE327" i="2"/>
  <c r="AE328" i="2"/>
  <c r="AE329" i="2"/>
  <c r="AE330" i="2"/>
  <c r="AE331" i="2"/>
  <c r="AE332" i="2"/>
  <c r="AE333" i="2"/>
  <c r="AE334" i="2"/>
  <c r="AE335" i="2"/>
  <c r="AE336" i="2"/>
  <c r="AE337" i="2"/>
  <c r="AE338" i="2"/>
  <c r="AE339" i="2"/>
  <c r="AE340" i="2"/>
  <c r="AE341" i="2"/>
  <c r="AE342" i="2"/>
  <c r="AE343" i="2"/>
  <c r="AE344" i="2"/>
  <c r="AE345" i="2"/>
  <c r="AE346" i="2"/>
  <c r="AE347" i="2"/>
  <c r="AE348" i="2"/>
  <c r="AE349" i="2"/>
  <c r="AE350" i="2"/>
  <c r="AE351" i="2"/>
  <c r="AE352" i="2"/>
  <c r="AE353" i="2"/>
  <c r="AE354" i="2"/>
  <c r="AE355" i="2"/>
  <c r="AE356" i="2"/>
  <c r="AE357" i="2"/>
  <c r="AE358" i="2"/>
  <c r="AE359" i="2"/>
  <c r="AE360" i="2"/>
  <c r="AE361" i="2"/>
  <c r="AE362" i="2"/>
  <c r="AE363" i="2"/>
  <c r="AE364" i="2"/>
  <c r="AE365" i="2"/>
  <c r="AE366" i="2"/>
  <c r="AE367" i="2"/>
  <c r="AE368" i="2"/>
  <c r="AE369" i="2"/>
  <c r="AE370" i="2"/>
  <c r="AE371" i="2"/>
  <c r="AE372" i="2"/>
  <c r="AE373" i="2"/>
  <c r="AE374" i="2"/>
  <c r="AE375" i="2"/>
  <c r="AE376" i="2"/>
  <c r="AE377" i="2"/>
  <c r="AE378" i="2"/>
  <c r="AE379" i="2"/>
  <c r="AE380" i="2"/>
  <c r="AE381" i="2"/>
  <c r="AE382" i="2"/>
  <c r="AE383" i="2"/>
  <c r="AE384" i="2"/>
  <c r="AE385" i="2"/>
  <c r="AE386" i="2"/>
  <c r="AE387" i="2"/>
  <c r="AE388" i="2"/>
  <c r="AE389" i="2"/>
  <c r="AE390" i="2"/>
  <c r="AE391" i="2"/>
  <c r="AE392" i="2"/>
  <c r="AE393" i="2"/>
  <c r="AE394" i="2"/>
  <c r="AE395" i="2"/>
  <c r="AE396" i="2"/>
  <c r="AE397" i="2"/>
  <c r="AE398" i="2"/>
  <c r="AE399" i="2"/>
  <c r="AE400" i="2"/>
  <c r="AE401" i="2"/>
  <c r="AE402" i="2"/>
  <c r="AE403" i="2"/>
  <c r="AE404" i="2"/>
  <c r="AE405" i="2"/>
  <c r="AE406" i="2"/>
  <c r="AE407" i="2"/>
  <c r="AE408" i="2"/>
  <c r="AE409" i="2"/>
  <c r="AE410" i="2"/>
  <c r="AE411" i="2"/>
  <c r="AE412" i="2"/>
  <c r="AE413" i="2"/>
  <c r="AE414" i="2"/>
  <c r="AE415" i="2"/>
  <c r="AE416" i="2"/>
  <c r="AE417" i="2"/>
  <c r="AE418" i="2"/>
  <c r="AE419" i="2"/>
  <c r="AE420" i="2"/>
  <c r="AE421" i="2"/>
  <c r="AE422" i="2"/>
  <c r="AE423" i="2"/>
  <c r="AE424" i="2"/>
  <c r="AE425" i="2"/>
  <c r="AE426" i="2"/>
  <c r="AE427" i="2"/>
  <c r="AE428" i="2"/>
  <c r="AE429" i="2"/>
  <c r="AE430" i="2"/>
  <c r="AE431" i="2"/>
  <c r="AE432" i="2"/>
  <c r="AE433" i="2"/>
  <c r="AE434" i="2"/>
  <c r="AE435" i="2"/>
  <c r="AE436" i="2"/>
  <c r="AE437" i="2"/>
  <c r="AE438" i="2"/>
  <c r="AE439" i="2"/>
  <c r="AE440" i="2"/>
  <c r="AE441" i="2"/>
  <c r="AE442" i="2"/>
  <c r="AE443" i="2"/>
  <c r="AE444" i="2"/>
  <c r="AE445" i="2"/>
  <c r="AE446" i="2"/>
  <c r="AE447" i="2"/>
  <c r="AE448" i="2"/>
  <c r="AE449" i="2"/>
  <c r="AE450" i="2"/>
  <c r="AE451" i="2"/>
  <c r="AE452" i="2"/>
  <c r="AE453" i="2"/>
  <c r="AE454" i="2"/>
  <c r="AE455" i="2"/>
  <c r="AE456" i="2"/>
  <c r="AE457" i="2"/>
  <c r="AE458" i="2"/>
  <c r="AE459" i="2"/>
  <c r="AE460" i="2"/>
  <c r="AE461" i="2"/>
  <c r="AE462" i="2"/>
  <c r="AE463" i="2"/>
  <c r="AE464" i="2"/>
  <c r="AE465" i="2"/>
  <c r="AE466" i="2"/>
  <c r="AE467" i="2"/>
  <c r="AE468" i="2"/>
  <c r="AE469" i="2"/>
  <c r="AE470" i="2"/>
  <c r="AE471" i="2"/>
  <c r="AE472" i="2"/>
  <c r="AE473" i="2"/>
  <c r="AE474" i="2"/>
  <c r="AE475" i="2"/>
  <c r="AE476" i="2"/>
  <c r="AE477" i="2"/>
  <c r="AE478" i="2"/>
  <c r="AE479" i="2"/>
  <c r="AE480" i="2"/>
  <c r="AE481" i="2"/>
  <c r="AE482" i="2"/>
  <c r="AE483" i="2"/>
  <c r="AE484" i="2"/>
  <c r="AE485" i="2"/>
  <c r="AE486" i="2"/>
  <c r="AE487" i="2"/>
  <c r="AE488" i="2"/>
  <c r="AE489" i="2"/>
  <c r="AE490" i="2"/>
  <c r="AE491" i="2"/>
  <c r="AE492" i="2"/>
  <c r="AE493" i="2"/>
  <c r="AE494" i="2"/>
  <c r="AE495" i="2"/>
  <c r="AE496" i="2"/>
  <c r="AE497" i="2"/>
  <c r="AE498" i="2"/>
  <c r="AE499" i="2"/>
  <c r="AE500" i="2"/>
  <c r="AE501" i="2"/>
  <c r="AE502" i="2"/>
  <c r="AE503" i="2"/>
  <c r="AE504" i="2"/>
  <c r="AE505" i="2"/>
  <c r="AE506" i="2"/>
  <c r="AE507" i="2"/>
  <c r="AE508" i="2"/>
  <c r="AE509" i="2"/>
  <c r="AE510" i="2"/>
  <c r="AE511" i="2"/>
  <c r="AE512" i="2"/>
  <c r="AE513" i="2"/>
  <c r="AE514" i="2"/>
  <c r="AE515" i="2"/>
  <c r="AE516" i="2"/>
  <c r="AE517" i="2"/>
  <c r="AE518" i="2"/>
  <c r="AE519" i="2"/>
  <c r="AE520" i="2"/>
  <c r="AE521" i="2"/>
  <c r="AE522" i="2"/>
  <c r="AE523" i="2"/>
  <c r="AE524" i="2"/>
  <c r="AE525" i="2"/>
  <c r="AE526" i="2"/>
  <c r="AE527" i="2"/>
  <c r="AE528" i="2"/>
  <c r="AE529" i="2"/>
  <c r="AE530" i="2"/>
  <c r="AE531" i="2"/>
  <c r="AE532" i="2"/>
  <c r="AE533" i="2"/>
  <c r="AE534" i="2"/>
  <c r="AE535" i="2"/>
  <c r="AE536" i="2"/>
  <c r="AE537" i="2"/>
  <c r="AE538" i="2"/>
  <c r="AE539" i="2"/>
  <c r="AE540" i="2"/>
  <c r="AE541" i="2"/>
  <c r="AE542" i="2"/>
  <c r="AE543" i="2"/>
  <c r="AE544" i="2"/>
  <c r="AE545" i="2"/>
  <c r="AE546" i="2"/>
  <c r="AE547" i="2"/>
  <c r="AE548" i="2"/>
  <c r="AE549" i="2"/>
  <c r="AE550" i="2"/>
  <c r="AE551" i="2"/>
  <c r="AE552" i="2"/>
  <c r="AE553" i="2"/>
  <c r="AE554" i="2"/>
  <c r="AE555" i="2"/>
  <c r="AE556" i="2"/>
  <c r="AE557" i="2"/>
  <c r="AE558" i="2"/>
  <c r="AE559" i="2"/>
  <c r="AE560" i="2"/>
  <c r="AE561" i="2"/>
  <c r="AE562" i="2"/>
  <c r="AE563" i="2"/>
  <c r="AE564" i="2"/>
  <c r="AE565" i="2"/>
  <c r="AE566" i="2"/>
  <c r="AE567" i="2"/>
  <c r="AE568" i="2"/>
  <c r="AE569" i="2"/>
  <c r="AE570" i="2"/>
  <c r="AE571" i="2"/>
  <c r="AE572" i="2"/>
  <c r="AE573" i="2"/>
  <c r="AE574" i="2"/>
  <c r="AE575" i="2"/>
  <c r="AE576" i="2"/>
  <c r="AE577" i="2"/>
  <c r="AE578" i="2"/>
  <c r="AE579" i="2"/>
  <c r="AE580" i="2"/>
  <c r="AE581" i="2"/>
  <c r="AE582" i="2"/>
  <c r="AE583" i="2"/>
  <c r="AE584" i="2"/>
  <c r="AE585" i="2"/>
  <c r="AE586" i="2"/>
  <c r="AE587" i="2"/>
  <c r="AE588" i="2"/>
  <c r="AE589" i="2"/>
  <c r="AE590" i="2"/>
  <c r="AE591" i="2"/>
  <c r="AE592" i="2"/>
  <c r="AE593" i="2"/>
  <c r="AE594" i="2"/>
  <c r="AE595" i="2"/>
  <c r="AE596" i="2"/>
  <c r="AE597" i="2"/>
  <c r="AE598" i="2"/>
  <c r="AE599" i="2"/>
  <c r="AE600" i="2"/>
  <c r="AE601" i="2"/>
  <c r="AE602" i="2"/>
  <c r="AE603" i="2"/>
  <c r="AE604" i="2"/>
  <c r="AE605" i="2"/>
  <c r="AE606" i="2"/>
  <c r="AE607" i="2"/>
  <c r="AE608" i="2"/>
  <c r="AE609" i="2"/>
  <c r="AE610" i="2"/>
  <c r="AE611" i="2"/>
  <c r="AE612" i="2"/>
  <c r="AE613" i="2"/>
  <c r="AE614" i="2"/>
  <c r="AE615" i="2"/>
  <c r="AE616" i="2"/>
  <c r="AE617" i="2"/>
  <c r="AE618" i="2"/>
  <c r="AE619" i="2"/>
  <c r="AE620" i="2"/>
  <c r="AE621" i="2"/>
  <c r="AE622" i="2"/>
  <c r="AE623" i="2"/>
  <c r="AE624" i="2"/>
  <c r="AE625" i="2"/>
  <c r="AE626" i="2"/>
  <c r="AE627" i="2"/>
  <c r="AE628" i="2"/>
  <c r="AE629" i="2"/>
  <c r="AE630" i="2"/>
  <c r="AE631" i="2"/>
  <c r="AE632" i="2"/>
  <c r="AE633" i="2"/>
  <c r="AE634" i="2"/>
  <c r="AE635" i="2"/>
  <c r="AE636" i="2"/>
  <c r="AE637" i="2"/>
  <c r="AE638" i="2"/>
  <c r="AE639" i="2"/>
  <c r="AE640" i="2"/>
  <c r="AE641" i="2"/>
  <c r="AE642" i="2"/>
  <c r="AE643" i="2"/>
  <c r="AE644" i="2"/>
  <c r="AE645" i="2"/>
  <c r="AE646" i="2"/>
  <c r="AE647" i="2"/>
  <c r="AE648" i="2"/>
  <c r="AE649" i="2"/>
  <c r="AE650" i="2"/>
  <c r="AE651" i="2"/>
  <c r="AE652" i="2"/>
  <c r="AE653" i="2"/>
  <c r="AE654" i="2"/>
  <c r="AE655" i="2"/>
  <c r="AE656" i="2"/>
  <c r="AE657" i="2"/>
  <c r="AE658" i="2"/>
  <c r="AE659" i="2"/>
  <c r="AE660" i="2"/>
  <c r="AE661" i="2"/>
  <c r="AE662" i="2"/>
  <c r="AE663" i="2"/>
  <c r="AE664" i="2"/>
  <c r="AE665" i="2"/>
  <c r="AE666" i="2"/>
  <c r="AE667" i="2"/>
  <c r="AE668" i="2"/>
  <c r="AE669" i="2"/>
  <c r="AE670" i="2"/>
  <c r="AE671" i="2"/>
  <c r="AE672" i="2"/>
  <c r="AE673" i="2"/>
  <c r="AE674" i="2"/>
  <c r="AE675" i="2"/>
  <c r="AE676" i="2"/>
  <c r="AE677" i="2"/>
  <c r="AE678" i="2"/>
  <c r="AE679" i="2"/>
  <c r="AE680" i="2"/>
  <c r="AE681" i="2"/>
  <c r="AE682" i="2"/>
  <c r="AE683" i="2"/>
  <c r="AE684" i="2"/>
  <c r="AE685" i="2"/>
  <c r="AE686" i="2"/>
  <c r="AE687" i="2"/>
  <c r="AE688" i="2"/>
  <c r="AE689" i="2"/>
  <c r="AE690" i="2"/>
  <c r="AE691" i="2"/>
  <c r="AE692" i="2"/>
  <c r="AE693" i="2"/>
  <c r="AE694" i="2"/>
  <c r="AE695" i="2"/>
  <c r="AE696" i="2"/>
  <c r="AE697" i="2"/>
  <c r="AE698" i="2"/>
  <c r="AE699" i="2"/>
  <c r="AE700" i="2"/>
  <c r="AE701" i="2"/>
  <c r="AE702" i="2"/>
  <c r="AE703" i="2"/>
  <c r="AE704" i="2"/>
  <c r="AE705" i="2"/>
  <c r="AE706" i="2"/>
  <c r="AE707" i="2"/>
  <c r="AE708" i="2"/>
  <c r="AE709" i="2"/>
  <c r="AE710" i="2"/>
  <c r="AE711" i="2"/>
  <c r="AE712" i="2"/>
  <c r="AE713" i="2"/>
  <c r="AE714" i="2"/>
  <c r="AE715" i="2"/>
  <c r="AE716" i="2"/>
  <c r="AE717" i="2"/>
  <c r="AE718" i="2"/>
  <c r="AE719" i="2"/>
  <c r="AE720" i="2"/>
  <c r="AE721" i="2"/>
  <c r="AE722" i="2"/>
  <c r="AE723" i="2"/>
  <c r="AE724" i="2"/>
  <c r="AE725" i="2"/>
  <c r="AE726" i="2"/>
  <c r="AE727" i="2"/>
  <c r="AE728" i="2"/>
  <c r="AE729" i="2"/>
  <c r="AE730" i="2"/>
  <c r="AE731" i="2"/>
  <c r="AE732" i="2"/>
  <c r="AE733" i="2"/>
  <c r="AE734" i="2"/>
  <c r="AE735" i="2"/>
  <c r="AE736" i="2"/>
  <c r="AE737" i="2"/>
  <c r="AE738" i="2"/>
  <c r="AE739" i="2"/>
  <c r="AE740" i="2"/>
  <c r="AE741" i="2"/>
  <c r="AE742" i="2"/>
  <c r="AE743" i="2"/>
  <c r="AE744" i="2"/>
  <c r="AE745" i="2"/>
  <c r="AE746" i="2"/>
  <c r="AE747" i="2"/>
  <c r="AE748" i="2"/>
  <c r="AE749" i="2"/>
  <c r="AE750" i="2"/>
  <c r="AE751" i="2"/>
  <c r="AE752" i="2"/>
  <c r="AE753" i="2"/>
  <c r="AE754" i="2"/>
  <c r="AE755" i="2"/>
  <c r="AE756" i="2"/>
  <c r="AE757" i="2"/>
  <c r="AE758" i="2"/>
  <c r="AE759" i="2"/>
  <c r="AE760" i="2"/>
  <c r="AE761" i="2"/>
  <c r="AE762" i="2"/>
  <c r="AE763" i="2"/>
  <c r="AE764" i="2"/>
  <c r="AE765" i="2"/>
  <c r="AE766" i="2"/>
  <c r="AE767" i="2"/>
  <c r="AE768" i="2"/>
  <c r="AE769" i="2"/>
  <c r="AE770" i="2"/>
  <c r="AE771" i="2"/>
  <c r="AE772" i="2"/>
  <c r="AE773" i="2"/>
  <c r="AE774" i="2"/>
  <c r="AE775" i="2"/>
  <c r="AE776" i="2"/>
  <c r="AE777" i="2"/>
  <c r="AE778" i="2"/>
  <c r="AE779" i="2"/>
  <c r="AE780" i="2"/>
  <c r="AE781" i="2"/>
  <c r="AE782" i="2"/>
  <c r="AE783" i="2"/>
  <c r="AE784" i="2"/>
  <c r="AE785" i="2"/>
  <c r="AE786" i="2"/>
  <c r="AE787" i="2"/>
  <c r="AE788" i="2"/>
  <c r="AE789" i="2"/>
  <c r="AE790" i="2"/>
  <c r="AE791" i="2"/>
  <c r="AE792" i="2"/>
  <c r="AE793" i="2"/>
  <c r="AE794" i="2"/>
  <c r="AE795" i="2"/>
  <c r="AE796" i="2"/>
  <c r="AE797" i="2"/>
  <c r="AE798" i="2"/>
  <c r="AE799" i="2"/>
  <c r="AE800" i="2"/>
  <c r="AE801" i="2"/>
  <c r="AE802" i="2"/>
  <c r="AE803" i="2"/>
  <c r="AE804" i="2"/>
  <c r="AE805" i="2"/>
  <c r="AE806" i="2"/>
  <c r="AE807" i="2"/>
  <c r="AE808" i="2"/>
  <c r="AE809" i="2"/>
  <c r="AE810" i="2"/>
  <c r="AE811" i="2"/>
  <c r="AE812" i="2"/>
  <c r="AE813" i="2"/>
  <c r="AE814" i="2"/>
  <c r="AE815" i="2"/>
  <c r="AE816" i="2"/>
  <c r="AE817" i="2"/>
  <c r="AE818" i="2"/>
  <c r="AE819" i="2"/>
  <c r="AE820" i="2"/>
  <c r="AE821" i="2"/>
  <c r="AE822" i="2"/>
  <c r="AE823" i="2"/>
  <c r="AE824" i="2"/>
  <c r="AE825" i="2"/>
  <c r="AE826" i="2"/>
  <c r="AE827" i="2"/>
  <c r="AE828" i="2"/>
  <c r="AE829" i="2"/>
  <c r="AE830" i="2"/>
  <c r="AE831" i="2"/>
  <c r="AE832" i="2"/>
  <c r="AE833" i="2"/>
  <c r="AE834" i="2"/>
  <c r="AE835" i="2"/>
  <c r="AE836" i="2"/>
  <c r="AE837" i="2"/>
  <c r="AE838" i="2"/>
  <c r="AE839" i="2"/>
  <c r="AE840" i="2"/>
  <c r="AE841" i="2"/>
  <c r="AE842" i="2"/>
  <c r="AE843" i="2"/>
  <c r="AE844" i="2"/>
  <c r="AE845" i="2"/>
  <c r="AE846" i="2"/>
  <c r="AE847" i="2"/>
  <c r="AE848" i="2"/>
  <c r="AE849" i="2"/>
  <c r="AE850" i="2"/>
  <c r="AE851" i="2"/>
  <c r="AE852" i="2"/>
  <c r="AE853" i="2"/>
  <c r="AE854" i="2"/>
  <c r="AE855" i="2"/>
  <c r="AE856" i="2"/>
  <c r="AE857" i="2"/>
  <c r="AE858" i="2"/>
  <c r="AE859" i="2"/>
  <c r="AE860" i="2"/>
  <c r="AE861" i="2"/>
  <c r="AE862" i="2"/>
  <c r="AE863" i="2"/>
  <c r="AE864" i="2"/>
  <c r="AE865" i="2"/>
  <c r="AE866" i="2"/>
  <c r="AE867" i="2"/>
  <c r="AE868" i="2"/>
  <c r="AE869" i="2"/>
  <c r="AE870" i="2"/>
  <c r="AE871" i="2"/>
  <c r="AE872" i="2"/>
  <c r="AE873" i="2"/>
  <c r="AE874" i="2"/>
  <c r="AE875" i="2"/>
  <c r="AE876" i="2"/>
  <c r="AE877" i="2"/>
  <c r="AE878" i="2"/>
  <c r="AE879" i="2"/>
  <c r="AE880" i="2"/>
  <c r="AE881" i="2"/>
  <c r="AE882" i="2"/>
  <c r="AE883" i="2"/>
  <c r="AE884" i="2"/>
  <c r="AE885" i="2"/>
  <c r="AE886" i="2"/>
  <c r="AE887" i="2"/>
  <c r="AE888" i="2"/>
  <c r="AE889" i="2"/>
  <c r="AE890" i="2"/>
  <c r="AE891" i="2"/>
  <c r="AE892" i="2"/>
  <c r="AE893" i="2"/>
  <c r="AE894" i="2"/>
  <c r="AE895" i="2"/>
  <c r="AE896" i="2"/>
  <c r="AE897" i="2"/>
  <c r="AE898" i="2"/>
  <c r="AE899" i="2"/>
  <c r="AE900" i="2"/>
  <c r="AE901" i="2"/>
  <c r="AE902" i="2"/>
  <c r="AE903" i="2"/>
  <c r="AE904" i="2"/>
  <c r="AE905" i="2"/>
  <c r="AE906" i="2"/>
  <c r="AE907" i="2"/>
  <c r="AE908" i="2"/>
  <c r="AE909" i="2"/>
  <c r="AE910" i="2"/>
  <c r="AE911" i="2"/>
  <c r="AE912" i="2"/>
  <c r="AE913" i="2"/>
  <c r="AE914" i="2"/>
  <c r="AE915" i="2"/>
  <c r="AE916" i="2"/>
  <c r="AE917" i="2"/>
  <c r="AE918" i="2"/>
  <c r="AE919" i="2"/>
  <c r="AE920" i="2"/>
  <c r="AE921" i="2"/>
  <c r="AE922" i="2"/>
  <c r="AE923" i="2"/>
  <c r="AE924" i="2"/>
  <c r="AE925" i="2"/>
  <c r="AE926" i="2"/>
  <c r="AE927" i="2"/>
  <c r="AE928" i="2"/>
  <c r="AE929" i="2"/>
  <c r="AE930" i="2"/>
  <c r="AE931" i="2"/>
  <c r="AE932" i="2"/>
  <c r="AE933" i="2"/>
  <c r="AE934" i="2"/>
  <c r="AE935" i="2"/>
  <c r="AE936" i="2"/>
  <c r="AE937" i="2"/>
  <c r="AE938" i="2"/>
  <c r="AE939" i="2"/>
  <c r="AE940" i="2"/>
  <c r="AE941" i="2"/>
  <c r="AE942" i="2"/>
  <c r="AE943" i="2"/>
  <c r="AE944" i="2"/>
  <c r="AE945" i="2"/>
  <c r="AE946" i="2"/>
  <c r="AE947" i="2"/>
  <c r="AE948" i="2"/>
  <c r="AE949" i="2"/>
  <c r="AE950" i="2"/>
  <c r="AE951" i="2"/>
  <c r="AE952" i="2"/>
  <c r="AE953" i="2"/>
  <c r="AE954" i="2"/>
  <c r="AE955" i="2"/>
  <c r="AE956" i="2"/>
  <c r="AE957" i="2"/>
  <c r="AE958" i="2"/>
  <c r="AE959" i="2"/>
  <c r="AE960" i="2"/>
  <c r="AE961" i="2"/>
  <c r="AE962" i="2"/>
  <c r="AE963" i="2"/>
  <c r="AE964" i="2"/>
  <c r="AE965" i="2"/>
  <c r="AE966" i="2"/>
  <c r="AE967" i="2"/>
  <c r="AE968" i="2"/>
  <c r="AE969" i="2"/>
  <c r="AE970" i="2"/>
  <c r="AE971" i="2"/>
  <c r="AE972" i="2"/>
  <c r="AE973" i="2"/>
  <c r="AE974" i="2"/>
  <c r="AE975" i="2"/>
  <c r="AE976" i="2"/>
  <c r="AE977" i="2"/>
  <c r="AE978" i="2"/>
  <c r="AE979" i="2"/>
  <c r="AE980" i="2"/>
  <c r="AE981" i="2"/>
  <c r="AE982" i="2"/>
  <c r="AE983" i="2"/>
  <c r="AE984" i="2"/>
  <c r="AE985" i="2"/>
  <c r="AE986" i="2"/>
  <c r="AE987" i="2"/>
  <c r="AE988" i="2"/>
  <c r="AE989" i="2"/>
  <c r="AE990" i="2"/>
  <c r="AE991" i="2"/>
  <c r="AE992" i="2"/>
  <c r="AE993" i="2"/>
  <c r="AE994" i="2"/>
  <c r="AE995" i="2"/>
  <c r="AE996" i="2"/>
  <c r="AE997" i="2"/>
  <c r="AE998" i="2"/>
  <c r="AE999" i="2"/>
  <c r="AE1000" i="2"/>
  <c r="AE1001" i="2"/>
  <c r="AE1002" i="2"/>
  <c r="AE1003" i="2"/>
  <c r="AE1004" i="2"/>
  <c r="AE1005" i="2"/>
  <c r="AE1006" i="2"/>
  <c r="AE1007" i="2"/>
  <c r="AE1008" i="2"/>
  <c r="AE1009" i="2"/>
  <c r="AE1010" i="2"/>
  <c r="AE1011" i="2"/>
  <c r="AE1012" i="2"/>
  <c r="AE1013" i="2"/>
  <c r="AE1014" i="2"/>
  <c r="AE1015" i="2"/>
  <c r="AE1016" i="2"/>
  <c r="AE1017" i="2"/>
  <c r="AE1018" i="2"/>
  <c r="AE1019" i="2"/>
  <c r="AE1020" i="2"/>
  <c r="AE1021" i="2"/>
  <c r="AE1022" i="2"/>
  <c r="AE1023" i="2"/>
  <c r="AE1024" i="2"/>
  <c r="AE1025" i="2"/>
  <c r="AE1026" i="2"/>
  <c r="AE1027" i="2"/>
  <c r="AE1028" i="2"/>
  <c r="AE1029" i="2"/>
  <c r="AE1030" i="2"/>
  <c r="AE1031" i="2"/>
  <c r="AE1032" i="2"/>
  <c r="AE1033" i="2"/>
  <c r="AE1034" i="2"/>
  <c r="AE1035" i="2"/>
  <c r="AE1036" i="2"/>
  <c r="AE1037" i="2"/>
  <c r="AE1038" i="2"/>
  <c r="AE1039" i="2"/>
  <c r="AE1040" i="2"/>
  <c r="AE1041" i="2"/>
  <c r="AE1042" i="2"/>
  <c r="AE1043" i="2"/>
  <c r="AE1044" i="2"/>
  <c r="AE1045" i="2"/>
  <c r="AE1046" i="2"/>
  <c r="AE1047" i="2"/>
  <c r="AE1048" i="2"/>
  <c r="AE1049" i="2"/>
  <c r="AE1050" i="2"/>
  <c r="AE1051" i="2"/>
  <c r="AE1052" i="2"/>
  <c r="AE1053" i="2"/>
  <c r="AE1054" i="2"/>
  <c r="AE1055" i="2"/>
  <c r="AE1056" i="2"/>
  <c r="AE1057" i="2"/>
  <c r="AE1058" i="2"/>
  <c r="AE1059" i="2"/>
  <c r="AE1060" i="2"/>
  <c r="AE1061" i="2"/>
  <c r="AE1062" i="2"/>
  <c r="AE1063" i="2"/>
  <c r="AE1064" i="2"/>
  <c r="AE1065" i="2"/>
  <c r="AE1066" i="2"/>
  <c r="AE1067" i="2"/>
  <c r="AE1068" i="2"/>
  <c r="AE1069" i="2"/>
  <c r="AE1070" i="2"/>
  <c r="AE1071" i="2"/>
  <c r="AE1072" i="2"/>
  <c r="AE1073" i="2"/>
  <c r="AE1074" i="2"/>
  <c r="AE1075" i="2"/>
  <c r="AE1076" i="2"/>
  <c r="AE1077" i="2"/>
  <c r="AE1078" i="2"/>
  <c r="AE1079" i="2"/>
  <c r="AE1080" i="2"/>
  <c r="AE1081" i="2"/>
  <c r="AE1082" i="2"/>
  <c r="AE1083" i="2"/>
  <c r="AE1084" i="2"/>
  <c r="AE1085" i="2"/>
  <c r="AE1086" i="2"/>
  <c r="AE1087" i="2"/>
  <c r="AE1088" i="2"/>
  <c r="AE1089" i="2"/>
  <c r="AE1090" i="2"/>
  <c r="AE1091" i="2"/>
  <c r="AE1092" i="2"/>
  <c r="AE1093" i="2"/>
  <c r="AE1094" i="2"/>
  <c r="AE1095" i="2"/>
  <c r="AE1096" i="2"/>
  <c r="AE1097" i="2"/>
  <c r="AE1098" i="2"/>
  <c r="AE1099" i="2"/>
  <c r="AE1100" i="2"/>
  <c r="AE1101" i="2"/>
  <c r="AE1102" i="2"/>
  <c r="AE1103" i="2"/>
  <c r="AE1104" i="2"/>
  <c r="AE1105" i="2"/>
  <c r="AE1106" i="2"/>
  <c r="AE1107" i="2"/>
  <c r="AE1108" i="2"/>
  <c r="AE1109" i="2"/>
  <c r="AE1110" i="2"/>
  <c r="AE1111" i="2"/>
  <c r="AE1112" i="2"/>
  <c r="AE1113" i="2"/>
  <c r="AE1114" i="2"/>
  <c r="AE1115" i="2"/>
  <c r="AE1116" i="2"/>
  <c r="AE1117" i="2"/>
  <c r="AE1118" i="2"/>
  <c r="AE1119" i="2"/>
  <c r="AE1120" i="2"/>
  <c r="AE1121" i="2"/>
  <c r="AE1122" i="2"/>
  <c r="AE1123" i="2"/>
  <c r="AE1124" i="2"/>
  <c r="AE1125" i="2"/>
  <c r="AE1126" i="2"/>
  <c r="AE1127" i="2"/>
  <c r="AE1128" i="2"/>
  <c r="AE1129" i="2"/>
  <c r="AE1130" i="2"/>
  <c r="AE1131" i="2"/>
  <c r="AE1132" i="2"/>
  <c r="AE1133" i="2"/>
  <c r="AE1134" i="2"/>
  <c r="AE1135" i="2"/>
  <c r="AE1136" i="2"/>
  <c r="AE1137" i="2"/>
  <c r="AE1138" i="2"/>
  <c r="AE1139" i="2"/>
  <c r="AE1140" i="2"/>
  <c r="AE1141" i="2"/>
  <c r="AE1142" i="2"/>
  <c r="AE1143" i="2"/>
  <c r="AE1144" i="2"/>
  <c r="AE1145" i="2"/>
  <c r="AE1146" i="2"/>
  <c r="AE1147" i="2"/>
  <c r="AE1148" i="2"/>
  <c r="AE1149" i="2"/>
  <c r="AE1150" i="2"/>
  <c r="AE1151" i="2"/>
  <c r="AE1152" i="2"/>
  <c r="AE1153" i="2"/>
  <c r="AE1154" i="2"/>
  <c r="AE1155" i="2"/>
  <c r="AE1156" i="2"/>
  <c r="AE1157" i="2"/>
  <c r="AE1158" i="2"/>
  <c r="AE1159" i="2"/>
  <c r="AE1160" i="2"/>
  <c r="AE1161" i="2"/>
  <c r="AE1162" i="2"/>
  <c r="AE1163" i="2"/>
  <c r="AE1164" i="2"/>
  <c r="AE1165" i="2"/>
  <c r="AE1166" i="2"/>
  <c r="AE1167" i="2"/>
  <c r="AE1168" i="2"/>
  <c r="AE1169" i="2"/>
  <c r="AE1170" i="2"/>
  <c r="AE1171" i="2"/>
  <c r="AE1172" i="2"/>
  <c r="AE1173" i="2"/>
  <c r="AE1174" i="2"/>
  <c r="AE1175" i="2"/>
  <c r="AE1176" i="2"/>
  <c r="AE1177" i="2"/>
  <c r="AE1178" i="2"/>
  <c r="AE1179" i="2"/>
  <c r="AE1180" i="2"/>
  <c r="AE1181" i="2"/>
  <c r="AE1182" i="2"/>
  <c r="AE1183" i="2"/>
  <c r="AE1184" i="2"/>
  <c r="AE1185" i="2"/>
  <c r="AE1186" i="2"/>
  <c r="AE1187" i="2"/>
  <c r="AE1188" i="2"/>
  <c r="AE1189" i="2"/>
  <c r="AE1190" i="2"/>
  <c r="AE1191" i="2"/>
  <c r="AE1192" i="2"/>
  <c r="AE1193" i="2"/>
  <c r="AE1194" i="2"/>
  <c r="AE1195" i="2"/>
  <c r="AE1196" i="2"/>
  <c r="AE1197" i="2"/>
  <c r="AE1198" i="2"/>
  <c r="AE1199" i="2"/>
  <c r="AE1200" i="2"/>
  <c r="AE1201" i="2"/>
  <c r="AE1202" i="2"/>
  <c r="AE1203" i="2"/>
  <c r="AE1204" i="2"/>
  <c r="AE1205" i="2"/>
  <c r="AE1206" i="2"/>
  <c r="AE1207" i="2"/>
  <c r="AE1208" i="2"/>
  <c r="AE1209" i="2"/>
  <c r="AE1210" i="2"/>
  <c r="AE1211" i="2"/>
  <c r="AE1212" i="2"/>
  <c r="AE1213" i="2"/>
  <c r="AE1214" i="2"/>
  <c r="AE1215" i="2"/>
  <c r="AE1216" i="2"/>
  <c r="AE1217" i="2"/>
  <c r="AE1218" i="2"/>
  <c r="AE1219" i="2"/>
  <c r="AE1220" i="2"/>
  <c r="AE1221" i="2"/>
  <c r="AE1222" i="2"/>
  <c r="AE1223" i="2"/>
  <c r="AE1224" i="2"/>
  <c r="AE1225" i="2"/>
  <c r="AE1226" i="2"/>
  <c r="AE1227" i="2"/>
  <c r="AE1228" i="2"/>
  <c r="AE1229" i="2"/>
  <c r="AE1230" i="2"/>
  <c r="AE1231" i="2"/>
  <c r="AE1232" i="2"/>
  <c r="AE1233" i="2"/>
  <c r="AE1234" i="2"/>
  <c r="AE1235" i="2"/>
  <c r="AE1236" i="2"/>
  <c r="AE1237" i="2"/>
  <c r="AE1238" i="2"/>
  <c r="AE1239" i="2"/>
  <c r="AE1240" i="2"/>
  <c r="AE1241" i="2"/>
  <c r="AE1242" i="2"/>
  <c r="AE1243" i="2"/>
  <c r="AE1244" i="2"/>
  <c r="AE1245" i="2"/>
  <c r="AE1246" i="2"/>
  <c r="AE1247" i="2"/>
  <c r="AE1248" i="2"/>
  <c r="AE1249" i="2"/>
  <c r="AE1250" i="2"/>
  <c r="AE1251" i="2"/>
  <c r="AE1252" i="2"/>
  <c r="AE1253" i="2"/>
  <c r="AE1254" i="2"/>
  <c r="AE1255" i="2"/>
  <c r="AE1256" i="2"/>
  <c r="AE1257" i="2"/>
  <c r="AE1258" i="2"/>
  <c r="AE1259" i="2"/>
  <c r="AE1260" i="2"/>
  <c r="AE1261" i="2"/>
  <c r="AE1262" i="2"/>
  <c r="AE1263" i="2"/>
  <c r="AE1264" i="2"/>
  <c r="AE1265" i="2"/>
  <c r="AE1266" i="2"/>
  <c r="AE1267" i="2"/>
  <c r="AE1268" i="2"/>
  <c r="AE1269" i="2"/>
  <c r="AE1270" i="2"/>
  <c r="AE1271" i="2"/>
  <c r="AE1272" i="2"/>
  <c r="AE1273" i="2"/>
  <c r="AE1274" i="2"/>
  <c r="AE1275" i="2"/>
  <c r="AE1276" i="2"/>
  <c r="AE1277" i="2"/>
  <c r="AE1278" i="2"/>
  <c r="AE1279" i="2"/>
  <c r="AE1280" i="2"/>
  <c r="AE1281" i="2"/>
  <c r="AE1282" i="2"/>
  <c r="AE1283" i="2"/>
  <c r="AE1284" i="2"/>
  <c r="AE1285" i="2"/>
  <c r="AE1286" i="2"/>
  <c r="AE1287" i="2"/>
  <c r="AE1288" i="2"/>
  <c r="AE1289" i="2"/>
  <c r="AE1290" i="2"/>
  <c r="AE1291" i="2"/>
  <c r="AE1292" i="2"/>
  <c r="AE1293" i="2"/>
  <c r="AE1294" i="2"/>
  <c r="AE1295" i="2"/>
  <c r="AE1296" i="2"/>
  <c r="AE1297" i="2"/>
  <c r="AE1298" i="2"/>
  <c r="AE1299" i="2"/>
  <c r="AE1300" i="2"/>
  <c r="AE1301" i="2"/>
  <c r="AE1302" i="2"/>
  <c r="AE1303" i="2"/>
  <c r="AE1304" i="2"/>
  <c r="AE1305" i="2"/>
  <c r="AE1306" i="2"/>
  <c r="AE1307" i="2"/>
  <c r="AE1308" i="2"/>
  <c r="AE1309" i="2"/>
  <c r="AE1310" i="2"/>
  <c r="AE1311" i="2"/>
  <c r="AE1312" i="2"/>
  <c r="AE1313" i="2"/>
  <c r="AE1314" i="2"/>
  <c r="AE1315" i="2"/>
  <c r="AE1316" i="2"/>
  <c r="AE1317" i="2"/>
  <c r="AE1318" i="2"/>
  <c r="AE1319" i="2"/>
  <c r="AE1320" i="2"/>
  <c r="AE1321" i="2"/>
  <c r="AE1322" i="2"/>
  <c r="AE1323" i="2"/>
  <c r="AE1324" i="2"/>
  <c r="AE1325" i="2"/>
  <c r="AE1326" i="2"/>
  <c r="AE1327" i="2"/>
  <c r="AE1328" i="2"/>
  <c r="AE1329" i="2"/>
  <c r="AE1330" i="2"/>
  <c r="AE1331" i="2"/>
  <c r="AE1332" i="2"/>
  <c r="AE1333" i="2"/>
  <c r="AE1334" i="2"/>
  <c r="AE1335" i="2"/>
  <c r="AE1336" i="2"/>
  <c r="AE1337" i="2"/>
  <c r="AE1338" i="2"/>
  <c r="AE1339" i="2"/>
  <c r="AE1340" i="2"/>
  <c r="AE1341" i="2"/>
  <c r="AE1342" i="2"/>
  <c r="AE1343" i="2"/>
  <c r="AE1344" i="2"/>
  <c r="AE1345" i="2"/>
  <c r="AE1346" i="2"/>
  <c r="AE1347" i="2"/>
  <c r="AE1348" i="2"/>
  <c r="AE1349" i="2"/>
  <c r="AE1350" i="2"/>
  <c r="AE1351" i="2"/>
  <c r="AE1352" i="2"/>
  <c r="AE1353" i="2"/>
  <c r="AE1354" i="2"/>
  <c r="AE1355" i="2"/>
  <c r="AE1356" i="2"/>
  <c r="AE1357" i="2"/>
  <c r="AE1358" i="2"/>
  <c r="AE1359" i="2"/>
  <c r="AE1360" i="2"/>
  <c r="AE1361" i="2"/>
  <c r="AE1362" i="2"/>
  <c r="AE1363" i="2"/>
  <c r="AE1364" i="2"/>
  <c r="AE1365" i="2"/>
  <c r="AE1366" i="2"/>
  <c r="AE1367" i="2"/>
  <c r="AE1368" i="2"/>
  <c r="AE1369" i="2"/>
  <c r="AE1370" i="2"/>
  <c r="AE1371" i="2"/>
  <c r="AE1372" i="2"/>
  <c r="AE1373" i="2"/>
  <c r="AE1374" i="2"/>
  <c r="AE1375" i="2"/>
  <c r="AE1376" i="2"/>
  <c r="AE1377" i="2"/>
  <c r="AE1378" i="2"/>
  <c r="AE1379" i="2"/>
  <c r="AE1380" i="2"/>
  <c r="AE1381" i="2"/>
  <c r="AE1382" i="2"/>
  <c r="AE1383" i="2"/>
  <c r="AE1384" i="2"/>
  <c r="AE1385" i="2"/>
  <c r="AE1386" i="2"/>
  <c r="AE1387" i="2"/>
  <c r="AE1388" i="2"/>
  <c r="AE1389" i="2"/>
  <c r="AE1390" i="2"/>
  <c r="AE1391" i="2"/>
  <c r="AE1392" i="2"/>
  <c r="AE1393" i="2"/>
  <c r="AE1394" i="2"/>
  <c r="AE1395" i="2"/>
  <c r="AE1396" i="2"/>
  <c r="AE1397" i="2"/>
  <c r="AE1398" i="2"/>
  <c r="AE1399" i="2"/>
  <c r="AE1400" i="2"/>
  <c r="AE1401" i="2"/>
  <c r="AE1402" i="2"/>
  <c r="AE1403" i="2"/>
  <c r="AE1404" i="2"/>
  <c r="AE1405" i="2"/>
  <c r="AE1406" i="2"/>
  <c r="AE1407" i="2"/>
  <c r="AE1408" i="2"/>
  <c r="AE1409" i="2"/>
  <c r="AE1410" i="2"/>
  <c r="AE1411" i="2"/>
  <c r="AE1412" i="2"/>
  <c r="AE1413" i="2"/>
  <c r="AE1414" i="2"/>
  <c r="AE1415" i="2"/>
  <c r="AE1416" i="2"/>
  <c r="AE1417" i="2"/>
  <c r="AE1418" i="2"/>
  <c r="AE1419" i="2"/>
  <c r="AE1420" i="2"/>
  <c r="AE1421" i="2"/>
  <c r="AE1422" i="2"/>
  <c r="AE1423" i="2"/>
  <c r="AE1424" i="2"/>
  <c r="AE1425" i="2"/>
  <c r="AE1426" i="2"/>
  <c r="AE1427" i="2"/>
  <c r="AE1428" i="2"/>
  <c r="AE1429" i="2"/>
  <c r="AE1430" i="2"/>
  <c r="AE1431" i="2"/>
  <c r="AE1432" i="2"/>
  <c r="AE1433" i="2"/>
  <c r="AE1434" i="2"/>
  <c r="AE1435" i="2"/>
  <c r="AE1436" i="2"/>
  <c r="AE1437" i="2"/>
  <c r="AE1438" i="2"/>
  <c r="AE1439" i="2"/>
  <c r="AE1440" i="2"/>
  <c r="AE1441" i="2"/>
  <c r="AE1442" i="2"/>
  <c r="AE1443" i="2"/>
  <c r="AE1444" i="2"/>
  <c r="AE1445" i="2"/>
  <c r="AE1446" i="2"/>
  <c r="AE1447" i="2"/>
  <c r="AE1448" i="2"/>
  <c r="AE1449" i="2"/>
  <c r="AE1450" i="2"/>
  <c r="AE1451" i="2"/>
  <c r="AE1452" i="2"/>
  <c r="AE1453" i="2"/>
  <c r="AE1454" i="2"/>
  <c r="AE1455" i="2"/>
  <c r="AE1456" i="2"/>
  <c r="AE1457" i="2"/>
  <c r="AE1458" i="2"/>
  <c r="AE1459" i="2"/>
  <c r="AE1460" i="2"/>
  <c r="AE1461" i="2"/>
  <c r="AE1462" i="2"/>
  <c r="AE1463" i="2"/>
  <c r="AE1464" i="2"/>
  <c r="AE1465" i="2"/>
  <c r="AE1466" i="2"/>
  <c r="AE1467" i="2"/>
  <c r="AE1468" i="2"/>
  <c r="AE1469" i="2"/>
  <c r="AE1470" i="2"/>
  <c r="AE1471" i="2"/>
  <c r="AE1472" i="2"/>
  <c r="AE1473" i="2"/>
  <c r="AE1474" i="2"/>
  <c r="AE1475" i="2"/>
  <c r="AE1476" i="2"/>
  <c r="AE1477" i="2"/>
  <c r="AE1478" i="2"/>
  <c r="AE1479" i="2"/>
  <c r="AE1480" i="2"/>
  <c r="AE1481" i="2"/>
  <c r="AE1482" i="2"/>
  <c r="AE1483" i="2"/>
  <c r="AE1484" i="2"/>
  <c r="AE1485" i="2"/>
  <c r="AE1486" i="2"/>
  <c r="AE1487" i="2"/>
  <c r="AE1488" i="2"/>
  <c r="AE1489" i="2"/>
  <c r="AE1490" i="2"/>
  <c r="AE1491" i="2"/>
  <c r="AE1492" i="2"/>
  <c r="AE1493" i="2"/>
  <c r="AE1494" i="2"/>
  <c r="AE1495" i="2"/>
  <c r="AE1496" i="2"/>
  <c r="AE1497" i="2"/>
  <c r="AE1498" i="2"/>
  <c r="AE1499" i="2"/>
  <c r="AE1500" i="2"/>
  <c r="AE1501" i="2"/>
  <c r="AE1502" i="2"/>
  <c r="AE1503" i="2"/>
  <c r="AE1504" i="2"/>
  <c r="AE1505" i="2"/>
  <c r="AE1506" i="2"/>
  <c r="AE1507" i="2"/>
  <c r="AE1508" i="2"/>
  <c r="AE1509" i="2"/>
  <c r="AE1510" i="2"/>
  <c r="AE1511" i="2"/>
  <c r="AE1512" i="2"/>
  <c r="AE1513" i="2"/>
  <c r="AE1514" i="2"/>
  <c r="AE1515" i="2"/>
  <c r="AE1516" i="2"/>
  <c r="AE1517" i="2"/>
  <c r="AE1518" i="2"/>
  <c r="AE1519" i="2"/>
  <c r="AE1520" i="2"/>
  <c r="AE1521" i="2"/>
  <c r="AE1522" i="2"/>
  <c r="AE1523" i="2"/>
  <c r="AE1524" i="2"/>
  <c r="AE1525" i="2"/>
  <c r="AE1526" i="2"/>
  <c r="AE1527" i="2"/>
  <c r="AE1528" i="2"/>
  <c r="AE1529" i="2"/>
  <c r="AE1530" i="2"/>
  <c r="AE1531" i="2"/>
  <c r="AE1532" i="2"/>
  <c r="AE1533" i="2"/>
  <c r="AE1534" i="2"/>
  <c r="AE1535" i="2"/>
  <c r="AE1536" i="2"/>
  <c r="AE1537" i="2"/>
  <c r="AE1538" i="2"/>
  <c r="AE1539" i="2"/>
  <c r="AE1540" i="2"/>
  <c r="AE1541" i="2"/>
  <c r="AE1542" i="2"/>
  <c r="AE1543" i="2"/>
  <c r="AE1544" i="2"/>
  <c r="AE1545" i="2"/>
  <c r="AE1546" i="2"/>
  <c r="AE1547" i="2"/>
  <c r="AE1548" i="2"/>
  <c r="AE1549" i="2"/>
  <c r="AE1550" i="2"/>
  <c r="AE1551" i="2"/>
  <c r="AE1552" i="2"/>
  <c r="AE1553" i="2"/>
  <c r="AE1554" i="2"/>
  <c r="AE1555" i="2"/>
  <c r="AE1556" i="2"/>
  <c r="AE1557" i="2"/>
  <c r="AE1558" i="2"/>
  <c r="AE1559" i="2"/>
  <c r="AE1560" i="2"/>
  <c r="AE1561" i="2"/>
  <c r="AE1562" i="2"/>
  <c r="AE1563" i="2"/>
  <c r="AE1564" i="2"/>
  <c r="AE1565" i="2"/>
  <c r="AE1566" i="2"/>
  <c r="AE1567" i="2"/>
  <c r="AE1568" i="2"/>
  <c r="AE1569" i="2"/>
  <c r="AE1570" i="2"/>
  <c r="AE1571" i="2"/>
  <c r="AE1572" i="2"/>
  <c r="AE1573" i="2"/>
  <c r="AE1574" i="2"/>
  <c r="AE1575" i="2"/>
  <c r="AE1576" i="2"/>
  <c r="AE1577" i="2"/>
  <c r="AE1578" i="2"/>
  <c r="AE1579" i="2"/>
  <c r="AE1580" i="2"/>
  <c r="AE1581" i="2"/>
  <c r="AE1582" i="2"/>
  <c r="AE1583" i="2"/>
  <c r="AE1584" i="2"/>
  <c r="AE1585" i="2"/>
  <c r="AE1586" i="2"/>
  <c r="AE1587" i="2"/>
  <c r="AE1588" i="2"/>
  <c r="AE1589" i="2"/>
  <c r="AE1590" i="2"/>
  <c r="AE1591" i="2"/>
  <c r="AE1592" i="2"/>
  <c r="AE1593" i="2"/>
  <c r="AE1594" i="2"/>
  <c r="AE1595" i="2"/>
  <c r="AE1596" i="2"/>
  <c r="AE1597" i="2"/>
  <c r="AE1598" i="2"/>
  <c r="AE1599" i="2"/>
  <c r="AE1600" i="2"/>
  <c r="AE1601" i="2"/>
  <c r="AE1602" i="2"/>
  <c r="AE1603" i="2"/>
  <c r="AE1604" i="2"/>
  <c r="AE1605" i="2"/>
  <c r="AE1606" i="2"/>
  <c r="AE1607" i="2"/>
  <c r="AE1608" i="2"/>
  <c r="AE1609" i="2"/>
  <c r="AE1610" i="2"/>
  <c r="AE1611" i="2"/>
  <c r="AE1612" i="2"/>
  <c r="AE1613" i="2"/>
  <c r="AE1614" i="2"/>
  <c r="AE1615" i="2"/>
  <c r="AE1616" i="2"/>
  <c r="AE1617" i="2"/>
  <c r="AE1618" i="2"/>
  <c r="AE1619" i="2"/>
  <c r="AE1620" i="2"/>
  <c r="AE1621" i="2"/>
  <c r="AE1622" i="2"/>
  <c r="AE1623" i="2"/>
  <c r="AE1624" i="2"/>
  <c r="AE1625" i="2"/>
  <c r="AE1626" i="2"/>
  <c r="AE1627" i="2"/>
  <c r="AE1628" i="2"/>
  <c r="AE1629" i="2"/>
  <c r="AE1630" i="2"/>
  <c r="AE1631" i="2"/>
  <c r="AE1632" i="2"/>
  <c r="AE1633" i="2"/>
  <c r="AE1634" i="2"/>
  <c r="AE1635" i="2"/>
  <c r="AE1636" i="2"/>
  <c r="AE1637" i="2"/>
  <c r="AE1638" i="2"/>
  <c r="AE1639" i="2"/>
  <c r="AE1640" i="2"/>
  <c r="AE1641" i="2"/>
  <c r="AE1642" i="2"/>
  <c r="AE1643" i="2"/>
  <c r="AE1644" i="2"/>
  <c r="AE1645" i="2"/>
  <c r="AE1646" i="2"/>
  <c r="AE1647" i="2"/>
  <c r="AE1648" i="2"/>
  <c r="AE1649" i="2"/>
  <c r="AE1650" i="2"/>
  <c r="AE1651" i="2"/>
  <c r="AE1652" i="2"/>
  <c r="AE1653" i="2"/>
  <c r="AE1654" i="2"/>
  <c r="AE1655" i="2"/>
  <c r="AE1656" i="2"/>
  <c r="AE1657" i="2"/>
  <c r="AE1658" i="2"/>
  <c r="AE1659" i="2"/>
  <c r="AE1660" i="2"/>
  <c r="AE1661" i="2"/>
  <c r="AE1662" i="2"/>
  <c r="AE1663" i="2"/>
  <c r="AE1664" i="2"/>
  <c r="AE1665" i="2"/>
  <c r="AE1666" i="2"/>
  <c r="AE1667" i="2"/>
  <c r="AE1668" i="2"/>
  <c r="AE1669" i="2"/>
  <c r="AE1670" i="2"/>
  <c r="AE1671" i="2"/>
  <c r="AE1672" i="2"/>
  <c r="AE1673" i="2"/>
  <c r="AE1674" i="2"/>
  <c r="AE1675" i="2"/>
  <c r="AE1676" i="2"/>
  <c r="AE1677" i="2"/>
  <c r="AE1678" i="2"/>
  <c r="AE1679" i="2"/>
  <c r="AE1680" i="2"/>
  <c r="AE1681" i="2"/>
  <c r="AE1682" i="2"/>
  <c r="AE1683" i="2"/>
  <c r="AE1684" i="2"/>
  <c r="AE1685" i="2"/>
  <c r="AE1686" i="2"/>
  <c r="AE1687" i="2"/>
  <c r="AE1688" i="2"/>
  <c r="AE1689" i="2"/>
  <c r="AE1690" i="2"/>
  <c r="AE1691" i="2"/>
  <c r="AE1692" i="2"/>
  <c r="AE1693" i="2"/>
  <c r="AE1694" i="2"/>
  <c r="AE1695" i="2"/>
  <c r="AE1696" i="2"/>
  <c r="AE1697" i="2"/>
  <c r="AE1698" i="2"/>
  <c r="AE1699" i="2"/>
  <c r="AE1700" i="2"/>
  <c r="AE1701" i="2"/>
  <c r="AE1702" i="2"/>
  <c r="AE1703" i="2"/>
  <c r="AE1704" i="2"/>
  <c r="AE1705" i="2"/>
  <c r="AE1706" i="2"/>
  <c r="AE1707" i="2"/>
  <c r="AE1708" i="2"/>
  <c r="AE1709" i="2"/>
  <c r="AE1710" i="2"/>
  <c r="AE1711" i="2"/>
  <c r="AE1712" i="2"/>
  <c r="AE1713" i="2"/>
  <c r="AE1714" i="2"/>
  <c r="AE1715" i="2"/>
  <c r="AE1716" i="2"/>
  <c r="AE1717" i="2"/>
  <c r="AE1718" i="2"/>
  <c r="AE1719" i="2"/>
  <c r="AE1720" i="2"/>
  <c r="AE1721" i="2"/>
  <c r="AE1722" i="2"/>
  <c r="AE1723" i="2"/>
  <c r="AE1724" i="2"/>
  <c r="AE1725" i="2"/>
  <c r="AE1726" i="2"/>
  <c r="AE1727" i="2"/>
  <c r="AE1728" i="2"/>
  <c r="AE1729" i="2"/>
  <c r="AE1730" i="2"/>
  <c r="AE1731" i="2"/>
  <c r="AE1732" i="2"/>
  <c r="AE1733" i="2"/>
  <c r="AE1734" i="2"/>
  <c r="AE1735" i="2"/>
  <c r="AE1736" i="2"/>
  <c r="AE1737" i="2"/>
  <c r="AE1738" i="2"/>
  <c r="AE1739" i="2"/>
  <c r="AE1740" i="2"/>
  <c r="AE1741" i="2"/>
  <c r="AE1742" i="2"/>
  <c r="AE1743" i="2"/>
  <c r="AE1744" i="2"/>
  <c r="AE1745" i="2"/>
  <c r="AE1746" i="2"/>
  <c r="AE1747" i="2"/>
  <c r="AE1748" i="2"/>
  <c r="AE1749" i="2"/>
  <c r="AE1750" i="2"/>
  <c r="AE1751" i="2"/>
  <c r="AE1752" i="2"/>
  <c r="AE1753" i="2"/>
  <c r="AE1754" i="2"/>
  <c r="AE1755" i="2"/>
  <c r="AE1756" i="2"/>
  <c r="AE1757" i="2"/>
  <c r="AE1758" i="2"/>
  <c r="AE1759" i="2"/>
  <c r="AE1760" i="2"/>
  <c r="AE1761" i="2"/>
  <c r="AE1762" i="2"/>
  <c r="AE1763" i="2"/>
  <c r="AE1764" i="2"/>
  <c r="AE1765" i="2"/>
  <c r="AE1766" i="2"/>
  <c r="AE1767" i="2"/>
  <c r="AE1768" i="2"/>
  <c r="AE1769" i="2"/>
  <c r="AE1770" i="2"/>
  <c r="AE1771" i="2"/>
  <c r="AE1772" i="2"/>
  <c r="AE1773" i="2"/>
  <c r="AE1774" i="2"/>
  <c r="AE1775" i="2"/>
  <c r="AE1776" i="2"/>
  <c r="AE1777" i="2"/>
  <c r="AE1778" i="2"/>
  <c r="AE1779" i="2"/>
  <c r="AE1780" i="2"/>
  <c r="AE1781" i="2"/>
  <c r="AE1782" i="2"/>
  <c r="AE1783" i="2"/>
  <c r="AE1784" i="2"/>
  <c r="AE1785" i="2"/>
  <c r="AE1786" i="2"/>
  <c r="AE1787" i="2"/>
  <c r="AE1788" i="2"/>
  <c r="AE1789" i="2"/>
  <c r="AE1790" i="2"/>
  <c r="AE1791" i="2"/>
  <c r="AE1792" i="2"/>
  <c r="AE1793" i="2"/>
  <c r="AE1794" i="2"/>
  <c r="AE1795" i="2"/>
  <c r="AE1796" i="2"/>
  <c r="AE1797" i="2"/>
  <c r="AE1798" i="2"/>
  <c r="AE1799" i="2"/>
  <c r="AE1800" i="2"/>
  <c r="AE1801" i="2"/>
  <c r="AE1802" i="2"/>
  <c r="AE1803" i="2"/>
  <c r="AE1804" i="2"/>
  <c r="AE1805" i="2"/>
  <c r="AE1806" i="2"/>
  <c r="AE1807" i="2"/>
  <c r="AE1808" i="2"/>
  <c r="AE1809" i="2"/>
  <c r="AE1810" i="2"/>
  <c r="AE1811" i="2"/>
  <c r="AE1812" i="2"/>
  <c r="AE1813" i="2"/>
  <c r="AE1814" i="2"/>
  <c r="AE1815" i="2"/>
  <c r="AE1816" i="2"/>
  <c r="AE1817" i="2"/>
  <c r="AE1818" i="2"/>
  <c r="AE1819" i="2"/>
  <c r="AE1820" i="2"/>
  <c r="AE1821" i="2"/>
  <c r="AE1822" i="2"/>
  <c r="AE1823" i="2"/>
  <c r="AE1824" i="2"/>
  <c r="AE1825" i="2"/>
  <c r="AE1826" i="2"/>
  <c r="AE1827" i="2"/>
  <c r="AE1828" i="2"/>
  <c r="AE1829" i="2"/>
  <c r="AE1830" i="2"/>
  <c r="AE1831" i="2"/>
  <c r="AE1832" i="2"/>
  <c r="AE1833" i="2"/>
  <c r="AE1834" i="2"/>
  <c r="AE1835" i="2"/>
  <c r="AE1836" i="2"/>
  <c r="AE1837" i="2"/>
  <c r="AE1838" i="2"/>
  <c r="AE1839" i="2"/>
  <c r="AE1840" i="2"/>
  <c r="AE1841" i="2"/>
  <c r="AE1842" i="2"/>
  <c r="AE1843" i="2"/>
  <c r="AE1844" i="2"/>
  <c r="AE1845" i="2"/>
  <c r="AE1846" i="2"/>
  <c r="AE1847" i="2"/>
  <c r="AE1848" i="2"/>
  <c r="AE1849" i="2"/>
  <c r="AE1850" i="2"/>
  <c r="AE1851" i="2"/>
  <c r="AE1852" i="2"/>
  <c r="AE1853" i="2"/>
  <c r="AE1854" i="2"/>
  <c r="AE1855" i="2"/>
  <c r="AE1856" i="2"/>
  <c r="AE1857" i="2"/>
  <c r="AE1858" i="2"/>
  <c r="AE1859" i="2"/>
  <c r="AE1860" i="2"/>
  <c r="AE1861" i="2"/>
  <c r="AE1862" i="2"/>
  <c r="AE1863" i="2"/>
  <c r="AE1864" i="2"/>
  <c r="AE1865" i="2"/>
  <c r="AE1866" i="2"/>
  <c r="AE1867" i="2"/>
  <c r="AE1868" i="2"/>
  <c r="AE1869" i="2"/>
  <c r="AE1870" i="2"/>
  <c r="AE1871" i="2"/>
  <c r="AE1872" i="2"/>
  <c r="AE1873" i="2"/>
  <c r="AE1874" i="2"/>
  <c r="AE1875" i="2"/>
  <c r="AE1876" i="2"/>
  <c r="AE1877" i="2"/>
  <c r="AE1878" i="2"/>
  <c r="AE1879" i="2"/>
  <c r="AE1880" i="2"/>
  <c r="AE1881" i="2"/>
  <c r="AE1882" i="2"/>
  <c r="AE1883" i="2"/>
  <c r="AE1884" i="2"/>
  <c r="AE1885" i="2"/>
  <c r="AE1886" i="2"/>
  <c r="AE1887" i="2"/>
  <c r="AE1888" i="2"/>
  <c r="AE1889" i="2"/>
  <c r="AE1890" i="2"/>
  <c r="AE1891" i="2"/>
  <c r="AE1892" i="2"/>
  <c r="AE1893" i="2"/>
  <c r="AE1894" i="2"/>
  <c r="AE1895" i="2"/>
  <c r="AE1896" i="2"/>
  <c r="AE1897" i="2"/>
  <c r="AE1898" i="2"/>
  <c r="AE1899" i="2"/>
  <c r="AE1900" i="2"/>
  <c r="AE1901" i="2"/>
  <c r="AE1902" i="2"/>
  <c r="AE1903" i="2"/>
  <c r="AE1904" i="2"/>
  <c r="AE1905" i="2"/>
  <c r="AE1906" i="2"/>
  <c r="AE1907" i="2"/>
  <c r="AE1908" i="2"/>
  <c r="AE1909" i="2"/>
  <c r="AE1910" i="2"/>
  <c r="AE1911" i="2"/>
  <c r="AE1912" i="2"/>
  <c r="AE1913" i="2"/>
  <c r="AE1914" i="2"/>
  <c r="AE1915" i="2"/>
  <c r="AE1916" i="2"/>
  <c r="AE1917" i="2"/>
  <c r="AE1918" i="2"/>
  <c r="AE1919" i="2"/>
  <c r="AE1920" i="2"/>
  <c r="AE1921" i="2"/>
  <c r="AE1922" i="2"/>
  <c r="AE1923" i="2"/>
  <c r="AE1924" i="2"/>
  <c r="AE1925" i="2"/>
  <c r="AE1926" i="2"/>
  <c r="AE1927" i="2"/>
  <c r="AE1928" i="2"/>
  <c r="AE1929" i="2"/>
  <c r="AE1930" i="2"/>
  <c r="AE1931" i="2"/>
  <c r="AE1932" i="2"/>
  <c r="AE1933" i="2"/>
  <c r="AE1934" i="2"/>
  <c r="AE1935" i="2"/>
  <c r="AE1936" i="2"/>
  <c r="AE1937" i="2"/>
  <c r="AE1938" i="2"/>
  <c r="AE1939" i="2"/>
  <c r="AE1940" i="2"/>
  <c r="AE1941" i="2"/>
  <c r="AE1942" i="2"/>
  <c r="AE1943" i="2"/>
  <c r="AE1944" i="2"/>
  <c r="AE1945" i="2"/>
  <c r="AE1946" i="2"/>
  <c r="AE1947" i="2"/>
  <c r="AE1948" i="2"/>
  <c r="AE1949" i="2"/>
  <c r="AE1950" i="2"/>
  <c r="AE1951" i="2"/>
  <c r="AE1952" i="2"/>
  <c r="AE1953" i="2"/>
  <c r="AE1954" i="2"/>
  <c r="AE1955" i="2"/>
  <c r="AE1956" i="2"/>
  <c r="AE1957" i="2"/>
  <c r="AE1958" i="2"/>
  <c r="AE1959" i="2"/>
  <c r="AE1960" i="2"/>
  <c r="AE1961" i="2"/>
  <c r="AE1962" i="2"/>
  <c r="AE1963" i="2"/>
  <c r="AE1964" i="2"/>
  <c r="AE1965" i="2"/>
  <c r="AE1966" i="2"/>
  <c r="AE1967" i="2"/>
  <c r="AE1968" i="2"/>
  <c r="AE1969" i="2"/>
  <c r="AE1970" i="2"/>
  <c r="AE1971" i="2"/>
  <c r="AE1972" i="2"/>
  <c r="AE1973" i="2"/>
  <c r="AE1974" i="2"/>
  <c r="AE1975" i="2"/>
  <c r="AE1976" i="2"/>
  <c r="AE1977" i="2"/>
  <c r="AE1978" i="2"/>
  <c r="AE1979" i="2"/>
  <c r="AE1980" i="2"/>
  <c r="AE1981" i="2"/>
  <c r="AE1982" i="2"/>
  <c r="AE1983" i="2"/>
  <c r="AE1984" i="2"/>
  <c r="AE1985" i="2"/>
  <c r="AE1986" i="2"/>
  <c r="AE1987" i="2"/>
  <c r="AE1988" i="2"/>
  <c r="AE1989" i="2"/>
  <c r="AE1990" i="2"/>
  <c r="AE1991" i="2"/>
  <c r="AE1992" i="2"/>
  <c r="AE1993" i="2"/>
  <c r="AE1994" i="2"/>
  <c r="AE1995" i="2"/>
  <c r="AE1996" i="2"/>
  <c r="AE1997" i="2"/>
  <c r="AE1998" i="2"/>
  <c r="AE1999" i="2"/>
  <c r="AE2000" i="2"/>
  <c r="AE2001" i="2"/>
  <c r="AE2002" i="2"/>
  <c r="AE2003" i="2"/>
  <c r="AE2004" i="2"/>
  <c r="AE2005" i="2"/>
  <c r="AE2006" i="2"/>
  <c r="AE2007" i="2"/>
  <c r="AE2008" i="2"/>
  <c r="AE2009" i="2"/>
  <c r="AE3" i="2"/>
  <c r="F24" i="1" l="1"/>
  <c r="F25" i="1"/>
  <c r="F23" i="1"/>
  <c r="AB3" i="2"/>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1002" i="2"/>
  <c r="M1003" i="2"/>
  <c r="M1004" i="2"/>
  <c r="M1005" i="2"/>
  <c r="M1006" i="2"/>
  <c r="M1007" i="2"/>
  <c r="M1008" i="2"/>
  <c r="M1009" i="2"/>
  <c r="M1010" i="2"/>
  <c r="M1011" i="2"/>
  <c r="M1012" i="2"/>
  <c r="M1013" i="2"/>
  <c r="M1014" i="2"/>
  <c r="M1015" i="2"/>
  <c r="M1016" i="2"/>
  <c r="M1017" i="2"/>
  <c r="M1018" i="2"/>
  <c r="M1019" i="2"/>
  <c r="M1020" i="2"/>
  <c r="M1021" i="2"/>
  <c r="M1022" i="2"/>
  <c r="M1023" i="2"/>
  <c r="M1024" i="2"/>
  <c r="M1025" i="2"/>
  <c r="M1026" i="2"/>
  <c r="M1027" i="2"/>
  <c r="M1028" i="2"/>
  <c r="M1029" i="2"/>
  <c r="M1030" i="2"/>
  <c r="M1031" i="2"/>
  <c r="M1032" i="2"/>
  <c r="M1033" i="2"/>
  <c r="M1034" i="2"/>
  <c r="M1035" i="2"/>
  <c r="M1036" i="2"/>
  <c r="M1037" i="2"/>
  <c r="M1038" i="2"/>
  <c r="M1039" i="2"/>
  <c r="M1040" i="2"/>
  <c r="M1041" i="2"/>
  <c r="M1042" i="2"/>
  <c r="M1043" i="2"/>
  <c r="M1044" i="2"/>
  <c r="M1045" i="2"/>
  <c r="M1046" i="2"/>
  <c r="M1047" i="2"/>
  <c r="M1048" i="2"/>
  <c r="M1049" i="2"/>
  <c r="M1050" i="2"/>
  <c r="M1051" i="2"/>
  <c r="M1052" i="2"/>
  <c r="M1053" i="2"/>
  <c r="M1054" i="2"/>
  <c r="M1055" i="2"/>
  <c r="M1056" i="2"/>
  <c r="M1057" i="2"/>
  <c r="M1058" i="2"/>
  <c r="M1059" i="2"/>
  <c r="M1060" i="2"/>
  <c r="M1061" i="2"/>
  <c r="M1062" i="2"/>
  <c r="M1063" i="2"/>
  <c r="M1064" i="2"/>
  <c r="M1065" i="2"/>
  <c r="M1066" i="2"/>
  <c r="M1067" i="2"/>
  <c r="M1068" i="2"/>
  <c r="M1069" i="2"/>
  <c r="M1070" i="2"/>
  <c r="M1071" i="2"/>
  <c r="M1072" i="2"/>
  <c r="M1073" i="2"/>
  <c r="M1074" i="2"/>
  <c r="M1075" i="2"/>
  <c r="M1076" i="2"/>
  <c r="M1077" i="2"/>
  <c r="M1078" i="2"/>
  <c r="M1079" i="2"/>
  <c r="M1080" i="2"/>
  <c r="M1081" i="2"/>
  <c r="M1082" i="2"/>
  <c r="M1083" i="2"/>
  <c r="M1084" i="2"/>
  <c r="M1085" i="2"/>
  <c r="M1086" i="2"/>
  <c r="M1087" i="2"/>
  <c r="M1088" i="2"/>
  <c r="M1089" i="2"/>
  <c r="M1090" i="2"/>
  <c r="M1091" i="2"/>
  <c r="M1092" i="2"/>
  <c r="M1093" i="2"/>
  <c r="M1094" i="2"/>
  <c r="M1095" i="2"/>
  <c r="M1096" i="2"/>
  <c r="M1097" i="2"/>
  <c r="M1098" i="2"/>
  <c r="M1099" i="2"/>
  <c r="M1100" i="2"/>
  <c r="M1101" i="2"/>
  <c r="M1102" i="2"/>
  <c r="M1103" i="2"/>
  <c r="M1104" i="2"/>
  <c r="M1105" i="2"/>
  <c r="M1106" i="2"/>
  <c r="M1107" i="2"/>
  <c r="M1108" i="2"/>
  <c r="M1109" i="2"/>
  <c r="M1110" i="2"/>
  <c r="M1111" i="2"/>
  <c r="M1112" i="2"/>
  <c r="M1113" i="2"/>
  <c r="M1114" i="2"/>
  <c r="M1115" i="2"/>
  <c r="M1116" i="2"/>
  <c r="M1117" i="2"/>
  <c r="M1118" i="2"/>
  <c r="M1119" i="2"/>
  <c r="M1120" i="2"/>
  <c r="M1121" i="2"/>
  <c r="M1122" i="2"/>
  <c r="M1123" i="2"/>
  <c r="M1124" i="2"/>
  <c r="M1125" i="2"/>
  <c r="M1126" i="2"/>
  <c r="M1127" i="2"/>
  <c r="M1128" i="2"/>
  <c r="M1129" i="2"/>
  <c r="M1130" i="2"/>
  <c r="M1131" i="2"/>
  <c r="M1132" i="2"/>
  <c r="M1133" i="2"/>
  <c r="M1134" i="2"/>
  <c r="M1135" i="2"/>
  <c r="M1136" i="2"/>
  <c r="M1137" i="2"/>
  <c r="M1138" i="2"/>
  <c r="M1139" i="2"/>
  <c r="M1140" i="2"/>
  <c r="M1141" i="2"/>
  <c r="M1142" i="2"/>
  <c r="M1143" i="2"/>
  <c r="M1144" i="2"/>
  <c r="M1145" i="2"/>
  <c r="M1146" i="2"/>
  <c r="M1147" i="2"/>
  <c r="M1148" i="2"/>
  <c r="M1149" i="2"/>
  <c r="M1150" i="2"/>
  <c r="M1151" i="2"/>
  <c r="M1152" i="2"/>
  <c r="M1153" i="2"/>
  <c r="M1154" i="2"/>
  <c r="M1155" i="2"/>
  <c r="M1156" i="2"/>
  <c r="M1157" i="2"/>
  <c r="M1158" i="2"/>
  <c r="M1159" i="2"/>
  <c r="M1160" i="2"/>
  <c r="M1161" i="2"/>
  <c r="M1162" i="2"/>
  <c r="M1163" i="2"/>
  <c r="M1164" i="2"/>
  <c r="M1165" i="2"/>
  <c r="M1166" i="2"/>
  <c r="M1167" i="2"/>
  <c r="M1168" i="2"/>
  <c r="M1169" i="2"/>
  <c r="M1170" i="2"/>
  <c r="M1171" i="2"/>
  <c r="M1172" i="2"/>
  <c r="M1173" i="2"/>
  <c r="M1174" i="2"/>
  <c r="M1175" i="2"/>
  <c r="M1176" i="2"/>
  <c r="M1177" i="2"/>
  <c r="M1178" i="2"/>
  <c r="M1179" i="2"/>
  <c r="M1180" i="2"/>
  <c r="M1181" i="2"/>
  <c r="M1182" i="2"/>
  <c r="M1183" i="2"/>
  <c r="M1184" i="2"/>
  <c r="M1185" i="2"/>
  <c r="M1186" i="2"/>
  <c r="M1187" i="2"/>
  <c r="M1188" i="2"/>
  <c r="M1189" i="2"/>
  <c r="M1190" i="2"/>
  <c r="M1191" i="2"/>
  <c r="M1192" i="2"/>
  <c r="M1193" i="2"/>
  <c r="M1194" i="2"/>
  <c r="M1195" i="2"/>
  <c r="M1196" i="2"/>
  <c r="M1197" i="2"/>
  <c r="M1198" i="2"/>
  <c r="M1199" i="2"/>
  <c r="M1200" i="2"/>
  <c r="M1201" i="2"/>
  <c r="M1202" i="2"/>
  <c r="M1203" i="2"/>
  <c r="M1204" i="2"/>
  <c r="M1205" i="2"/>
  <c r="M1206" i="2"/>
  <c r="M1207" i="2"/>
  <c r="M1208" i="2"/>
  <c r="M1209" i="2"/>
  <c r="M1210" i="2"/>
  <c r="M1211" i="2"/>
  <c r="M1212" i="2"/>
  <c r="M1213" i="2"/>
  <c r="M1214" i="2"/>
  <c r="M1215" i="2"/>
  <c r="M1216" i="2"/>
  <c r="M1217" i="2"/>
  <c r="M1218" i="2"/>
  <c r="M1219" i="2"/>
  <c r="M1220" i="2"/>
  <c r="M1221" i="2"/>
  <c r="M1222" i="2"/>
  <c r="M1223" i="2"/>
  <c r="M1224" i="2"/>
  <c r="M1225" i="2"/>
  <c r="M1226" i="2"/>
  <c r="M1227" i="2"/>
  <c r="M1228" i="2"/>
  <c r="M1229" i="2"/>
  <c r="M1230" i="2"/>
  <c r="M1231" i="2"/>
  <c r="M1232" i="2"/>
  <c r="M1233" i="2"/>
  <c r="M1234" i="2"/>
  <c r="M1235" i="2"/>
  <c r="M1236" i="2"/>
  <c r="M1237" i="2"/>
  <c r="M1238" i="2"/>
  <c r="M1239" i="2"/>
  <c r="M1240" i="2"/>
  <c r="M1241" i="2"/>
  <c r="M1242" i="2"/>
  <c r="M1243" i="2"/>
  <c r="M1244" i="2"/>
  <c r="M1245" i="2"/>
  <c r="M1246" i="2"/>
  <c r="M1247" i="2"/>
  <c r="M1248" i="2"/>
  <c r="M1249" i="2"/>
  <c r="M1250" i="2"/>
  <c r="M1251" i="2"/>
  <c r="M1252" i="2"/>
  <c r="M1253" i="2"/>
  <c r="M1254" i="2"/>
  <c r="M1255" i="2"/>
  <c r="M1256" i="2"/>
  <c r="M1257" i="2"/>
  <c r="M1258" i="2"/>
  <c r="M1259" i="2"/>
  <c r="M1260" i="2"/>
  <c r="M1261" i="2"/>
  <c r="M1262" i="2"/>
  <c r="M1263" i="2"/>
  <c r="M1264" i="2"/>
  <c r="M1265" i="2"/>
  <c r="M1266" i="2"/>
  <c r="M1267" i="2"/>
  <c r="M1268" i="2"/>
  <c r="M1269" i="2"/>
  <c r="M1270" i="2"/>
  <c r="M1271" i="2"/>
  <c r="M1272" i="2"/>
  <c r="M1273" i="2"/>
  <c r="M1274" i="2"/>
  <c r="M1275" i="2"/>
  <c r="M1276" i="2"/>
  <c r="M1277" i="2"/>
  <c r="M1278" i="2"/>
  <c r="M1279" i="2"/>
  <c r="M1280" i="2"/>
  <c r="M1281" i="2"/>
  <c r="M1282" i="2"/>
  <c r="M1283" i="2"/>
  <c r="M1284" i="2"/>
  <c r="M1285" i="2"/>
  <c r="M1286" i="2"/>
  <c r="M1287" i="2"/>
  <c r="M1288" i="2"/>
  <c r="M1289" i="2"/>
  <c r="M1290" i="2"/>
  <c r="M1291" i="2"/>
  <c r="M1292" i="2"/>
  <c r="M1293" i="2"/>
  <c r="M1294" i="2"/>
  <c r="M1295" i="2"/>
  <c r="M1296" i="2"/>
  <c r="M1297" i="2"/>
  <c r="M1298" i="2"/>
  <c r="M1299" i="2"/>
  <c r="M1300" i="2"/>
  <c r="M1301" i="2"/>
  <c r="M1302" i="2"/>
  <c r="M1303" i="2"/>
  <c r="M1304" i="2"/>
  <c r="M1305" i="2"/>
  <c r="M1306" i="2"/>
  <c r="M1307" i="2"/>
  <c r="M1308" i="2"/>
  <c r="M1309" i="2"/>
  <c r="M1310" i="2"/>
  <c r="M1311" i="2"/>
  <c r="M1312" i="2"/>
  <c r="M1313" i="2"/>
  <c r="M1314" i="2"/>
  <c r="M1315" i="2"/>
  <c r="M1316" i="2"/>
  <c r="M1317" i="2"/>
  <c r="M1318" i="2"/>
  <c r="M1319" i="2"/>
  <c r="M1320" i="2"/>
  <c r="M1321" i="2"/>
  <c r="M1322" i="2"/>
  <c r="M1323" i="2"/>
  <c r="M1324" i="2"/>
  <c r="M1325" i="2"/>
  <c r="M1326" i="2"/>
  <c r="M1327" i="2"/>
  <c r="M1328" i="2"/>
  <c r="M1329" i="2"/>
  <c r="M1330" i="2"/>
  <c r="M1331" i="2"/>
  <c r="M1332" i="2"/>
  <c r="M1333" i="2"/>
  <c r="M1334" i="2"/>
  <c r="M1335" i="2"/>
  <c r="M1336" i="2"/>
  <c r="M1337" i="2"/>
  <c r="M1338" i="2"/>
  <c r="M1339" i="2"/>
  <c r="M1340" i="2"/>
  <c r="M1341" i="2"/>
  <c r="M1342" i="2"/>
  <c r="M1343" i="2"/>
  <c r="M1344" i="2"/>
  <c r="M1345" i="2"/>
  <c r="M1346" i="2"/>
  <c r="M1347" i="2"/>
  <c r="M1348" i="2"/>
  <c r="M1349" i="2"/>
  <c r="M1350" i="2"/>
  <c r="M1351" i="2"/>
  <c r="M1352" i="2"/>
  <c r="M1353" i="2"/>
  <c r="M1354" i="2"/>
  <c r="M1355" i="2"/>
  <c r="M1356" i="2"/>
  <c r="M1357" i="2"/>
  <c r="M1358" i="2"/>
  <c r="M1359" i="2"/>
  <c r="M1360" i="2"/>
  <c r="M1361" i="2"/>
  <c r="M1362" i="2"/>
  <c r="M1363" i="2"/>
  <c r="M1364" i="2"/>
  <c r="M1365" i="2"/>
  <c r="M1366" i="2"/>
  <c r="M1367" i="2"/>
  <c r="M1368" i="2"/>
  <c r="M1369" i="2"/>
  <c r="M1370" i="2"/>
  <c r="M1371" i="2"/>
  <c r="M1372" i="2"/>
  <c r="M1373" i="2"/>
  <c r="M1374" i="2"/>
  <c r="M1375" i="2"/>
  <c r="M1376" i="2"/>
  <c r="M1377" i="2"/>
  <c r="M1378" i="2"/>
  <c r="M1379" i="2"/>
  <c r="M1380" i="2"/>
  <c r="M1381" i="2"/>
  <c r="M1382" i="2"/>
  <c r="M1383" i="2"/>
  <c r="M1384" i="2"/>
  <c r="M1385" i="2"/>
  <c r="M1386" i="2"/>
  <c r="M1387" i="2"/>
  <c r="M1388" i="2"/>
  <c r="M1389" i="2"/>
  <c r="M1390" i="2"/>
  <c r="M1391" i="2"/>
  <c r="M1392" i="2"/>
  <c r="M1393" i="2"/>
  <c r="M1394" i="2"/>
  <c r="M1395" i="2"/>
  <c r="M1396" i="2"/>
  <c r="M1397" i="2"/>
  <c r="M1398" i="2"/>
  <c r="M1399" i="2"/>
  <c r="M1400" i="2"/>
  <c r="M1401" i="2"/>
  <c r="M1402" i="2"/>
  <c r="M1403" i="2"/>
  <c r="M1404" i="2"/>
  <c r="M1405" i="2"/>
  <c r="M1406" i="2"/>
  <c r="M1407" i="2"/>
  <c r="M1408" i="2"/>
  <c r="M1409" i="2"/>
  <c r="M1410" i="2"/>
  <c r="M1411" i="2"/>
  <c r="M1412" i="2"/>
  <c r="M1413" i="2"/>
  <c r="M1414" i="2"/>
  <c r="M1415" i="2"/>
  <c r="M1416" i="2"/>
  <c r="M1417" i="2"/>
  <c r="M1418" i="2"/>
  <c r="M1419" i="2"/>
  <c r="M1420" i="2"/>
  <c r="M1421" i="2"/>
  <c r="M1422" i="2"/>
  <c r="M1423" i="2"/>
  <c r="M1424" i="2"/>
  <c r="M1425" i="2"/>
  <c r="M1426" i="2"/>
  <c r="M1427" i="2"/>
  <c r="M1428" i="2"/>
  <c r="M1429" i="2"/>
  <c r="M1430" i="2"/>
  <c r="M1431" i="2"/>
  <c r="M1432" i="2"/>
  <c r="M1433" i="2"/>
  <c r="M1434" i="2"/>
  <c r="M1435" i="2"/>
  <c r="M1436" i="2"/>
  <c r="M1437" i="2"/>
  <c r="M1438" i="2"/>
  <c r="M1439" i="2"/>
  <c r="M1440" i="2"/>
  <c r="M1441" i="2"/>
  <c r="M1442" i="2"/>
  <c r="M1443" i="2"/>
  <c r="M1444" i="2"/>
  <c r="M1445" i="2"/>
  <c r="M1446" i="2"/>
  <c r="M1447" i="2"/>
  <c r="M1448" i="2"/>
  <c r="M1449" i="2"/>
  <c r="M1450" i="2"/>
  <c r="M1451" i="2"/>
  <c r="M1452" i="2"/>
  <c r="M1453" i="2"/>
  <c r="M1454" i="2"/>
  <c r="M1455" i="2"/>
  <c r="M1456" i="2"/>
  <c r="M1457" i="2"/>
  <c r="M1458" i="2"/>
  <c r="M1459" i="2"/>
  <c r="M1460" i="2"/>
  <c r="M1461" i="2"/>
  <c r="M1462" i="2"/>
  <c r="M1463" i="2"/>
  <c r="M1464" i="2"/>
  <c r="M1465" i="2"/>
  <c r="M1466" i="2"/>
  <c r="M1467" i="2"/>
  <c r="M1468" i="2"/>
  <c r="M1469" i="2"/>
  <c r="M1470" i="2"/>
  <c r="M1471" i="2"/>
  <c r="M1472" i="2"/>
  <c r="M1473" i="2"/>
  <c r="M1474" i="2"/>
  <c r="M1475" i="2"/>
  <c r="M1476" i="2"/>
  <c r="M1477" i="2"/>
  <c r="M1478" i="2"/>
  <c r="M1479" i="2"/>
  <c r="M1480" i="2"/>
  <c r="M1481" i="2"/>
  <c r="M1482" i="2"/>
  <c r="M1483" i="2"/>
  <c r="M1484" i="2"/>
  <c r="M1485" i="2"/>
  <c r="M1486" i="2"/>
  <c r="M1487" i="2"/>
  <c r="M1488" i="2"/>
  <c r="M1489" i="2"/>
  <c r="M1490" i="2"/>
  <c r="M1491" i="2"/>
  <c r="M1492" i="2"/>
  <c r="M1493" i="2"/>
  <c r="M1494" i="2"/>
  <c r="M1495" i="2"/>
  <c r="M1496" i="2"/>
  <c r="M1497" i="2"/>
  <c r="M1498" i="2"/>
  <c r="M1499" i="2"/>
  <c r="M1500" i="2"/>
  <c r="M1501" i="2"/>
  <c r="M1502" i="2"/>
  <c r="M1503" i="2"/>
  <c r="M1504" i="2"/>
  <c r="M1505" i="2"/>
  <c r="M1506" i="2"/>
  <c r="M1507" i="2"/>
  <c r="M1508" i="2"/>
  <c r="M1509" i="2"/>
  <c r="M1510" i="2"/>
  <c r="M1511" i="2"/>
  <c r="M1512" i="2"/>
  <c r="M1513" i="2"/>
  <c r="M1514" i="2"/>
  <c r="M1515" i="2"/>
  <c r="M1516" i="2"/>
  <c r="M1517" i="2"/>
  <c r="M1518" i="2"/>
  <c r="M1519" i="2"/>
  <c r="M1520" i="2"/>
  <c r="M1521" i="2"/>
  <c r="M1522" i="2"/>
  <c r="M1523" i="2"/>
  <c r="M1524" i="2"/>
  <c r="M1525" i="2"/>
  <c r="M1526" i="2"/>
  <c r="M1527" i="2"/>
  <c r="M1528" i="2"/>
  <c r="M1529" i="2"/>
  <c r="M1530" i="2"/>
  <c r="M1531" i="2"/>
  <c r="M1532" i="2"/>
  <c r="M1533" i="2"/>
  <c r="M1534" i="2"/>
  <c r="M1535" i="2"/>
  <c r="M1536" i="2"/>
  <c r="M1537" i="2"/>
  <c r="M1538" i="2"/>
  <c r="M1539" i="2"/>
  <c r="M1540" i="2"/>
  <c r="M1541" i="2"/>
  <c r="M1542" i="2"/>
  <c r="M1543" i="2"/>
  <c r="M1544" i="2"/>
  <c r="M1545" i="2"/>
  <c r="M1546" i="2"/>
  <c r="M1547" i="2"/>
  <c r="M1548" i="2"/>
  <c r="M1549" i="2"/>
  <c r="M1550" i="2"/>
  <c r="M1551" i="2"/>
  <c r="M1552" i="2"/>
  <c r="M1553" i="2"/>
  <c r="M1554" i="2"/>
  <c r="M1555" i="2"/>
  <c r="M1556" i="2"/>
  <c r="M1557" i="2"/>
  <c r="M1558" i="2"/>
  <c r="M1559" i="2"/>
  <c r="M1560" i="2"/>
  <c r="M1561" i="2"/>
  <c r="M1562" i="2"/>
  <c r="M1563" i="2"/>
  <c r="M1564" i="2"/>
  <c r="M1565" i="2"/>
  <c r="M1566" i="2"/>
  <c r="M1567" i="2"/>
  <c r="M1568" i="2"/>
  <c r="M1569" i="2"/>
  <c r="M1570" i="2"/>
  <c r="M1571" i="2"/>
  <c r="M1572" i="2"/>
  <c r="M1573" i="2"/>
  <c r="M1574" i="2"/>
  <c r="M1575" i="2"/>
  <c r="M1576" i="2"/>
  <c r="M1577" i="2"/>
  <c r="M1578" i="2"/>
  <c r="M1579" i="2"/>
  <c r="M1580" i="2"/>
  <c r="M1581" i="2"/>
  <c r="M1582" i="2"/>
  <c r="M1583" i="2"/>
  <c r="M1584" i="2"/>
  <c r="M1585" i="2"/>
  <c r="M1586" i="2"/>
  <c r="M1587" i="2"/>
  <c r="M1588" i="2"/>
  <c r="M1589" i="2"/>
  <c r="M1590" i="2"/>
  <c r="M1591" i="2"/>
  <c r="M1592" i="2"/>
  <c r="M1593" i="2"/>
  <c r="M1594" i="2"/>
  <c r="M1595" i="2"/>
  <c r="M1596" i="2"/>
  <c r="M1597" i="2"/>
  <c r="M1598" i="2"/>
  <c r="M1599" i="2"/>
  <c r="M1600" i="2"/>
  <c r="M1601" i="2"/>
  <c r="M1602" i="2"/>
  <c r="M1603" i="2"/>
  <c r="M1604" i="2"/>
  <c r="M1605" i="2"/>
  <c r="M1606" i="2"/>
  <c r="M1607" i="2"/>
  <c r="M1608" i="2"/>
  <c r="M1609" i="2"/>
  <c r="M1610" i="2"/>
  <c r="M1611" i="2"/>
  <c r="M1612" i="2"/>
  <c r="M1613" i="2"/>
  <c r="M1614" i="2"/>
  <c r="M1615" i="2"/>
  <c r="M1616" i="2"/>
  <c r="M1617" i="2"/>
  <c r="M1618" i="2"/>
  <c r="M1619" i="2"/>
  <c r="M1620" i="2"/>
  <c r="M1621" i="2"/>
  <c r="M1622" i="2"/>
  <c r="M1623" i="2"/>
  <c r="M1624" i="2"/>
  <c r="M1625" i="2"/>
  <c r="M1626" i="2"/>
  <c r="M1627" i="2"/>
  <c r="M1628" i="2"/>
  <c r="M1629" i="2"/>
  <c r="M1630" i="2"/>
  <c r="M1631" i="2"/>
  <c r="M1632" i="2"/>
  <c r="M1633" i="2"/>
  <c r="M1634" i="2"/>
  <c r="M1635" i="2"/>
  <c r="M1636" i="2"/>
  <c r="M1637" i="2"/>
  <c r="M1638" i="2"/>
  <c r="M1639" i="2"/>
  <c r="M1640" i="2"/>
  <c r="M1641" i="2"/>
  <c r="M1642" i="2"/>
  <c r="M1643" i="2"/>
  <c r="M1644" i="2"/>
  <c r="M1645" i="2"/>
  <c r="M1646" i="2"/>
  <c r="M1647" i="2"/>
  <c r="M1648" i="2"/>
  <c r="M1649" i="2"/>
  <c r="M1650" i="2"/>
  <c r="M1651" i="2"/>
  <c r="M1652" i="2"/>
  <c r="M1653" i="2"/>
  <c r="M1654" i="2"/>
  <c r="M1655" i="2"/>
  <c r="M1656" i="2"/>
  <c r="M1657" i="2"/>
  <c r="M1658" i="2"/>
  <c r="M1659" i="2"/>
  <c r="M1660" i="2"/>
  <c r="M1661" i="2"/>
  <c r="M1662" i="2"/>
  <c r="M1663" i="2"/>
  <c r="M1664" i="2"/>
  <c r="M1665" i="2"/>
  <c r="M1666" i="2"/>
  <c r="M1667" i="2"/>
  <c r="M1668" i="2"/>
  <c r="M1669" i="2"/>
  <c r="M1670" i="2"/>
  <c r="M1671" i="2"/>
  <c r="M1672" i="2"/>
  <c r="M1673" i="2"/>
  <c r="M1674" i="2"/>
  <c r="M1675" i="2"/>
  <c r="M1676" i="2"/>
  <c r="M1677" i="2"/>
  <c r="M1678" i="2"/>
  <c r="M1679" i="2"/>
  <c r="M1680" i="2"/>
  <c r="M1681" i="2"/>
  <c r="M1682" i="2"/>
  <c r="M1683" i="2"/>
  <c r="M1684" i="2"/>
  <c r="M1685" i="2"/>
  <c r="M1686" i="2"/>
  <c r="M1687" i="2"/>
  <c r="M1688" i="2"/>
  <c r="M1689" i="2"/>
  <c r="M1690" i="2"/>
  <c r="M1691" i="2"/>
  <c r="M1692" i="2"/>
  <c r="M1693" i="2"/>
  <c r="M1694" i="2"/>
  <c r="M1695" i="2"/>
  <c r="M1696" i="2"/>
  <c r="M1697" i="2"/>
  <c r="M1698" i="2"/>
  <c r="M1699" i="2"/>
  <c r="M1700" i="2"/>
  <c r="M1701" i="2"/>
  <c r="M1702" i="2"/>
  <c r="M1703" i="2"/>
  <c r="M1704" i="2"/>
  <c r="M1705" i="2"/>
  <c r="M1706" i="2"/>
  <c r="M1707" i="2"/>
  <c r="M1708" i="2"/>
  <c r="M1709" i="2"/>
  <c r="M1710" i="2"/>
  <c r="M1711" i="2"/>
  <c r="M1712" i="2"/>
  <c r="M1713" i="2"/>
  <c r="M1714" i="2"/>
  <c r="M1715" i="2"/>
  <c r="M1716" i="2"/>
  <c r="M1717" i="2"/>
  <c r="M1718" i="2"/>
  <c r="M1719" i="2"/>
  <c r="M1720" i="2"/>
  <c r="M1721" i="2"/>
  <c r="M1722" i="2"/>
  <c r="M1723" i="2"/>
  <c r="M1724" i="2"/>
  <c r="M1725" i="2"/>
  <c r="M1726" i="2"/>
  <c r="M1727" i="2"/>
  <c r="M1728" i="2"/>
  <c r="M1729" i="2"/>
  <c r="M1730" i="2"/>
  <c r="M1731" i="2"/>
  <c r="M1732" i="2"/>
  <c r="M1733" i="2"/>
  <c r="M1734" i="2"/>
  <c r="M1735" i="2"/>
  <c r="M1736" i="2"/>
  <c r="M1737" i="2"/>
  <c r="M1738" i="2"/>
  <c r="M1739" i="2"/>
  <c r="M1740" i="2"/>
  <c r="M1741" i="2"/>
  <c r="M1742" i="2"/>
  <c r="M1743" i="2"/>
  <c r="M1744" i="2"/>
  <c r="M1745" i="2"/>
  <c r="M1746" i="2"/>
  <c r="M1747" i="2"/>
  <c r="M1748" i="2"/>
  <c r="M1749" i="2"/>
  <c r="M1750" i="2"/>
  <c r="M1751" i="2"/>
  <c r="M1752" i="2"/>
  <c r="M1753" i="2"/>
  <c r="M1754" i="2"/>
  <c r="M1755" i="2"/>
  <c r="M1756" i="2"/>
  <c r="M1757" i="2"/>
  <c r="M1758" i="2"/>
  <c r="M1759" i="2"/>
  <c r="M1760" i="2"/>
  <c r="M1761" i="2"/>
  <c r="M1762" i="2"/>
  <c r="M1763" i="2"/>
  <c r="M1764" i="2"/>
  <c r="M1765" i="2"/>
  <c r="M1766" i="2"/>
  <c r="M1767" i="2"/>
  <c r="M1768" i="2"/>
  <c r="M1769" i="2"/>
  <c r="M1770" i="2"/>
  <c r="M1771" i="2"/>
  <c r="M1772" i="2"/>
  <c r="M1773" i="2"/>
  <c r="M1774" i="2"/>
  <c r="M1775" i="2"/>
  <c r="M1776" i="2"/>
  <c r="M1777" i="2"/>
  <c r="M1778" i="2"/>
  <c r="M1779" i="2"/>
  <c r="M1780" i="2"/>
  <c r="M1781" i="2"/>
  <c r="M1782" i="2"/>
  <c r="M1783" i="2"/>
  <c r="M1784" i="2"/>
  <c r="M1785" i="2"/>
  <c r="M1786" i="2"/>
  <c r="M1787" i="2"/>
  <c r="M1788" i="2"/>
  <c r="M1789" i="2"/>
  <c r="M1790" i="2"/>
  <c r="M1791" i="2"/>
  <c r="M1792" i="2"/>
  <c r="M1793" i="2"/>
  <c r="M1794" i="2"/>
  <c r="M1795" i="2"/>
  <c r="M1796" i="2"/>
  <c r="M1797" i="2"/>
  <c r="M1798" i="2"/>
  <c r="M1799" i="2"/>
  <c r="M1800" i="2"/>
  <c r="M1801" i="2"/>
  <c r="M1802" i="2"/>
  <c r="M1803" i="2"/>
  <c r="M1804" i="2"/>
  <c r="M1805" i="2"/>
  <c r="M1806" i="2"/>
  <c r="M1807" i="2"/>
  <c r="M1808" i="2"/>
  <c r="M1809" i="2"/>
  <c r="M1810" i="2"/>
  <c r="M1811" i="2"/>
  <c r="M1812" i="2"/>
  <c r="M1813" i="2"/>
  <c r="M1814" i="2"/>
  <c r="M1815" i="2"/>
  <c r="M1816" i="2"/>
  <c r="M1817" i="2"/>
  <c r="M1818" i="2"/>
  <c r="M1819" i="2"/>
  <c r="M1820" i="2"/>
  <c r="M1821" i="2"/>
  <c r="M1822" i="2"/>
  <c r="M1823" i="2"/>
  <c r="M1824" i="2"/>
  <c r="M1825" i="2"/>
  <c r="M1826" i="2"/>
  <c r="M1827" i="2"/>
  <c r="M1828" i="2"/>
  <c r="M1829" i="2"/>
  <c r="M1830" i="2"/>
  <c r="M1831" i="2"/>
  <c r="M1832" i="2"/>
  <c r="M1833" i="2"/>
  <c r="M1834" i="2"/>
  <c r="M1835" i="2"/>
  <c r="M1836" i="2"/>
  <c r="M1837" i="2"/>
  <c r="M1838" i="2"/>
  <c r="M1839" i="2"/>
  <c r="M1840" i="2"/>
  <c r="M1841" i="2"/>
  <c r="M1842" i="2"/>
  <c r="M1843" i="2"/>
  <c r="M1844" i="2"/>
  <c r="M1845" i="2"/>
  <c r="M1846" i="2"/>
  <c r="M1847" i="2"/>
  <c r="M1848" i="2"/>
  <c r="M1849" i="2"/>
  <c r="M1850" i="2"/>
  <c r="M1851" i="2"/>
  <c r="M1852" i="2"/>
  <c r="M1853" i="2"/>
  <c r="M1854" i="2"/>
  <c r="M1855" i="2"/>
  <c r="M1856" i="2"/>
  <c r="M1857" i="2"/>
  <c r="M1858" i="2"/>
  <c r="M1859" i="2"/>
  <c r="M1860" i="2"/>
  <c r="M1861" i="2"/>
  <c r="M1862" i="2"/>
  <c r="M1863" i="2"/>
  <c r="M1864" i="2"/>
  <c r="M1865" i="2"/>
  <c r="M1866" i="2"/>
  <c r="M1867" i="2"/>
  <c r="M1868" i="2"/>
  <c r="M1869" i="2"/>
  <c r="M1870" i="2"/>
  <c r="M1871" i="2"/>
  <c r="M1872" i="2"/>
  <c r="M1873" i="2"/>
  <c r="M1874" i="2"/>
  <c r="M1875" i="2"/>
  <c r="M1876" i="2"/>
  <c r="M1877" i="2"/>
  <c r="M1878" i="2"/>
  <c r="M1879" i="2"/>
  <c r="M1880" i="2"/>
  <c r="M1881" i="2"/>
  <c r="M1882" i="2"/>
  <c r="M1883" i="2"/>
  <c r="M1884" i="2"/>
  <c r="M1885" i="2"/>
  <c r="M1886" i="2"/>
  <c r="M1887" i="2"/>
  <c r="M1888" i="2"/>
  <c r="M1889" i="2"/>
  <c r="M1890" i="2"/>
  <c r="M1891" i="2"/>
  <c r="M1892" i="2"/>
  <c r="M1893" i="2"/>
  <c r="M1894" i="2"/>
  <c r="M1895" i="2"/>
  <c r="M1896" i="2"/>
  <c r="M1897" i="2"/>
  <c r="M1898" i="2"/>
  <c r="M1899" i="2"/>
  <c r="M1900" i="2"/>
  <c r="M1901" i="2"/>
  <c r="M1902" i="2"/>
  <c r="M1903" i="2"/>
  <c r="M1904" i="2"/>
  <c r="M1905" i="2"/>
  <c r="M1906" i="2"/>
  <c r="M1907" i="2"/>
  <c r="M1908" i="2"/>
  <c r="M1909" i="2"/>
  <c r="M1910" i="2"/>
  <c r="M1911" i="2"/>
  <c r="M1912" i="2"/>
  <c r="M1913" i="2"/>
  <c r="M1914" i="2"/>
  <c r="M1915" i="2"/>
  <c r="M1916" i="2"/>
  <c r="M1917" i="2"/>
  <c r="M1918" i="2"/>
  <c r="M1919" i="2"/>
  <c r="M1920" i="2"/>
  <c r="M1921" i="2"/>
  <c r="M1922" i="2"/>
  <c r="M1923" i="2"/>
  <c r="M1924" i="2"/>
  <c r="M1925" i="2"/>
  <c r="M1926" i="2"/>
  <c r="M1927" i="2"/>
  <c r="M1928" i="2"/>
  <c r="M1929" i="2"/>
  <c r="M1930" i="2"/>
  <c r="M1931" i="2"/>
  <c r="M1932" i="2"/>
  <c r="M1933" i="2"/>
  <c r="M1934" i="2"/>
  <c r="M1935" i="2"/>
  <c r="M1936" i="2"/>
  <c r="M1937" i="2"/>
  <c r="M1938" i="2"/>
  <c r="M1939" i="2"/>
  <c r="M1940" i="2"/>
  <c r="M1941" i="2"/>
  <c r="M1942" i="2"/>
  <c r="M1943" i="2"/>
  <c r="M1944" i="2"/>
  <c r="M1945" i="2"/>
  <c r="M1946" i="2"/>
  <c r="M1947" i="2"/>
  <c r="M1948" i="2"/>
  <c r="M1949" i="2"/>
  <c r="M1950" i="2"/>
  <c r="M1951" i="2"/>
  <c r="M1952" i="2"/>
  <c r="M1953" i="2"/>
  <c r="M1954" i="2"/>
  <c r="M1955" i="2"/>
  <c r="M1956" i="2"/>
  <c r="M1957" i="2"/>
  <c r="M1958" i="2"/>
  <c r="M1959" i="2"/>
  <c r="M1960" i="2"/>
  <c r="M1961" i="2"/>
  <c r="M1962" i="2"/>
  <c r="M1963" i="2"/>
  <c r="M1964" i="2"/>
  <c r="M1965" i="2"/>
  <c r="M1966" i="2"/>
  <c r="M1967" i="2"/>
  <c r="M1968" i="2"/>
  <c r="M1969" i="2"/>
  <c r="M1970" i="2"/>
  <c r="M1971" i="2"/>
  <c r="M1972" i="2"/>
  <c r="M1973" i="2"/>
  <c r="M1974" i="2"/>
  <c r="M1975" i="2"/>
  <c r="M1976" i="2"/>
  <c r="M1977" i="2"/>
  <c r="M1978" i="2"/>
  <c r="M1979" i="2"/>
  <c r="M1980" i="2"/>
  <c r="M1981" i="2"/>
  <c r="M1982" i="2"/>
  <c r="M1983" i="2"/>
  <c r="M1984" i="2"/>
  <c r="M1985" i="2"/>
  <c r="M1986" i="2"/>
  <c r="M1987" i="2"/>
  <c r="M1988" i="2"/>
  <c r="M1989" i="2"/>
  <c r="M1990" i="2"/>
  <c r="M1991" i="2"/>
  <c r="M1992" i="2"/>
  <c r="M1993" i="2"/>
  <c r="M1994" i="2"/>
  <c r="M1995" i="2"/>
  <c r="M1996" i="2"/>
  <c r="M1997" i="2"/>
  <c r="M1998" i="2"/>
  <c r="M1999" i="2"/>
  <c r="M2000" i="2"/>
  <c r="M2001" i="2"/>
  <c r="M2002" i="2"/>
  <c r="M2003" i="2"/>
  <c r="M2004" i="2"/>
  <c r="M2005" i="2"/>
  <c r="M2006" i="2"/>
  <c r="M2007" i="2"/>
  <c r="M2008" i="2"/>
  <c r="M2009" i="2"/>
  <c r="L3" i="2"/>
  <c r="L4" i="2"/>
  <c r="L5" i="2"/>
  <c r="L6" i="2"/>
  <c r="L7" i="2"/>
  <c r="L8" i="2"/>
  <c r="L9" i="2"/>
  <c r="L10" i="2"/>
  <c r="L11" i="2"/>
  <c r="L12" i="2"/>
  <c r="L13" i="2"/>
  <c r="L14" i="2"/>
  <c r="L15" i="2"/>
  <c r="L16" i="2"/>
  <c r="L17" i="2"/>
  <c r="L18" i="2"/>
  <c r="L19" i="2"/>
  <c r="L20" i="2"/>
  <c r="L21" i="2"/>
  <c r="L22" i="2"/>
  <c r="L23" i="2"/>
  <c r="L24" i="2"/>
  <c r="L25" i="2"/>
  <c r="L26" i="2"/>
  <c r="L27" i="2"/>
  <c r="L28" i="2"/>
  <c r="L29" i="2"/>
  <c r="L30" i="2"/>
  <c r="L31" i="2"/>
  <c r="L32" i="2"/>
  <c r="L33" i="2"/>
  <c r="L34" i="2"/>
  <c r="L35" i="2"/>
  <c r="L36" i="2"/>
  <c r="L37" i="2"/>
  <c r="L38" i="2"/>
  <c r="L39" i="2"/>
  <c r="L40" i="2"/>
  <c r="L41" i="2"/>
  <c r="L42" i="2"/>
  <c r="L43" i="2"/>
  <c r="L44" i="2"/>
  <c r="L45" i="2"/>
  <c r="L46" i="2"/>
  <c r="L47" i="2"/>
  <c r="L48" i="2"/>
  <c r="L49" i="2"/>
  <c r="L50" i="2"/>
  <c r="L51" i="2"/>
  <c r="L52" i="2"/>
  <c r="L53" i="2"/>
  <c r="L54" i="2"/>
  <c r="L55" i="2"/>
  <c r="L56" i="2"/>
  <c r="L57" i="2"/>
  <c r="L58" i="2"/>
  <c r="L59" i="2"/>
  <c r="L60" i="2"/>
  <c r="L61" i="2"/>
  <c r="L62" i="2"/>
  <c r="L63" i="2"/>
  <c r="L64" i="2"/>
  <c r="L65" i="2"/>
  <c r="L66" i="2"/>
  <c r="L67" i="2"/>
  <c r="L68" i="2"/>
  <c r="L69" i="2"/>
  <c r="L70" i="2"/>
  <c r="L71" i="2"/>
  <c r="L72" i="2"/>
  <c r="L73" i="2"/>
  <c r="L74" i="2"/>
  <c r="L75" i="2"/>
  <c r="L76" i="2"/>
  <c r="L77" i="2"/>
  <c r="L78" i="2"/>
  <c r="L79" i="2"/>
  <c r="L80" i="2"/>
  <c r="L81" i="2"/>
  <c r="L82" i="2"/>
  <c r="L83" i="2"/>
  <c r="L84" i="2"/>
  <c r="L85" i="2"/>
  <c r="L86" i="2"/>
  <c r="L87" i="2"/>
  <c r="L88" i="2"/>
  <c r="L89" i="2"/>
  <c r="L90" i="2"/>
  <c r="L91" i="2"/>
  <c r="L92" i="2"/>
  <c r="L93" i="2"/>
  <c r="L94" i="2"/>
  <c r="L95" i="2"/>
  <c r="L96" i="2"/>
  <c r="L97" i="2"/>
  <c r="L98" i="2"/>
  <c r="L99" i="2"/>
  <c r="L100" i="2"/>
  <c r="L101" i="2"/>
  <c r="L102" i="2"/>
  <c r="L103" i="2"/>
  <c r="L104" i="2"/>
  <c r="L105" i="2"/>
  <c r="L106" i="2"/>
  <c r="L107" i="2"/>
  <c r="L108" i="2"/>
  <c r="L109" i="2"/>
  <c r="L110" i="2"/>
  <c r="L111" i="2"/>
  <c r="L112" i="2"/>
  <c r="L113" i="2"/>
  <c r="L114" i="2"/>
  <c r="L115" i="2"/>
  <c r="L116" i="2"/>
  <c r="L117" i="2"/>
  <c r="L118" i="2"/>
  <c r="L119" i="2"/>
  <c r="L120" i="2"/>
  <c r="L121" i="2"/>
  <c r="L122" i="2"/>
  <c r="L123" i="2"/>
  <c r="L124" i="2"/>
  <c r="L125" i="2"/>
  <c r="L126" i="2"/>
  <c r="L127" i="2"/>
  <c r="L128" i="2"/>
  <c r="L129" i="2"/>
  <c r="L130" i="2"/>
  <c r="L131" i="2"/>
  <c r="L132" i="2"/>
  <c r="L133" i="2"/>
  <c r="L134" i="2"/>
  <c r="L135" i="2"/>
  <c r="L136" i="2"/>
  <c r="L137" i="2"/>
  <c r="L138" i="2"/>
  <c r="L139" i="2"/>
  <c r="L140" i="2"/>
  <c r="L141" i="2"/>
  <c r="L142" i="2"/>
  <c r="L143" i="2"/>
  <c r="L144" i="2"/>
  <c r="L145" i="2"/>
  <c r="L146" i="2"/>
  <c r="L147" i="2"/>
  <c r="L148" i="2"/>
  <c r="L149" i="2"/>
  <c r="L150" i="2"/>
  <c r="L151" i="2"/>
  <c r="L152" i="2"/>
  <c r="L153" i="2"/>
  <c r="L154" i="2"/>
  <c r="L155" i="2"/>
  <c r="L156" i="2"/>
  <c r="L157" i="2"/>
  <c r="L158" i="2"/>
  <c r="L159" i="2"/>
  <c r="L160" i="2"/>
  <c r="L161" i="2"/>
  <c r="L162" i="2"/>
  <c r="L163" i="2"/>
  <c r="L164" i="2"/>
  <c r="L165" i="2"/>
  <c r="L166" i="2"/>
  <c r="L167" i="2"/>
  <c r="L168" i="2"/>
  <c r="L169" i="2"/>
  <c r="L170" i="2"/>
  <c r="L171" i="2"/>
  <c r="L172" i="2"/>
  <c r="L173" i="2"/>
  <c r="L174" i="2"/>
  <c r="L175" i="2"/>
  <c r="L176" i="2"/>
  <c r="L177" i="2"/>
  <c r="L178" i="2"/>
  <c r="L179" i="2"/>
  <c r="L180" i="2"/>
  <c r="L181" i="2"/>
  <c r="L182" i="2"/>
  <c r="L183" i="2"/>
  <c r="L184" i="2"/>
  <c r="L185" i="2"/>
  <c r="L186" i="2"/>
  <c r="L187" i="2"/>
  <c r="L188" i="2"/>
  <c r="L189" i="2"/>
  <c r="L190" i="2"/>
  <c r="L191" i="2"/>
  <c r="L192" i="2"/>
  <c r="L193" i="2"/>
  <c r="L194" i="2"/>
  <c r="L195" i="2"/>
  <c r="L196" i="2"/>
  <c r="L197" i="2"/>
  <c r="L198" i="2"/>
  <c r="L199" i="2"/>
  <c r="L200" i="2"/>
  <c r="L201" i="2"/>
  <c r="L202" i="2"/>
  <c r="L203" i="2"/>
  <c r="L204" i="2"/>
  <c r="L205" i="2"/>
  <c r="L206" i="2"/>
  <c r="L207" i="2"/>
  <c r="L208" i="2"/>
  <c r="L209" i="2"/>
  <c r="L210" i="2"/>
  <c r="L211" i="2"/>
  <c r="L212" i="2"/>
  <c r="L213" i="2"/>
  <c r="L214" i="2"/>
  <c r="L215" i="2"/>
  <c r="L216" i="2"/>
  <c r="L217" i="2"/>
  <c r="L218" i="2"/>
  <c r="L219" i="2"/>
  <c r="L220" i="2"/>
  <c r="L221" i="2"/>
  <c r="L222" i="2"/>
  <c r="L223" i="2"/>
  <c r="L224" i="2"/>
  <c r="L225" i="2"/>
  <c r="L226" i="2"/>
  <c r="L227" i="2"/>
  <c r="L228" i="2"/>
  <c r="L229" i="2"/>
  <c r="L230" i="2"/>
  <c r="L231" i="2"/>
  <c r="L232" i="2"/>
  <c r="L233" i="2"/>
  <c r="L234" i="2"/>
  <c r="L235" i="2"/>
  <c r="L236" i="2"/>
  <c r="L237" i="2"/>
  <c r="L238" i="2"/>
  <c r="L239" i="2"/>
  <c r="L240" i="2"/>
  <c r="L241" i="2"/>
  <c r="L242" i="2"/>
  <c r="L243" i="2"/>
  <c r="L244" i="2"/>
  <c r="L245" i="2"/>
  <c r="L246" i="2"/>
  <c r="L247" i="2"/>
  <c r="L248" i="2"/>
  <c r="L249" i="2"/>
  <c r="L250" i="2"/>
  <c r="L251" i="2"/>
  <c r="L252" i="2"/>
  <c r="L253" i="2"/>
  <c r="L254" i="2"/>
  <c r="L255" i="2"/>
  <c r="L256" i="2"/>
  <c r="L257" i="2"/>
  <c r="L258" i="2"/>
  <c r="L259" i="2"/>
  <c r="L260" i="2"/>
  <c r="L261" i="2"/>
  <c r="L262" i="2"/>
  <c r="L263" i="2"/>
  <c r="L264" i="2"/>
  <c r="L265" i="2"/>
  <c r="L266" i="2"/>
  <c r="L267" i="2"/>
  <c r="L268" i="2"/>
  <c r="L269" i="2"/>
  <c r="L270" i="2"/>
  <c r="L271" i="2"/>
  <c r="L272" i="2"/>
  <c r="L273" i="2"/>
  <c r="L274" i="2"/>
  <c r="L275" i="2"/>
  <c r="L276" i="2"/>
  <c r="L277" i="2"/>
  <c r="L278" i="2"/>
  <c r="L279" i="2"/>
  <c r="L280" i="2"/>
  <c r="L281" i="2"/>
  <c r="L282" i="2"/>
  <c r="L283" i="2"/>
  <c r="L284" i="2"/>
  <c r="L285" i="2"/>
  <c r="L286" i="2"/>
  <c r="L287" i="2"/>
  <c r="L288" i="2"/>
  <c r="L289" i="2"/>
  <c r="L290" i="2"/>
  <c r="L291" i="2"/>
  <c r="L292" i="2"/>
  <c r="L293" i="2"/>
  <c r="L294" i="2"/>
  <c r="L295" i="2"/>
  <c r="L296" i="2"/>
  <c r="L297" i="2"/>
  <c r="L298" i="2"/>
  <c r="L299" i="2"/>
  <c r="L300" i="2"/>
  <c r="L301" i="2"/>
  <c r="L302" i="2"/>
  <c r="L303" i="2"/>
  <c r="L304" i="2"/>
  <c r="L305" i="2"/>
  <c r="L306" i="2"/>
  <c r="L307" i="2"/>
  <c r="L308" i="2"/>
  <c r="L309" i="2"/>
  <c r="L310" i="2"/>
  <c r="L311" i="2"/>
  <c r="L312" i="2"/>
  <c r="L313" i="2"/>
  <c r="L314" i="2"/>
  <c r="L315" i="2"/>
  <c r="L316" i="2"/>
  <c r="L317" i="2"/>
  <c r="L318" i="2"/>
  <c r="L319" i="2"/>
  <c r="L320" i="2"/>
  <c r="L321" i="2"/>
  <c r="L322" i="2"/>
  <c r="L323" i="2"/>
  <c r="L324" i="2"/>
  <c r="L325" i="2"/>
  <c r="L326" i="2"/>
  <c r="L327" i="2"/>
  <c r="L328" i="2"/>
  <c r="L329" i="2"/>
  <c r="L330" i="2"/>
  <c r="L331" i="2"/>
  <c r="L332" i="2"/>
  <c r="L333" i="2"/>
  <c r="L334" i="2"/>
  <c r="L335" i="2"/>
  <c r="L336" i="2"/>
  <c r="L337" i="2"/>
  <c r="L338" i="2"/>
  <c r="L339" i="2"/>
  <c r="L340" i="2"/>
  <c r="L341" i="2"/>
  <c r="L342" i="2"/>
  <c r="L343" i="2"/>
  <c r="L344" i="2"/>
  <c r="L345" i="2"/>
  <c r="L346" i="2"/>
  <c r="L347" i="2"/>
  <c r="L348" i="2"/>
  <c r="L349" i="2"/>
  <c r="L350" i="2"/>
  <c r="L351" i="2"/>
  <c r="L352" i="2"/>
  <c r="L353" i="2"/>
  <c r="L354" i="2"/>
  <c r="L355" i="2"/>
  <c r="L356" i="2"/>
  <c r="L357" i="2"/>
  <c r="L358" i="2"/>
  <c r="L359" i="2"/>
  <c r="L360" i="2"/>
  <c r="L361" i="2"/>
  <c r="L362" i="2"/>
  <c r="L363" i="2"/>
  <c r="L364" i="2"/>
  <c r="L365" i="2"/>
  <c r="L366" i="2"/>
  <c r="L367" i="2"/>
  <c r="L368" i="2"/>
  <c r="L369" i="2"/>
  <c r="L370" i="2"/>
  <c r="L371" i="2"/>
  <c r="L372" i="2"/>
  <c r="L373" i="2"/>
  <c r="L374" i="2"/>
  <c r="L375" i="2"/>
  <c r="L376" i="2"/>
  <c r="L377" i="2"/>
  <c r="L378" i="2"/>
  <c r="L379" i="2"/>
  <c r="L380" i="2"/>
  <c r="L381" i="2"/>
  <c r="L382" i="2"/>
  <c r="L383" i="2"/>
  <c r="L384" i="2"/>
  <c r="L385" i="2"/>
  <c r="L386" i="2"/>
  <c r="L387" i="2"/>
  <c r="L388" i="2"/>
  <c r="L389" i="2"/>
  <c r="L390" i="2"/>
  <c r="L391" i="2"/>
  <c r="L392" i="2"/>
  <c r="L393" i="2"/>
  <c r="L394" i="2"/>
  <c r="L395" i="2"/>
  <c r="L396" i="2"/>
  <c r="L397" i="2"/>
  <c r="L398" i="2"/>
  <c r="L399" i="2"/>
  <c r="L400" i="2"/>
  <c r="L401" i="2"/>
  <c r="L402" i="2"/>
  <c r="L403" i="2"/>
  <c r="L404" i="2"/>
  <c r="L405" i="2"/>
  <c r="L406" i="2"/>
  <c r="L407" i="2"/>
  <c r="L408" i="2"/>
  <c r="L409" i="2"/>
  <c r="L410" i="2"/>
  <c r="L411" i="2"/>
  <c r="L412" i="2"/>
  <c r="L413" i="2"/>
  <c r="L414" i="2"/>
  <c r="L415" i="2"/>
  <c r="L416" i="2"/>
  <c r="L417" i="2"/>
  <c r="L418" i="2"/>
  <c r="L419" i="2"/>
  <c r="L420" i="2"/>
  <c r="L421" i="2"/>
  <c r="L422" i="2"/>
  <c r="L423" i="2"/>
  <c r="L424" i="2"/>
  <c r="L425" i="2"/>
  <c r="L426" i="2"/>
  <c r="L427" i="2"/>
  <c r="L428" i="2"/>
  <c r="L429" i="2"/>
  <c r="L430" i="2"/>
  <c r="L431" i="2"/>
  <c r="L432" i="2"/>
  <c r="L433" i="2"/>
  <c r="L434" i="2"/>
  <c r="L435" i="2"/>
  <c r="L436" i="2"/>
  <c r="L437" i="2"/>
  <c r="L438" i="2"/>
  <c r="L439" i="2"/>
  <c r="L440" i="2"/>
  <c r="L441" i="2"/>
  <c r="L442" i="2"/>
  <c r="L443" i="2"/>
  <c r="L444" i="2"/>
  <c r="L445" i="2"/>
  <c r="L446" i="2"/>
  <c r="L447" i="2"/>
  <c r="L448" i="2"/>
  <c r="L449" i="2"/>
  <c r="L450" i="2"/>
  <c r="L451" i="2"/>
  <c r="L452" i="2"/>
  <c r="L453" i="2"/>
  <c r="L454" i="2"/>
  <c r="L455" i="2"/>
  <c r="L456" i="2"/>
  <c r="L457" i="2"/>
  <c r="L458" i="2"/>
  <c r="L459" i="2"/>
  <c r="L460" i="2"/>
  <c r="L461" i="2"/>
  <c r="L462" i="2"/>
  <c r="L463" i="2"/>
  <c r="L464" i="2"/>
  <c r="L465" i="2"/>
  <c r="L466" i="2"/>
  <c r="L467" i="2"/>
  <c r="L468" i="2"/>
  <c r="L469" i="2"/>
  <c r="L470" i="2"/>
  <c r="L471" i="2"/>
  <c r="L472" i="2"/>
  <c r="L473" i="2"/>
  <c r="L474" i="2"/>
  <c r="L475" i="2"/>
  <c r="L476" i="2"/>
  <c r="L477" i="2"/>
  <c r="L478" i="2"/>
  <c r="L479" i="2"/>
  <c r="L480" i="2"/>
  <c r="L481" i="2"/>
  <c r="L482" i="2"/>
  <c r="L483" i="2"/>
  <c r="L484" i="2"/>
  <c r="L485" i="2"/>
  <c r="L486" i="2"/>
  <c r="L487" i="2"/>
  <c r="L488" i="2"/>
  <c r="L489" i="2"/>
  <c r="L490" i="2"/>
  <c r="L491" i="2"/>
  <c r="L492" i="2"/>
  <c r="L493" i="2"/>
  <c r="L494" i="2"/>
  <c r="L495" i="2"/>
  <c r="L496" i="2"/>
  <c r="L497" i="2"/>
  <c r="L498" i="2"/>
  <c r="L499" i="2"/>
  <c r="L500" i="2"/>
  <c r="L501" i="2"/>
  <c r="L502" i="2"/>
  <c r="L503" i="2"/>
  <c r="L504" i="2"/>
  <c r="L505" i="2"/>
  <c r="L506" i="2"/>
  <c r="L507" i="2"/>
  <c r="L508" i="2"/>
  <c r="L509" i="2"/>
  <c r="L510" i="2"/>
  <c r="L511" i="2"/>
  <c r="L512" i="2"/>
  <c r="L513" i="2"/>
  <c r="L514" i="2"/>
  <c r="L515" i="2"/>
  <c r="L516" i="2"/>
  <c r="L517" i="2"/>
  <c r="L518" i="2"/>
  <c r="L519" i="2"/>
  <c r="L520" i="2"/>
  <c r="L521" i="2"/>
  <c r="L522" i="2"/>
  <c r="L523" i="2"/>
  <c r="L524" i="2"/>
  <c r="L525" i="2"/>
  <c r="L526" i="2"/>
  <c r="L527" i="2"/>
  <c r="L528" i="2"/>
  <c r="L529" i="2"/>
  <c r="L530" i="2"/>
  <c r="L531" i="2"/>
  <c r="L532" i="2"/>
  <c r="L533" i="2"/>
  <c r="L534" i="2"/>
  <c r="L535" i="2"/>
  <c r="L536" i="2"/>
  <c r="L537" i="2"/>
  <c r="L538" i="2"/>
  <c r="L539" i="2"/>
  <c r="L540" i="2"/>
  <c r="L541" i="2"/>
  <c r="L542" i="2"/>
  <c r="L543" i="2"/>
  <c r="L544" i="2"/>
  <c r="L545" i="2"/>
  <c r="L546" i="2"/>
  <c r="L547" i="2"/>
  <c r="L548" i="2"/>
  <c r="L549" i="2"/>
  <c r="L550" i="2"/>
  <c r="L551" i="2"/>
  <c r="L552" i="2"/>
  <c r="L553" i="2"/>
  <c r="L554" i="2"/>
  <c r="L555" i="2"/>
  <c r="L556" i="2"/>
  <c r="L557" i="2"/>
  <c r="L558" i="2"/>
  <c r="L559" i="2"/>
  <c r="L560" i="2"/>
  <c r="L561" i="2"/>
  <c r="L562" i="2"/>
  <c r="L563" i="2"/>
  <c r="L564" i="2"/>
  <c r="L565" i="2"/>
  <c r="L566" i="2"/>
  <c r="L567" i="2"/>
  <c r="L568" i="2"/>
  <c r="L569" i="2"/>
  <c r="L570" i="2"/>
  <c r="L571" i="2"/>
  <c r="L572" i="2"/>
  <c r="L573" i="2"/>
  <c r="L574" i="2"/>
  <c r="L575" i="2"/>
  <c r="L576" i="2"/>
  <c r="L577" i="2"/>
  <c r="L578" i="2"/>
  <c r="L579" i="2"/>
  <c r="L580" i="2"/>
  <c r="L581" i="2"/>
  <c r="L582" i="2"/>
  <c r="L583" i="2"/>
  <c r="L584" i="2"/>
  <c r="L585" i="2"/>
  <c r="L586" i="2"/>
  <c r="L587" i="2"/>
  <c r="L588" i="2"/>
  <c r="L589" i="2"/>
  <c r="L590" i="2"/>
  <c r="L591" i="2"/>
  <c r="L592" i="2"/>
  <c r="L593" i="2"/>
  <c r="L594" i="2"/>
  <c r="L595" i="2"/>
  <c r="L596" i="2"/>
  <c r="L597" i="2"/>
  <c r="L598" i="2"/>
  <c r="L599" i="2"/>
  <c r="L600" i="2"/>
  <c r="L601" i="2"/>
  <c r="L602" i="2"/>
  <c r="L603" i="2"/>
  <c r="L604" i="2"/>
  <c r="L605" i="2"/>
  <c r="L606" i="2"/>
  <c r="L607" i="2"/>
  <c r="L608" i="2"/>
  <c r="L609" i="2"/>
  <c r="L610" i="2"/>
  <c r="L611" i="2"/>
  <c r="L612" i="2"/>
  <c r="L613" i="2"/>
  <c r="L614" i="2"/>
  <c r="L615" i="2"/>
  <c r="L616" i="2"/>
  <c r="L617" i="2"/>
  <c r="L618" i="2"/>
  <c r="L619" i="2"/>
  <c r="L620" i="2"/>
  <c r="L621" i="2"/>
  <c r="L622" i="2"/>
  <c r="L623" i="2"/>
  <c r="L624" i="2"/>
  <c r="L625" i="2"/>
  <c r="L626" i="2"/>
  <c r="L627" i="2"/>
  <c r="L628" i="2"/>
  <c r="L629" i="2"/>
  <c r="L630" i="2"/>
  <c r="L631" i="2"/>
  <c r="L632" i="2"/>
  <c r="L633" i="2"/>
  <c r="L634" i="2"/>
  <c r="L635" i="2"/>
  <c r="L636" i="2"/>
  <c r="L637" i="2"/>
  <c r="L638" i="2"/>
  <c r="L639" i="2"/>
  <c r="L640" i="2"/>
  <c r="L641" i="2"/>
  <c r="L642" i="2"/>
  <c r="L643" i="2"/>
  <c r="L644" i="2"/>
  <c r="L645" i="2"/>
  <c r="L646" i="2"/>
  <c r="L647" i="2"/>
  <c r="L648" i="2"/>
  <c r="L649" i="2"/>
  <c r="L650" i="2"/>
  <c r="L651" i="2"/>
  <c r="L652" i="2"/>
  <c r="L653" i="2"/>
  <c r="L654" i="2"/>
  <c r="L655" i="2"/>
  <c r="L656" i="2"/>
  <c r="L657" i="2"/>
  <c r="L658" i="2"/>
  <c r="L659" i="2"/>
  <c r="L660" i="2"/>
  <c r="L661" i="2"/>
  <c r="L662" i="2"/>
  <c r="L663" i="2"/>
  <c r="L664" i="2"/>
  <c r="L665" i="2"/>
  <c r="L666" i="2"/>
  <c r="L667" i="2"/>
  <c r="L668" i="2"/>
  <c r="L669" i="2"/>
  <c r="L670" i="2"/>
  <c r="L671" i="2"/>
  <c r="L672" i="2"/>
  <c r="L673" i="2"/>
  <c r="L674" i="2"/>
  <c r="L675" i="2"/>
  <c r="L676" i="2"/>
  <c r="L677" i="2"/>
  <c r="L678" i="2"/>
  <c r="L679" i="2"/>
  <c r="L680" i="2"/>
  <c r="L681" i="2"/>
  <c r="L682" i="2"/>
  <c r="L683" i="2"/>
  <c r="L684" i="2"/>
  <c r="L685" i="2"/>
  <c r="L686" i="2"/>
  <c r="L687" i="2"/>
  <c r="L688" i="2"/>
  <c r="L689" i="2"/>
  <c r="L690" i="2"/>
  <c r="L691" i="2"/>
  <c r="L692" i="2"/>
  <c r="L693" i="2"/>
  <c r="L694" i="2"/>
  <c r="L695" i="2"/>
  <c r="L696" i="2"/>
  <c r="L697" i="2"/>
  <c r="L698" i="2"/>
  <c r="L699" i="2"/>
  <c r="L700" i="2"/>
  <c r="L701" i="2"/>
  <c r="L702" i="2"/>
  <c r="L703" i="2"/>
  <c r="L704" i="2"/>
  <c r="L705" i="2"/>
  <c r="L706" i="2"/>
  <c r="L707" i="2"/>
  <c r="L708" i="2"/>
  <c r="L709" i="2"/>
  <c r="L710" i="2"/>
  <c r="L711" i="2"/>
  <c r="L712" i="2"/>
  <c r="L713" i="2"/>
  <c r="L714" i="2"/>
  <c r="L715" i="2"/>
  <c r="L716" i="2"/>
  <c r="L717" i="2"/>
  <c r="L718" i="2"/>
  <c r="L719" i="2"/>
  <c r="L720" i="2"/>
  <c r="L721" i="2"/>
  <c r="L722" i="2"/>
  <c r="L723" i="2"/>
  <c r="L724" i="2"/>
  <c r="L725" i="2"/>
  <c r="L726" i="2"/>
  <c r="L727" i="2"/>
  <c r="L728" i="2"/>
  <c r="L729" i="2"/>
  <c r="L730" i="2"/>
  <c r="L731" i="2"/>
  <c r="L732" i="2"/>
  <c r="L733" i="2"/>
  <c r="L734" i="2"/>
  <c r="L735" i="2"/>
  <c r="L736" i="2"/>
  <c r="L737" i="2"/>
  <c r="L738" i="2"/>
  <c r="L739" i="2"/>
  <c r="L740" i="2"/>
  <c r="L741" i="2"/>
  <c r="L742" i="2"/>
  <c r="L743" i="2"/>
  <c r="L744" i="2"/>
  <c r="L745" i="2"/>
  <c r="L746" i="2"/>
  <c r="L747" i="2"/>
  <c r="L748" i="2"/>
  <c r="L749" i="2"/>
  <c r="L750" i="2"/>
  <c r="L751" i="2"/>
  <c r="L752" i="2"/>
  <c r="L753" i="2"/>
  <c r="L754" i="2"/>
  <c r="L755" i="2"/>
  <c r="L756" i="2"/>
  <c r="L757" i="2"/>
  <c r="L758" i="2"/>
  <c r="L759" i="2"/>
  <c r="L760" i="2"/>
  <c r="L761" i="2"/>
  <c r="L762" i="2"/>
  <c r="L763" i="2"/>
  <c r="L764" i="2"/>
  <c r="L765" i="2"/>
  <c r="L766" i="2"/>
  <c r="L767" i="2"/>
  <c r="L768" i="2"/>
  <c r="L769" i="2"/>
  <c r="L770" i="2"/>
  <c r="L771" i="2"/>
  <c r="L772" i="2"/>
  <c r="L773" i="2"/>
  <c r="L774" i="2"/>
  <c r="L775" i="2"/>
  <c r="L776" i="2"/>
  <c r="L777" i="2"/>
  <c r="L778" i="2"/>
  <c r="L779" i="2"/>
  <c r="L780" i="2"/>
  <c r="L781" i="2"/>
  <c r="L782" i="2"/>
  <c r="L783" i="2"/>
  <c r="L784" i="2"/>
  <c r="L785" i="2"/>
  <c r="L786" i="2"/>
  <c r="L787" i="2"/>
  <c r="L788" i="2"/>
  <c r="L789" i="2"/>
  <c r="L790" i="2"/>
  <c r="L791" i="2"/>
  <c r="L792" i="2"/>
  <c r="L793" i="2"/>
  <c r="L794" i="2"/>
  <c r="L795" i="2"/>
  <c r="L796" i="2"/>
  <c r="L797" i="2"/>
  <c r="L798" i="2"/>
  <c r="L799" i="2"/>
  <c r="L800" i="2"/>
  <c r="L801" i="2"/>
  <c r="L802" i="2"/>
  <c r="L803" i="2"/>
  <c r="L804" i="2"/>
  <c r="L805" i="2"/>
  <c r="L806" i="2"/>
  <c r="L807" i="2"/>
  <c r="L808" i="2"/>
  <c r="L809" i="2"/>
  <c r="L810" i="2"/>
  <c r="L811" i="2"/>
  <c r="L812" i="2"/>
  <c r="L813" i="2"/>
  <c r="L814" i="2"/>
  <c r="L815" i="2"/>
  <c r="L816" i="2"/>
  <c r="L817" i="2"/>
  <c r="L818" i="2"/>
  <c r="L819" i="2"/>
  <c r="L820" i="2"/>
  <c r="L821" i="2"/>
  <c r="L822" i="2"/>
  <c r="L823" i="2"/>
  <c r="L824" i="2"/>
  <c r="L825" i="2"/>
  <c r="L826" i="2"/>
  <c r="L827" i="2"/>
  <c r="L828" i="2"/>
  <c r="L829" i="2"/>
  <c r="L830" i="2"/>
  <c r="L831" i="2"/>
  <c r="L832" i="2"/>
  <c r="L833" i="2"/>
  <c r="L834" i="2"/>
  <c r="L835" i="2"/>
  <c r="L836" i="2"/>
  <c r="L837" i="2"/>
  <c r="L838" i="2"/>
  <c r="L839" i="2"/>
  <c r="L840" i="2"/>
  <c r="L841" i="2"/>
  <c r="L842" i="2"/>
  <c r="L843" i="2"/>
  <c r="L844" i="2"/>
  <c r="L845" i="2"/>
  <c r="L846" i="2"/>
  <c r="L847" i="2"/>
  <c r="L848" i="2"/>
  <c r="L849" i="2"/>
  <c r="L850" i="2"/>
  <c r="L851" i="2"/>
  <c r="L852" i="2"/>
  <c r="L853" i="2"/>
  <c r="L854" i="2"/>
  <c r="L855" i="2"/>
  <c r="L856" i="2"/>
  <c r="L857" i="2"/>
  <c r="L858" i="2"/>
  <c r="L859" i="2"/>
  <c r="L860" i="2"/>
  <c r="L861" i="2"/>
  <c r="L862" i="2"/>
  <c r="L863" i="2"/>
  <c r="L864" i="2"/>
  <c r="L865" i="2"/>
  <c r="L866" i="2"/>
  <c r="L867" i="2"/>
  <c r="L868" i="2"/>
  <c r="L869" i="2"/>
  <c r="L870" i="2"/>
  <c r="L871" i="2"/>
  <c r="L872" i="2"/>
  <c r="L873" i="2"/>
  <c r="L874" i="2"/>
  <c r="L875" i="2"/>
  <c r="L876" i="2"/>
  <c r="L877" i="2"/>
  <c r="L878" i="2"/>
  <c r="L879" i="2"/>
  <c r="L880" i="2"/>
  <c r="L881" i="2"/>
  <c r="L882" i="2"/>
  <c r="L883" i="2"/>
  <c r="L884" i="2"/>
  <c r="L885" i="2"/>
  <c r="L886" i="2"/>
  <c r="L887" i="2"/>
  <c r="L888" i="2"/>
  <c r="L889" i="2"/>
  <c r="L890" i="2"/>
  <c r="L891" i="2"/>
  <c r="L892" i="2"/>
  <c r="L893" i="2"/>
  <c r="L894" i="2"/>
  <c r="L895" i="2"/>
  <c r="L896" i="2"/>
  <c r="L897" i="2"/>
  <c r="L898" i="2"/>
  <c r="L899" i="2"/>
  <c r="L900" i="2"/>
  <c r="L901" i="2"/>
  <c r="L902" i="2"/>
  <c r="L903" i="2"/>
  <c r="L904" i="2"/>
  <c r="L905" i="2"/>
  <c r="L906" i="2"/>
  <c r="L907" i="2"/>
  <c r="L908" i="2"/>
  <c r="L909" i="2"/>
  <c r="L910" i="2"/>
  <c r="L911" i="2"/>
  <c r="L912" i="2"/>
  <c r="L913" i="2"/>
  <c r="L914" i="2"/>
  <c r="L915" i="2"/>
  <c r="L916" i="2"/>
  <c r="L917" i="2"/>
  <c r="L918" i="2"/>
  <c r="L919" i="2"/>
  <c r="L920" i="2"/>
  <c r="L921" i="2"/>
  <c r="L922" i="2"/>
  <c r="L923" i="2"/>
  <c r="L924" i="2"/>
  <c r="L925" i="2"/>
  <c r="L926" i="2"/>
  <c r="L927" i="2"/>
  <c r="L928" i="2"/>
  <c r="L929" i="2"/>
  <c r="L930" i="2"/>
  <c r="L931" i="2"/>
  <c r="L932" i="2"/>
  <c r="L933" i="2"/>
  <c r="L934" i="2"/>
  <c r="L935" i="2"/>
  <c r="L936" i="2"/>
  <c r="L937" i="2"/>
  <c r="L938" i="2"/>
  <c r="L939" i="2"/>
  <c r="L940" i="2"/>
  <c r="L941" i="2"/>
  <c r="L942" i="2"/>
  <c r="L943" i="2"/>
  <c r="L944" i="2"/>
  <c r="L945" i="2"/>
  <c r="L946" i="2"/>
  <c r="L947" i="2"/>
  <c r="L948" i="2"/>
  <c r="L949" i="2"/>
  <c r="L950" i="2"/>
  <c r="L951" i="2"/>
  <c r="L952" i="2"/>
  <c r="L953" i="2"/>
  <c r="L954" i="2"/>
  <c r="L955" i="2"/>
  <c r="L956" i="2"/>
  <c r="L957" i="2"/>
  <c r="L958" i="2"/>
  <c r="L959" i="2"/>
  <c r="L960" i="2"/>
  <c r="L961" i="2"/>
  <c r="L962" i="2"/>
  <c r="L963" i="2"/>
  <c r="L964" i="2"/>
  <c r="L965" i="2"/>
  <c r="L966" i="2"/>
  <c r="L967" i="2"/>
  <c r="L968" i="2"/>
  <c r="L969" i="2"/>
  <c r="L970" i="2"/>
  <c r="L971" i="2"/>
  <c r="L972" i="2"/>
  <c r="L973" i="2"/>
  <c r="L974" i="2"/>
  <c r="L975" i="2"/>
  <c r="L976" i="2"/>
  <c r="L977" i="2"/>
  <c r="L978" i="2"/>
  <c r="L979" i="2"/>
  <c r="L980" i="2"/>
  <c r="L981" i="2"/>
  <c r="L982" i="2"/>
  <c r="L983" i="2"/>
  <c r="L984" i="2"/>
  <c r="L985" i="2"/>
  <c r="L986" i="2"/>
  <c r="L987" i="2"/>
  <c r="L988" i="2"/>
  <c r="L989" i="2"/>
  <c r="L990" i="2"/>
  <c r="L991" i="2"/>
  <c r="L992" i="2"/>
  <c r="L993" i="2"/>
  <c r="L994" i="2"/>
  <c r="L995" i="2"/>
  <c r="L996" i="2"/>
  <c r="L997" i="2"/>
  <c r="L998" i="2"/>
  <c r="L999" i="2"/>
  <c r="L1000" i="2"/>
  <c r="L1001" i="2"/>
  <c r="L1002" i="2"/>
  <c r="L1003" i="2"/>
  <c r="L1004" i="2"/>
  <c r="L1005" i="2"/>
  <c r="L1006" i="2"/>
  <c r="L1007" i="2"/>
  <c r="L1008" i="2"/>
  <c r="L1009" i="2"/>
  <c r="L1010" i="2"/>
  <c r="L1011" i="2"/>
  <c r="L1012" i="2"/>
  <c r="L1013" i="2"/>
  <c r="L1014" i="2"/>
  <c r="L1015" i="2"/>
  <c r="L1016" i="2"/>
  <c r="L1017" i="2"/>
  <c r="L1018" i="2"/>
  <c r="L1019" i="2"/>
  <c r="L1020" i="2"/>
  <c r="L1021" i="2"/>
  <c r="L1022" i="2"/>
  <c r="L1023" i="2"/>
  <c r="L1024" i="2"/>
  <c r="L1025" i="2"/>
  <c r="L1026" i="2"/>
  <c r="L1027" i="2"/>
  <c r="L1028" i="2"/>
  <c r="L1029" i="2"/>
  <c r="L1030" i="2"/>
  <c r="L1031" i="2"/>
  <c r="L1032" i="2"/>
  <c r="L1033" i="2"/>
  <c r="L1034" i="2"/>
  <c r="L1035" i="2"/>
  <c r="L1036" i="2"/>
  <c r="L1037" i="2"/>
  <c r="L1038" i="2"/>
  <c r="L1039" i="2"/>
  <c r="L1040" i="2"/>
  <c r="L1041" i="2"/>
  <c r="L1042" i="2"/>
  <c r="L1043" i="2"/>
  <c r="L1044" i="2"/>
  <c r="L1045" i="2"/>
  <c r="L1046" i="2"/>
  <c r="L1047" i="2"/>
  <c r="L1048" i="2"/>
  <c r="L1049" i="2"/>
  <c r="L1050" i="2"/>
  <c r="L1051" i="2"/>
  <c r="L1052" i="2"/>
  <c r="L1053" i="2"/>
  <c r="L1054" i="2"/>
  <c r="L1055" i="2"/>
  <c r="L1056" i="2"/>
  <c r="L1057" i="2"/>
  <c r="L1058" i="2"/>
  <c r="L1059" i="2"/>
  <c r="L1060" i="2"/>
  <c r="L1061" i="2"/>
  <c r="L1062" i="2"/>
  <c r="L1063" i="2"/>
  <c r="L1064" i="2"/>
  <c r="L1065" i="2"/>
  <c r="L1066" i="2"/>
  <c r="L1067" i="2"/>
  <c r="L1068" i="2"/>
  <c r="L1069" i="2"/>
  <c r="L1070" i="2"/>
  <c r="L1071" i="2"/>
  <c r="L1072" i="2"/>
  <c r="L1073" i="2"/>
  <c r="L1074" i="2"/>
  <c r="L1075" i="2"/>
  <c r="L1076" i="2"/>
  <c r="L1077" i="2"/>
  <c r="L1078" i="2"/>
  <c r="L1079" i="2"/>
  <c r="L1080" i="2"/>
  <c r="L1081" i="2"/>
  <c r="L1082" i="2"/>
  <c r="L1083" i="2"/>
  <c r="L1084" i="2"/>
  <c r="L1085" i="2"/>
  <c r="L1086" i="2"/>
  <c r="L1087" i="2"/>
  <c r="L1088" i="2"/>
  <c r="L1089" i="2"/>
  <c r="L1090" i="2"/>
  <c r="L1091" i="2"/>
  <c r="L1092" i="2"/>
  <c r="L1093" i="2"/>
  <c r="L1094" i="2"/>
  <c r="L1095" i="2"/>
  <c r="L1096" i="2"/>
  <c r="L1097" i="2"/>
  <c r="L1098" i="2"/>
  <c r="L1099" i="2"/>
  <c r="L1100" i="2"/>
  <c r="L1101" i="2"/>
  <c r="L1102" i="2"/>
  <c r="L1103" i="2"/>
  <c r="L1104" i="2"/>
  <c r="L1105" i="2"/>
  <c r="L1106" i="2"/>
  <c r="L1107" i="2"/>
  <c r="L1108" i="2"/>
  <c r="L1109" i="2"/>
  <c r="L1110" i="2"/>
  <c r="L1111" i="2"/>
  <c r="L1112" i="2"/>
  <c r="L1113" i="2"/>
  <c r="L1114" i="2"/>
  <c r="L1115" i="2"/>
  <c r="L1116" i="2"/>
  <c r="L1117" i="2"/>
  <c r="L1118" i="2"/>
  <c r="L1119" i="2"/>
  <c r="L1120" i="2"/>
  <c r="L1121" i="2"/>
  <c r="L1122" i="2"/>
  <c r="L1123" i="2"/>
  <c r="L1124" i="2"/>
  <c r="L1125" i="2"/>
  <c r="L1126" i="2"/>
  <c r="L1127" i="2"/>
  <c r="L1128" i="2"/>
  <c r="L1129" i="2"/>
  <c r="L1130" i="2"/>
  <c r="L1131" i="2"/>
  <c r="L1132" i="2"/>
  <c r="L1133" i="2"/>
  <c r="L1134" i="2"/>
  <c r="L1135" i="2"/>
  <c r="L1136" i="2"/>
  <c r="L1137" i="2"/>
  <c r="L1138" i="2"/>
  <c r="L1139" i="2"/>
  <c r="L1140" i="2"/>
  <c r="L1141" i="2"/>
  <c r="L1142" i="2"/>
  <c r="L1143" i="2"/>
  <c r="L1144" i="2"/>
  <c r="L1145" i="2"/>
  <c r="L1146" i="2"/>
  <c r="L1147" i="2"/>
  <c r="L1148" i="2"/>
  <c r="L1149" i="2"/>
  <c r="L1150" i="2"/>
  <c r="L1151" i="2"/>
  <c r="L1152" i="2"/>
  <c r="L1153" i="2"/>
  <c r="L1154" i="2"/>
  <c r="L1155" i="2"/>
  <c r="L1156" i="2"/>
  <c r="L1157" i="2"/>
  <c r="L1158" i="2"/>
  <c r="L1159" i="2"/>
  <c r="L1160" i="2"/>
  <c r="L1161" i="2"/>
  <c r="L1162" i="2"/>
  <c r="L1163" i="2"/>
  <c r="L1164" i="2"/>
  <c r="L1165" i="2"/>
  <c r="L1166" i="2"/>
  <c r="L1167" i="2"/>
  <c r="L1168" i="2"/>
  <c r="L1169" i="2"/>
  <c r="L1170" i="2"/>
  <c r="L1171" i="2"/>
  <c r="L1172" i="2"/>
  <c r="L1173" i="2"/>
  <c r="L1174" i="2"/>
  <c r="L1175" i="2"/>
  <c r="L1176" i="2"/>
  <c r="L1177" i="2"/>
  <c r="L1178" i="2"/>
  <c r="L1179" i="2"/>
  <c r="L1180" i="2"/>
  <c r="L1181" i="2"/>
  <c r="L1182" i="2"/>
  <c r="L1183" i="2"/>
  <c r="L1184" i="2"/>
  <c r="L1185" i="2"/>
  <c r="L1186" i="2"/>
  <c r="L1187" i="2"/>
  <c r="L1188" i="2"/>
  <c r="L1189" i="2"/>
  <c r="L1190" i="2"/>
  <c r="L1191" i="2"/>
  <c r="L1192" i="2"/>
  <c r="L1193" i="2"/>
  <c r="L1194" i="2"/>
  <c r="L1195" i="2"/>
  <c r="L1196" i="2"/>
  <c r="L1197" i="2"/>
  <c r="L1198" i="2"/>
  <c r="L1199" i="2"/>
  <c r="L1200" i="2"/>
  <c r="L1201" i="2"/>
  <c r="L1202" i="2"/>
  <c r="L1203" i="2"/>
  <c r="L1204" i="2"/>
  <c r="L1205" i="2"/>
  <c r="L1206" i="2"/>
  <c r="L1207" i="2"/>
  <c r="L1208" i="2"/>
  <c r="L1209" i="2"/>
  <c r="L1210" i="2"/>
  <c r="L1211" i="2"/>
  <c r="L1212" i="2"/>
  <c r="L1213" i="2"/>
  <c r="L1214" i="2"/>
  <c r="L1215" i="2"/>
  <c r="L1216" i="2"/>
  <c r="L1217" i="2"/>
  <c r="L1218" i="2"/>
  <c r="L1219" i="2"/>
  <c r="L1220" i="2"/>
  <c r="L1221" i="2"/>
  <c r="L1222" i="2"/>
  <c r="L1223" i="2"/>
  <c r="L1224" i="2"/>
  <c r="L1225" i="2"/>
  <c r="L1226" i="2"/>
  <c r="L1227" i="2"/>
  <c r="L1228" i="2"/>
  <c r="L1229" i="2"/>
  <c r="L1230" i="2"/>
  <c r="L1231" i="2"/>
  <c r="L1232" i="2"/>
  <c r="L1233" i="2"/>
  <c r="L1234" i="2"/>
  <c r="L1235" i="2"/>
  <c r="L1236" i="2"/>
  <c r="L1237" i="2"/>
  <c r="L1238" i="2"/>
  <c r="L1239" i="2"/>
  <c r="L1240" i="2"/>
  <c r="L1241" i="2"/>
  <c r="L1242" i="2"/>
  <c r="L1243" i="2"/>
  <c r="L1244" i="2"/>
  <c r="L1245" i="2"/>
  <c r="L1246" i="2"/>
  <c r="L1247" i="2"/>
  <c r="L1248" i="2"/>
  <c r="L1249" i="2"/>
  <c r="L1250" i="2"/>
  <c r="L1251" i="2"/>
  <c r="L1252" i="2"/>
  <c r="L1253" i="2"/>
  <c r="L1254" i="2"/>
  <c r="L1255" i="2"/>
  <c r="L1256" i="2"/>
  <c r="L1257" i="2"/>
  <c r="L1258" i="2"/>
  <c r="L1259" i="2"/>
  <c r="L1260" i="2"/>
  <c r="L1261" i="2"/>
  <c r="L1262" i="2"/>
  <c r="L1263" i="2"/>
  <c r="L1264" i="2"/>
  <c r="L1265" i="2"/>
  <c r="L1266" i="2"/>
  <c r="L1267" i="2"/>
  <c r="L1268" i="2"/>
  <c r="L1269" i="2"/>
  <c r="L1270" i="2"/>
  <c r="L1271" i="2"/>
  <c r="L1272" i="2"/>
  <c r="L1273" i="2"/>
  <c r="L1274" i="2"/>
  <c r="L1275" i="2"/>
  <c r="L1276" i="2"/>
  <c r="L1277" i="2"/>
  <c r="L1278" i="2"/>
  <c r="L1279" i="2"/>
  <c r="L1280" i="2"/>
  <c r="L1281" i="2"/>
  <c r="L1282" i="2"/>
  <c r="L1283" i="2"/>
  <c r="L1284" i="2"/>
  <c r="L1285" i="2"/>
  <c r="L1286" i="2"/>
  <c r="L1287" i="2"/>
  <c r="L1288" i="2"/>
  <c r="L1289" i="2"/>
  <c r="L1290" i="2"/>
  <c r="L1291" i="2"/>
  <c r="L1292" i="2"/>
  <c r="L1293" i="2"/>
  <c r="L1294" i="2"/>
  <c r="L1295" i="2"/>
  <c r="L1296" i="2"/>
  <c r="L1297" i="2"/>
  <c r="L1298" i="2"/>
  <c r="L1299" i="2"/>
  <c r="L1300" i="2"/>
  <c r="L1301" i="2"/>
  <c r="L1302" i="2"/>
  <c r="L1303" i="2"/>
  <c r="L1304" i="2"/>
  <c r="L1305" i="2"/>
  <c r="L1306" i="2"/>
  <c r="L1307" i="2"/>
  <c r="L1308" i="2"/>
  <c r="L1309" i="2"/>
  <c r="L1310" i="2"/>
  <c r="L1311" i="2"/>
  <c r="L1312" i="2"/>
  <c r="L1313" i="2"/>
  <c r="L1314" i="2"/>
  <c r="L1315" i="2"/>
  <c r="L1316" i="2"/>
  <c r="L1317" i="2"/>
  <c r="L1318" i="2"/>
  <c r="L1319" i="2"/>
  <c r="L1320" i="2"/>
  <c r="L1321" i="2"/>
  <c r="L1322" i="2"/>
  <c r="L1323" i="2"/>
  <c r="L1324" i="2"/>
  <c r="L1325" i="2"/>
  <c r="L1326" i="2"/>
  <c r="L1327" i="2"/>
  <c r="L1328" i="2"/>
  <c r="L1329" i="2"/>
  <c r="L1330" i="2"/>
  <c r="L1331" i="2"/>
  <c r="L1332" i="2"/>
  <c r="L1333" i="2"/>
  <c r="L1334" i="2"/>
  <c r="L1335" i="2"/>
  <c r="L1336" i="2"/>
  <c r="L1337" i="2"/>
  <c r="L1338" i="2"/>
  <c r="L1339" i="2"/>
  <c r="L1340" i="2"/>
  <c r="L1341" i="2"/>
  <c r="L1342" i="2"/>
  <c r="L1343" i="2"/>
  <c r="L1344" i="2"/>
  <c r="L1345" i="2"/>
  <c r="L1346" i="2"/>
  <c r="L1347" i="2"/>
  <c r="L1348" i="2"/>
  <c r="L1349" i="2"/>
  <c r="L1350" i="2"/>
  <c r="L1351" i="2"/>
  <c r="L1352" i="2"/>
  <c r="L1353" i="2"/>
  <c r="L1354" i="2"/>
  <c r="L1355" i="2"/>
  <c r="L1356" i="2"/>
  <c r="L1357" i="2"/>
  <c r="L1358" i="2"/>
  <c r="L1359" i="2"/>
  <c r="L1360" i="2"/>
  <c r="L1361" i="2"/>
  <c r="L1362" i="2"/>
  <c r="L1363" i="2"/>
  <c r="L1364" i="2"/>
  <c r="L1365" i="2"/>
  <c r="L1366" i="2"/>
  <c r="L1367" i="2"/>
  <c r="L1368" i="2"/>
  <c r="L1369" i="2"/>
  <c r="L1370" i="2"/>
  <c r="L1371" i="2"/>
  <c r="L1372" i="2"/>
  <c r="L1373" i="2"/>
  <c r="L1374" i="2"/>
  <c r="L1375" i="2"/>
  <c r="L1376" i="2"/>
  <c r="L1377" i="2"/>
  <c r="L1378" i="2"/>
  <c r="L1379" i="2"/>
  <c r="L1380" i="2"/>
  <c r="L1381" i="2"/>
  <c r="L1382" i="2"/>
  <c r="L1383" i="2"/>
  <c r="L1384" i="2"/>
  <c r="L1385" i="2"/>
  <c r="L1386" i="2"/>
  <c r="L1387" i="2"/>
  <c r="L1388" i="2"/>
  <c r="L1389" i="2"/>
  <c r="L1390" i="2"/>
  <c r="L1391" i="2"/>
  <c r="L1392" i="2"/>
  <c r="L1393" i="2"/>
  <c r="L1394" i="2"/>
  <c r="L1395" i="2"/>
  <c r="L1396" i="2"/>
  <c r="L1397" i="2"/>
  <c r="L1398" i="2"/>
  <c r="L1399" i="2"/>
  <c r="L1400" i="2"/>
  <c r="L1401" i="2"/>
  <c r="L1402" i="2"/>
  <c r="L1403" i="2"/>
  <c r="L1404" i="2"/>
  <c r="L1405" i="2"/>
  <c r="L1406" i="2"/>
  <c r="L1407" i="2"/>
  <c r="L1408" i="2"/>
  <c r="L1409" i="2"/>
  <c r="L1410" i="2"/>
  <c r="L1411" i="2"/>
  <c r="L1412" i="2"/>
  <c r="L1413" i="2"/>
  <c r="L1414" i="2"/>
  <c r="L1415" i="2"/>
  <c r="L1416" i="2"/>
  <c r="L1417" i="2"/>
  <c r="L1418" i="2"/>
  <c r="L1419" i="2"/>
  <c r="L1420" i="2"/>
  <c r="L1421" i="2"/>
  <c r="L1422" i="2"/>
  <c r="L1423" i="2"/>
  <c r="L1424" i="2"/>
  <c r="L1425" i="2"/>
  <c r="L1426" i="2"/>
  <c r="L1427" i="2"/>
  <c r="L1428" i="2"/>
  <c r="L1429" i="2"/>
  <c r="L1430" i="2"/>
  <c r="L1431" i="2"/>
  <c r="L1432" i="2"/>
  <c r="L1433" i="2"/>
  <c r="L1434" i="2"/>
  <c r="L1435" i="2"/>
  <c r="L1436" i="2"/>
  <c r="L1437" i="2"/>
  <c r="L1438" i="2"/>
  <c r="L1439" i="2"/>
  <c r="L1440" i="2"/>
  <c r="L1441" i="2"/>
  <c r="L1442" i="2"/>
  <c r="L1443" i="2"/>
  <c r="L1444" i="2"/>
  <c r="L1445" i="2"/>
  <c r="L1446" i="2"/>
  <c r="L1447" i="2"/>
  <c r="L1448" i="2"/>
  <c r="L1449" i="2"/>
  <c r="L1450" i="2"/>
  <c r="L1451" i="2"/>
  <c r="L1452" i="2"/>
  <c r="L1453" i="2"/>
  <c r="L1454" i="2"/>
  <c r="L1455" i="2"/>
  <c r="L1456" i="2"/>
  <c r="L1457" i="2"/>
  <c r="L1458" i="2"/>
  <c r="L1459" i="2"/>
  <c r="L1460" i="2"/>
  <c r="L1461" i="2"/>
  <c r="L1462" i="2"/>
  <c r="L1463" i="2"/>
  <c r="L1464" i="2"/>
  <c r="L1465" i="2"/>
  <c r="L1466" i="2"/>
  <c r="L1467" i="2"/>
  <c r="L1468" i="2"/>
  <c r="L1469" i="2"/>
  <c r="L1470" i="2"/>
  <c r="L1471" i="2"/>
  <c r="L1472" i="2"/>
  <c r="L1473" i="2"/>
  <c r="L1474" i="2"/>
  <c r="L1475" i="2"/>
  <c r="L1476" i="2"/>
  <c r="L1477" i="2"/>
  <c r="L1478" i="2"/>
  <c r="L1479" i="2"/>
  <c r="L1480" i="2"/>
  <c r="L1481" i="2"/>
  <c r="L1482" i="2"/>
  <c r="L1483" i="2"/>
  <c r="L1484" i="2"/>
  <c r="L1485" i="2"/>
  <c r="L1486" i="2"/>
  <c r="L1487" i="2"/>
  <c r="L1488" i="2"/>
  <c r="L1489" i="2"/>
  <c r="L1490" i="2"/>
  <c r="L1491" i="2"/>
  <c r="L1492" i="2"/>
  <c r="L1493" i="2"/>
  <c r="L1494" i="2"/>
  <c r="L1495" i="2"/>
  <c r="L1496" i="2"/>
  <c r="L1497" i="2"/>
  <c r="L1498" i="2"/>
  <c r="L1499" i="2"/>
  <c r="L1500" i="2"/>
  <c r="L1501" i="2"/>
  <c r="L1502" i="2"/>
  <c r="L1503" i="2"/>
  <c r="L1504" i="2"/>
  <c r="L1505" i="2"/>
  <c r="L1506" i="2"/>
  <c r="L1507" i="2"/>
  <c r="L1508" i="2"/>
  <c r="L1509" i="2"/>
  <c r="L1510" i="2"/>
  <c r="L1511" i="2"/>
  <c r="L1512" i="2"/>
  <c r="L1513" i="2"/>
  <c r="L1514" i="2"/>
  <c r="L1515" i="2"/>
  <c r="L1516" i="2"/>
  <c r="L1517" i="2"/>
  <c r="L1518" i="2"/>
  <c r="L1519" i="2"/>
  <c r="L1520" i="2"/>
  <c r="L1521" i="2"/>
  <c r="L1522" i="2"/>
  <c r="L1523" i="2"/>
  <c r="L1524" i="2"/>
  <c r="L1525" i="2"/>
  <c r="L1526" i="2"/>
  <c r="L1527" i="2"/>
  <c r="L1528" i="2"/>
  <c r="L1529" i="2"/>
  <c r="L1530" i="2"/>
  <c r="L1531" i="2"/>
  <c r="L1532" i="2"/>
  <c r="L1533" i="2"/>
  <c r="L1534" i="2"/>
  <c r="L1535" i="2"/>
  <c r="L1536" i="2"/>
  <c r="L1537" i="2"/>
  <c r="L1538" i="2"/>
  <c r="L1539" i="2"/>
  <c r="L1540" i="2"/>
  <c r="L1541" i="2"/>
  <c r="L1542" i="2"/>
  <c r="L1543" i="2"/>
  <c r="L1544" i="2"/>
  <c r="L1545" i="2"/>
  <c r="L1546" i="2"/>
  <c r="L1547" i="2"/>
  <c r="L1548" i="2"/>
  <c r="L1549" i="2"/>
  <c r="L1550" i="2"/>
  <c r="L1551" i="2"/>
  <c r="L1552" i="2"/>
  <c r="L1553" i="2"/>
  <c r="L1554" i="2"/>
  <c r="L1555" i="2"/>
  <c r="L1556" i="2"/>
  <c r="L1557" i="2"/>
  <c r="L1558" i="2"/>
  <c r="L1559" i="2"/>
  <c r="L1560" i="2"/>
  <c r="L1561" i="2"/>
  <c r="L1562" i="2"/>
  <c r="L1563" i="2"/>
  <c r="L1564" i="2"/>
  <c r="L1565" i="2"/>
  <c r="L1566" i="2"/>
  <c r="L1567" i="2"/>
  <c r="L1568" i="2"/>
  <c r="L1569" i="2"/>
  <c r="L1570" i="2"/>
  <c r="L1571" i="2"/>
  <c r="L1572" i="2"/>
  <c r="L1573" i="2"/>
  <c r="L1574" i="2"/>
  <c r="L1575" i="2"/>
  <c r="L1576" i="2"/>
  <c r="L1577" i="2"/>
  <c r="L1578" i="2"/>
  <c r="L1579" i="2"/>
  <c r="L1580" i="2"/>
  <c r="L1581" i="2"/>
  <c r="L1582" i="2"/>
  <c r="L1583" i="2"/>
  <c r="L1584" i="2"/>
  <c r="L1585" i="2"/>
  <c r="L1586" i="2"/>
  <c r="L1587" i="2"/>
  <c r="L1588" i="2"/>
  <c r="L1589" i="2"/>
  <c r="L1590" i="2"/>
  <c r="L1591" i="2"/>
  <c r="L1592" i="2"/>
  <c r="L1593" i="2"/>
  <c r="L1594" i="2"/>
  <c r="L1595" i="2"/>
  <c r="L1596" i="2"/>
  <c r="L1597" i="2"/>
  <c r="L1598" i="2"/>
  <c r="L1599" i="2"/>
  <c r="L1600" i="2"/>
  <c r="L1601" i="2"/>
  <c r="L1602" i="2"/>
  <c r="L1603" i="2"/>
  <c r="L1604" i="2"/>
  <c r="L1605" i="2"/>
  <c r="L1606" i="2"/>
  <c r="L1607" i="2"/>
  <c r="L1608" i="2"/>
  <c r="L1609" i="2"/>
  <c r="L1610" i="2"/>
  <c r="L1611" i="2"/>
  <c r="L1612" i="2"/>
  <c r="L1613" i="2"/>
  <c r="L1614" i="2"/>
  <c r="L1615" i="2"/>
  <c r="L1616" i="2"/>
  <c r="L1617" i="2"/>
  <c r="L1618" i="2"/>
  <c r="L1619" i="2"/>
  <c r="L1620" i="2"/>
  <c r="L1621" i="2"/>
  <c r="L1622" i="2"/>
  <c r="L1623" i="2"/>
  <c r="L1624" i="2"/>
  <c r="L1625" i="2"/>
  <c r="L1626" i="2"/>
  <c r="L1627" i="2"/>
  <c r="L1628" i="2"/>
  <c r="L1629" i="2"/>
  <c r="L1630" i="2"/>
  <c r="L1631" i="2"/>
  <c r="L1632" i="2"/>
  <c r="L1633" i="2"/>
  <c r="L1634" i="2"/>
  <c r="L1635" i="2"/>
  <c r="L1636" i="2"/>
  <c r="L1637" i="2"/>
  <c r="L1638" i="2"/>
  <c r="L1639" i="2"/>
  <c r="L1640" i="2"/>
  <c r="L1641" i="2"/>
  <c r="L1642" i="2"/>
  <c r="L1643" i="2"/>
  <c r="L1644" i="2"/>
  <c r="L1645" i="2"/>
  <c r="L1646" i="2"/>
  <c r="L1647" i="2"/>
  <c r="L1648" i="2"/>
  <c r="L1649" i="2"/>
  <c r="L1650" i="2"/>
  <c r="L1651" i="2"/>
  <c r="L1652" i="2"/>
  <c r="L1653" i="2"/>
  <c r="L1654" i="2"/>
  <c r="L1655" i="2"/>
  <c r="L1656" i="2"/>
  <c r="L1657" i="2"/>
  <c r="L1658" i="2"/>
  <c r="L1659" i="2"/>
  <c r="L1660" i="2"/>
  <c r="L1661" i="2"/>
  <c r="L1662" i="2"/>
  <c r="L1663" i="2"/>
  <c r="L1664" i="2"/>
  <c r="L1665" i="2"/>
  <c r="L1666" i="2"/>
  <c r="L1667" i="2"/>
  <c r="L1668" i="2"/>
  <c r="L1669" i="2"/>
  <c r="L1670" i="2"/>
  <c r="L1671" i="2"/>
  <c r="L1672" i="2"/>
  <c r="L1673" i="2"/>
  <c r="L1674" i="2"/>
  <c r="L1675" i="2"/>
  <c r="L1676" i="2"/>
  <c r="L1677" i="2"/>
  <c r="L1678" i="2"/>
  <c r="L1679" i="2"/>
  <c r="L1680" i="2"/>
  <c r="L1681" i="2"/>
  <c r="L1682" i="2"/>
  <c r="L1683" i="2"/>
  <c r="L1684" i="2"/>
  <c r="L1685" i="2"/>
  <c r="L1686" i="2"/>
  <c r="L1687" i="2"/>
  <c r="L1688" i="2"/>
  <c r="L1689" i="2"/>
  <c r="L1690" i="2"/>
  <c r="L1691" i="2"/>
  <c r="L1692" i="2"/>
  <c r="L1693" i="2"/>
  <c r="L1694" i="2"/>
  <c r="L1695" i="2"/>
  <c r="L1696" i="2"/>
  <c r="L1697" i="2"/>
  <c r="L1698" i="2"/>
  <c r="L1699" i="2"/>
  <c r="L1700" i="2"/>
  <c r="L1701" i="2"/>
  <c r="L1702" i="2"/>
  <c r="L1703" i="2"/>
  <c r="L1704" i="2"/>
  <c r="L1705" i="2"/>
  <c r="L1706" i="2"/>
  <c r="L1707" i="2"/>
  <c r="L1708" i="2"/>
  <c r="L1709" i="2"/>
  <c r="L1710" i="2"/>
  <c r="L1711" i="2"/>
  <c r="L1712" i="2"/>
  <c r="L1713" i="2"/>
  <c r="L1714" i="2"/>
  <c r="L1715" i="2"/>
  <c r="L1716" i="2"/>
  <c r="L1717" i="2"/>
  <c r="L1718" i="2"/>
  <c r="L1719" i="2"/>
  <c r="L1720" i="2"/>
  <c r="L1721" i="2"/>
  <c r="L1722" i="2"/>
  <c r="L1723" i="2"/>
  <c r="L1724" i="2"/>
  <c r="L1725" i="2"/>
  <c r="L1726" i="2"/>
  <c r="L1727" i="2"/>
  <c r="L1728" i="2"/>
  <c r="L1729" i="2"/>
  <c r="L1730" i="2"/>
  <c r="L1731" i="2"/>
  <c r="L1732" i="2"/>
  <c r="L1733" i="2"/>
  <c r="L1734" i="2"/>
  <c r="L1735" i="2"/>
  <c r="L1736" i="2"/>
  <c r="L1737" i="2"/>
  <c r="L1738" i="2"/>
  <c r="L1739" i="2"/>
  <c r="L1740" i="2"/>
  <c r="L1741" i="2"/>
  <c r="L1742" i="2"/>
  <c r="L1743" i="2"/>
  <c r="L1744" i="2"/>
  <c r="L1745" i="2"/>
  <c r="L1746" i="2"/>
  <c r="L1747" i="2"/>
  <c r="L1748" i="2"/>
  <c r="L1749" i="2"/>
  <c r="L1750" i="2"/>
  <c r="L1751" i="2"/>
  <c r="L1752" i="2"/>
  <c r="L1753" i="2"/>
  <c r="L1754" i="2"/>
  <c r="L1755" i="2"/>
  <c r="L1756" i="2"/>
  <c r="L1757" i="2"/>
  <c r="L1758" i="2"/>
  <c r="L1759" i="2"/>
  <c r="L1760" i="2"/>
  <c r="L1761" i="2"/>
  <c r="L1762" i="2"/>
  <c r="L1763" i="2"/>
  <c r="L1764" i="2"/>
  <c r="L1765" i="2"/>
  <c r="L1766" i="2"/>
  <c r="L1767" i="2"/>
  <c r="L1768" i="2"/>
  <c r="L1769" i="2"/>
  <c r="L1770" i="2"/>
  <c r="L1771" i="2"/>
  <c r="L1772" i="2"/>
  <c r="L1773" i="2"/>
  <c r="L1774" i="2"/>
  <c r="L1775" i="2"/>
  <c r="L1776" i="2"/>
  <c r="L1777" i="2"/>
  <c r="L1778" i="2"/>
  <c r="L1779" i="2"/>
  <c r="L1780" i="2"/>
  <c r="L1781" i="2"/>
  <c r="L1782" i="2"/>
  <c r="L1783" i="2"/>
  <c r="L1784" i="2"/>
  <c r="L1785" i="2"/>
  <c r="L1786" i="2"/>
  <c r="L1787" i="2"/>
  <c r="L1788" i="2"/>
  <c r="L1789" i="2"/>
  <c r="L1790" i="2"/>
  <c r="L1791" i="2"/>
  <c r="L1792" i="2"/>
  <c r="L1793" i="2"/>
  <c r="L1794" i="2"/>
  <c r="L1795" i="2"/>
  <c r="L1796" i="2"/>
  <c r="L1797" i="2"/>
  <c r="L1798" i="2"/>
  <c r="L1799" i="2"/>
  <c r="L1800" i="2"/>
  <c r="L1801" i="2"/>
  <c r="L1802" i="2"/>
  <c r="L1803" i="2"/>
  <c r="L1804" i="2"/>
  <c r="L1805" i="2"/>
  <c r="L1806" i="2"/>
  <c r="L1807" i="2"/>
  <c r="L1808" i="2"/>
  <c r="L1809" i="2"/>
  <c r="L1810" i="2"/>
  <c r="L1811" i="2"/>
  <c r="L1812" i="2"/>
  <c r="L1813" i="2"/>
  <c r="L1814" i="2"/>
  <c r="L1815" i="2"/>
  <c r="L1816" i="2"/>
  <c r="L1817" i="2"/>
  <c r="L1818" i="2"/>
  <c r="L1819" i="2"/>
  <c r="L1820" i="2"/>
  <c r="L1821" i="2"/>
  <c r="L1822" i="2"/>
  <c r="L1823" i="2"/>
  <c r="L1824" i="2"/>
  <c r="L1825" i="2"/>
  <c r="L1826" i="2"/>
  <c r="L1827" i="2"/>
  <c r="L1828" i="2"/>
  <c r="L1829" i="2"/>
  <c r="L1830" i="2"/>
  <c r="L1831" i="2"/>
  <c r="L1832" i="2"/>
  <c r="L1833" i="2"/>
  <c r="L1834" i="2"/>
  <c r="L1835" i="2"/>
  <c r="L1836" i="2"/>
  <c r="L1837" i="2"/>
  <c r="L1838" i="2"/>
  <c r="L1839" i="2"/>
  <c r="L1840" i="2"/>
  <c r="L1841" i="2"/>
  <c r="L1842" i="2"/>
  <c r="L1843" i="2"/>
  <c r="L1844" i="2"/>
  <c r="L1845" i="2"/>
  <c r="L1846" i="2"/>
  <c r="L1847" i="2"/>
  <c r="L1848" i="2"/>
  <c r="L1849" i="2"/>
  <c r="L1850" i="2"/>
  <c r="L1851" i="2"/>
  <c r="L1852" i="2"/>
  <c r="L1853" i="2"/>
  <c r="L1854" i="2"/>
  <c r="L1855" i="2"/>
  <c r="L1856" i="2"/>
  <c r="L1857" i="2"/>
  <c r="L1858" i="2"/>
  <c r="L1859" i="2"/>
  <c r="L1860" i="2"/>
  <c r="L1861" i="2"/>
  <c r="L1862" i="2"/>
  <c r="L1863" i="2"/>
  <c r="L1864" i="2"/>
  <c r="L1865" i="2"/>
  <c r="L1866" i="2"/>
  <c r="L1867" i="2"/>
  <c r="L1868" i="2"/>
  <c r="L1869" i="2"/>
  <c r="L1870" i="2"/>
  <c r="L1871" i="2"/>
  <c r="L1872" i="2"/>
  <c r="L1873" i="2"/>
  <c r="L1874" i="2"/>
  <c r="L1875" i="2"/>
  <c r="L1876" i="2"/>
  <c r="L1877" i="2"/>
  <c r="L1878" i="2"/>
  <c r="L1879" i="2"/>
  <c r="L1880" i="2"/>
  <c r="L1881" i="2"/>
  <c r="L1882" i="2"/>
  <c r="L1883" i="2"/>
  <c r="L1884" i="2"/>
  <c r="L1885" i="2"/>
  <c r="L1886" i="2"/>
  <c r="L1887" i="2"/>
  <c r="L1888" i="2"/>
  <c r="L1889" i="2"/>
  <c r="L1890" i="2"/>
  <c r="L1891" i="2"/>
  <c r="L1892" i="2"/>
  <c r="L1893" i="2"/>
  <c r="L1894" i="2"/>
  <c r="L1895" i="2"/>
  <c r="L1896" i="2"/>
  <c r="L1897" i="2"/>
  <c r="L1898" i="2"/>
  <c r="L1899" i="2"/>
  <c r="L1900" i="2"/>
  <c r="L1901" i="2"/>
  <c r="L1902" i="2"/>
  <c r="L1903" i="2"/>
  <c r="L1904" i="2"/>
  <c r="L1905" i="2"/>
  <c r="L1906" i="2"/>
  <c r="L1907" i="2"/>
  <c r="L1908" i="2"/>
  <c r="L1909" i="2"/>
  <c r="L1910" i="2"/>
  <c r="L1911" i="2"/>
  <c r="L1912" i="2"/>
  <c r="L1913" i="2"/>
  <c r="L1914" i="2"/>
  <c r="L1915" i="2"/>
  <c r="L1916" i="2"/>
  <c r="L1917" i="2"/>
  <c r="L1918" i="2"/>
  <c r="L1919" i="2"/>
  <c r="L1920" i="2"/>
  <c r="L1921" i="2"/>
  <c r="L1922" i="2"/>
  <c r="L1923" i="2"/>
  <c r="L1924" i="2"/>
  <c r="L1925" i="2"/>
  <c r="L1926" i="2"/>
  <c r="L1927" i="2"/>
  <c r="L1928" i="2"/>
  <c r="L1929" i="2"/>
  <c r="L1930" i="2"/>
  <c r="L1931" i="2"/>
  <c r="L1932" i="2"/>
  <c r="L1933" i="2"/>
  <c r="L1934" i="2"/>
  <c r="L1935" i="2"/>
  <c r="L1936" i="2"/>
  <c r="L1937" i="2"/>
  <c r="L1938" i="2"/>
  <c r="L1939" i="2"/>
  <c r="L1940" i="2"/>
  <c r="L1941" i="2"/>
  <c r="L1942" i="2"/>
  <c r="L1943" i="2"/>
  <c r="L1944" i="2"/>
  <c r="L1945" i="2"/>
  <c r="L1946" i="2"/>
  <c r="L1947" i="2"/>
  <c r="L1948" i="2"/>
  <c r="L1949" i="2"/>
  <c r="L1950" i="2"/>
  <c r="L1951" i="2"/>
  <c r="L1952" i="2"/>
  <c r="L1953" i="2"/>
  <c r="L1954" i="2"/>
  <c r="L1955" i="2"/>
  <c r="L1956" i="2"/>
  <c r="L1957" i="2"/>
  <c r="L1958" i="2"/>
  <c r="L1959" i="2"/>
  <c r="L1960" i="2"/>
  <c r="L1961" i="2"/>
  <c r="L1962" i="2"/>
  <c r="L1963" i="2"/>
  <c r="L1964" i="2"/>
  <c r="L1965" i="2"/>
  <c r="L1966" i="2"/>
  <c r="L1967" i="2"/>
  <c r="L1968" i="2"/>
  <c r="L1969" i="2"/>
  <c r="L1970" i="2"/>
  <c r="L1971" i="2"/>
  <c r="L1972" i="2"/>
  <c r="L1973" i="2"/>
  <c r="L1974" i="2"/>
  <c r="L1975" i="2"/>
  <c r="L1976" i="2"/>
  <c r="L1977" i="2"/>
  <c r="L1978" i="2"/>
  <c r="L1979" i="2"/>
  <c r="L1980" i="2"/>
  <c r="L1981" i="2"/>
  <c r="L1982" i="2"/>
  <c r="L1983" i="2"/>
  <c r="L1984" i="2"/>
  <c r="L1985" i="2"/>
  <c r="L1986" i="2"/>
  <c r="L1987" i="2"/>
  <c r="L1988" i="2"/>
  <c r="L1989" i="2"/>
  <c r="L1990" i="2"/>
  <c r="L1991" i="2"/>
  <c r="L1992" i="2"/>
  <c r="L1993" i="2"/>
  <c r="L1994" i="2"/>
  <c r="L1995" i="2"/>
  <c r="L1996" i="2"/>
  <c r="L1997" i="2"/>
  <c r="L1998" i="2"/>
  <c r="L1999" i="2"/>
  <c r="L2000" i="2"/>
  <c r="L2001" i="2"/>
  <c r="L2002" i="2"/>
  <c r="L2003" i="2"/>
  <c r="L2004" i="2"/>
  <c r="L2005" i="2"/>
  <c r="L2006" i="2"/>
  <c r="L2007" i="2"/>
  <c r="L2008" i="2"/>
  <c r="L2009" i="2"/>
  <c r="J3" i="2"/>
  <c r="J4" i="2"/>
  <c r="J5" i="2"/>
  <c r="J6" i="2"/>
  <c r="J7" i="2"/>
  <c r="J8" i="2"/>
  <c r="J9" i="2"/>
  <c r="J10" i="2"/>
  <c r="J11" i="2"/>
  <c r="J12" i="2"/>
  <c r="J13" i="2"/>
  <c r="J14" i="2"/>
  <c r="J15" i="2"/>
  <c r="J16" i="2"/>
  <c r="J17" i="2"/>
  <c r="J18" i="2"/>
  <c r="J19" i="2"/>
  <c r="J20" i="2"/>
  <c r="J21" i="2"/>
  <c r="J22" i="2"/>
  <c r="J23" i="2"/>
  <c r="J24" i="2"/>
  <c r="J25" i="2"/>
  <c r="J26" i="2"/>
  <c r="J27" i="2"/>
  <c r="J28" i="2"/>
  <c r="J29" i="2"/>
  <c r="J30" i="2"/>
  <c r="J31" i="2"/>
  <c r="J32" i="2"/>
  <c r="J33" i="2"/>
  <c r="J34" i="2"/>
  <c r="J35" i="2"/>
  <c r="J36" i="2"/>
  <c r="J37" i="2"/>
  <c r="J38" i="2"/>
  <c r="J39" i="2"/>
  <c r="J40" i="2"/>
  <c r="J41" i="2"/>
  <c r="J42" i="2"/>
  <c r="J43" i="2"/>
  <c r="J44" i="2"/>
  <c r="J45" i="2"/>
  <c r="J46" i="2"/>
  <c r="J47" i="2"/>
  <c r="J48" i="2"/>
  <c r="J49" i="2"/>
  <c r="J50" i="2"/>
  <c r="J51" i="2"/>
  <c r="J52" i="2"/>
  <c r="J53" i="2"/>
  <c r="J54" i="2"/>
  <c r="J55" i="2"/>
  <c r="J56" i="2"/>
  <c r="J57" i="2"/>
  <c r="J58" i="2"/>
  <c r="J59" i="2"/>
  <c r="J60" i="2"/>
  <c r="J61" i="2"/>
  <c r="J62" i="2"/>
  <c r="J63" i="2"/>
  <c r="J64" i="2"/>
  <c r="J65" i="2"/>
  <c r="J66" i="2"/>
  <c r="J67" i="2"/>
  <c r="J68" i="2"/>
  <c r="J69" i="2"/>
  <c r="J70" i="2"/>
  <c r="J71" i="2"/>
  <c r="J72" i="2"/>
  <c r="J73" i="2"/>
  <c r="J74" i="2"/>
  <c r="J75" i="2"/>
  <c r="J76" i="2"/>
  <c r="J77" i="2"/>
  <c r="J78" i="2"/>
  <c r="J79" i="2"/>
  <c r="J80" i="2"/>
  <c r="J81" i="2"/>
  <c r="J82" i="2"/>
  <c r="J83" i="2"/>
  <c r="J84" i="2"/>
  <c r="J85" i="2"/>
  <c r="J86" i="2"/>
  <c r="J87" i="2"/>
  <c r="J88" i="2"/>
  <c r="J89" i="2"/>
  <c r="J90" i="2"/>
  <c r="J91" i="2"/>
  <c r="J92" i="2"/>
  <c r="J93" i="2"/>
  <c r="J94" i="2"/>
  <c r="J95" i="2"/>
  <c r="J96" i="2"/>
  <c r="J97" i="2"/>
  <c r="J98" i="2"/>
  <c r="J99" i="2"/>
  <c r="J100" i="2"/>
  <c r="J101" i="2"/>
  <c r="J102" i="2"/>
  <c r="J103" i="2"/>
  <c r="J104" i="2"/>
  <c r="J105" i="2"/>
  <c r="J106" i="2"/>
  <c r="J107" i="2"/>
  <c r="J108" i="2"/>
  <c r="J109" i="2"/>
  <c r="J110" i="2"/>
  <c r="J111" i="2"/>
  <c r="J112" i="2"/>
  <c r="J113" i="2"/>
  <c r="J114" i="2"/>
  <c r="J115" i="2"/>
  <c r="J116" i="2"/>
  <c r="J117" i="2"/>
  <c r="J118" i="2"/>
  <c r="J119" i="2"/>
  <c r="J120" i="2"/>
  <c r="J121" i="2"/>
  <c r="J122" i="2"/>
  <c r="J123" i="2"/>
  <c r="J124" i="2"/>
  <c r="J125" i="2"/>
  <c r="J126" i="2"/>
  <c r="J127" i="2"/>
  <c r="J128" i="2"/>
  <c r="J129" i="2"/>
  <c r="J130" i="2"/>
  <c r="J131" i="2"/>
  <c r="J132" i="2"/>
  <c r="J133" i="2"/>
  <c r="J134" i="2"/>
  <c r="J135" i="2"/>
  <c r="J136" i="2"/>
  <c r="J137" i="2"/>
  <c r="J138" i="2"/>
  <c r="J139" i="2"/>
  <c r="J140" i="2"/>
  <c r="J141" i="2"/>
  <c r="J142" i="2"/>
  <c r="J143" i="2"/>
  <c r="J144" i="2"/>
  <c r="J145" i="2"/>
  <c r="J146" i="2"/>
  <c r="J147" i="2"/>
  <c r="J148" i="2"/>
  <c r="J149" i="2"/>
  <c r="J150" i="2"/>
  <c r="J151" i="2"/>
  <c r="J152" i="2"/>
  <c r="J153" i="2"/>
  <c r="J154" i="2"/>
  <c r="J155" i="2"/>
  <c r="J156" i="2"/>
  <c r="J157" i="2"/>
  <c r="J158" i="2"/>
  <c r="J159" i="2"/>
  <c r="J160" i="2"/>
  <c r="J161" i="2"/>
  <c r="J162" i="2"/>
  <c r="J163" i="2"/>
  <c r="J164" i="2"/>
  <c r="J165" i="2"/>
  <c r="J166" i="2"/>
  <c r="J167" i="2"/>
  <c r="J168" i="2"/>
  <c r="J169" i="2"/>
  <c r="J170" i="2"/>
  <c r="J171" i="2"/>
  <c r="J172" i="2"/>
  <c r="J173" i="2"/>
  <c r="J174" i="2"/>
  <c r="J175" i="2"/>
  <c r="J176" i="2"/>
  <c r="J177" i="2"/>
  <c r="J178" i="2"/>
  <c r="J179" i="2"/>
  <c r="J180" i="2"/>
  <c r="J181" i="2"/>
  <c r="J182" i="2"/>
  <c r="J183" i="2"/>
  <c r="J184" i="2"/>
  <c r="J185" i="2"/>
  <c r="J186" i="2"/>
  <c r="J187" i="2"/>
  <c r="J188" i="2"/>
  <c r="J189" i="2"/>
  <c r="J190" i="2"/>
  <c r="J191" i="2"/>
  <c r="J192" i="2"/>
  <c r="J193" i="2"/>
  <c r="J194" i="2"/>
  <c r="J195" i="2"/>
  <c r="J196" i="2"/>
  <c r="J197" i="2"/>
  <c r="J198" i="2"/>
  <c r="J199" i="2"/>
  <c r="J200" i="2"/>
  <c r="J201" i="2"/>
  <c r="J202" i="2"/>
  <c r="J203" i="2"/>
  <c r="J204" i="2"/>
  <c r="J205" i="2"/>
  <c r="J206" i="2"/>
  <c r="J207" i="2"/>
  <c r="J208" i="2"/>
  <c r="J209" i="2"/>
  <c r="J210" i="2"/>
  <c r="J211" i="2"/>
  <c r="J212" i="2"/>
  <c r="J213" i="2"/>
  <c r="J214" i="2"/>
  <c r="J215" i="2"/>
  <c r="J216" i="2"/>
  <c r="J217" i="2"/>
  <c r="J218" i="2"/>
  <c r="J219" i="2"/>
  <c r="J220" i="2"/>
  <c r="J221" i="2"/>
  <c r="J222" i="2"/>
  <c r="J223" i="2"/>
  <c r="J224" i="2"/>
  <c r="J225" i="2"/>
  <c r="J226" i="2"/>
  <c r="J227" i="2"/>
  <c r="J228" i="2"/>
  <c r="J229" i="2"/>
  <c r="J230" i="2"/>
  <c r="J231" i="2"/>
  <c r="J232" i="2"/>
  <c r="J233" i="2"/>
  <c r="J234" i="2"/>
  <c r="J235" i="2"/>
  <c r="J236" i="2"/>
  <c r="J237" i="2"/>
  <c r="J238" i="2"/>
  <c r="J239" i="2"/>
  <c r="J240" i="2"/>
  <c r="J241" i="2"/>
  <c r="J242" i="2"/>
  <c r="J243" i="2"/>
  <c r="J244" i="2"/>
  <c r="J245" i="2"/>
  <c r="J246" i="2"/>
  <c r="J247" i="2"/>
  <c r="J248" i="2"/>
  <c r="J249" i="2"/>
  <c r="J250" i="2"/>
  <c r="J251" i="2"/>
  <c r="J252" i="2"/>
  <c r="J253" i="2"/>
  <c r="J254" i="2"/>
  <c r="J255" i="2"/>
  <c r="J256" i="2"/>
  <c r="J257" i="2"/>
  <c r="J258" i="2"/>
  <c r="J259" i="2"/>
  <c r="J260" i="2"/>
  <c r="J261" i="2"/>
  <c r="J262" i="2"/>
  <c r="J263" i="2"/>
  <c r="J264" i="2"/>
  <c r="J265" i="2"/>
  <c r="J266" i="2"/>
  <c r="J267" i="2"/>
  <c r="J268" i="2"/>
  <c r="J269" i="2"/>
  <c r="J270" i="2"/>
  <c r="J271" i="2"/>
  <c r="J272" i="2"/>
  <c r="J273" i="2"/>
  <c r="J274" i="2"/>
  <c r="J275" i="2"/>
  <c r="J276" i="2"/>
  <c r="J277" i="2"/>
  <c r="J278" i="2"/>
  <c r="J279" i="2"/>
  <c r="J280" i="2"/>
  <c r="J281" i="2"/>
  <c r="J282" i="2"/>
  <c r="J283" i="2"/>
  <c r="J284" i="2"/>
  <c r="J285" i="2"/>
  <c r="J286" i="2"/>
  <c r="J287" i="2"/>
  <c r="J288" i="2"/>
  <c r="J289" i="2"/>
  <c r="J290" i="2"/>
  <c r="J291" i="2"/>
  <c r="J292" i="2"/>
  <c r="J293" i="2"/>
  <c r="J294" i="2"/>
  <c r="J295" i="2"/>
  <c r="J296" i="2"/>
  <c r="J297" i="2"/>
  <c r="J298" i="2"/>
  <c r="J299" i="2"/>
  <c r="J300" i="2"/>
  <c r="J301" i="2"/>
  <c r="J302" i="2"/>
  <c r="J303" i="2"/>
  <c r="J304" i="2"/>
  <c r="J305" i="2"/>
  <c r="J306" i="2"/>
  <c r="J307" i="2"/>
  <c r="J308" i="2"/>
  <c r="J309" i="2"/>
  <c r="J310" i="2"/>
  <c r="J311" i="2"/>
  <c r="J312" i="2"/>
  <c r="J313" i="2"/>
  <c r="J314" i="2"/>
  <c r="J315" i="2"/>
  <c r="J316" i="2"/>
  <c r="J317" i="2"/>
  <c r="J318" i="2"/>
  <c r="J319" i="2"/>
  <c r="J320" i="2"/>
  <c r="J321" i="2"/>
  <c r="J322" i="2"/>
  <c r="J323" i="2"/>
  <c r="J324" i="2"/>
  <c r="J325" i="2"/>
  <c r="J326" i="2"/>
  <c r="J327" i="2"/>
  <c r="J328" i="2"/>
  <c r="J329" i="2"/>
  <c r="J330" i="2"/>
  <c r="J331" i="2"/>
  <c r="J332" i="2"/>
  <c r="J333" i="2"/>
  <c r="J334" i="2"/>
  <c r="J335" i="2"/>
  <c r="J336" i="2"/>
  <c r="J337" i="2"/>
  <c r="J338" i="2"/>
  <c r="J339" i="2"/>
  <c r="J340" i="2"/>
  <c r="J341" i="2"/>
  <c r="J342" i="2"/>
  <c r="J343" i="2"/>
  <c r="J344" i="2"/>
  <c r="J345" i="2"/>
  <c r="J346" i="2"/>
  <c r="J347" i="2"/>
  <c r="J348" i="2"/>
  <c r="J349" i="2"/>
  <c r="J350" i="2"/>
  <c r="J351" i="2"/>
  <c r="J352" i="2"/>
  <c r="J353" i="2"/>
  <c r="J354" i="2"/>
  <c r="J355" i="2"/>
  <c r="J356" i="2"/>
  <c r="J357" i="2"/>
  <c r="J358" i="2"/>
  <c r="J359" i="2"/>
  <c r="J360" i="2"/>
  <c r="J361" i="2"/>
  <c r="J362" i="2"/>
  <c r="J363" i="2"/>
  <c r="J364" i="2"/>
  <c r="J365" i="2"/>
  <c r="J366" i="2"/>
  <c r="J367" i="2"/>
  <c r="J368" i="2"/>
  <c r="J369" i="2"/>
  <c r="J370" i="2"/>
  <c r="J371" i="2"/>
  <c r="J372" i="2"/>
  <c r="J373" i="2"/>
  <c r="J374" i="2"/>
  <c r="J375" i="2"/>
  <c r="J376" i="2"/>
  <c r="J377" i="2"/>
  <c r="J378" i="2"/>
  <c r="J379" i="2"/>
  <c r="J380" i="2"/>
  <c r="J381" i="2"/>
  <c r="J382" i="2"/>
  <c r="J383" i="2"/>
  <c r="J384" i="2"/>
  <c r="J385" i="2"/>
  <c r="J386" i="2"/>
  <c r="J387" i="2"/>
  <c r="J388" i="2"/>
  <c r="J389" i="2"/>
  <c r="J390" i="2"/>
  <c r="J391" i="2"/>
  <c r="J392" i="2"/>
  <c r="J393" i="2"/>
  <c r="J394" i="2"/>
  <c r="J395" i="2"/>
  <c r="J396" i="2"/>
  <c r="J397" i="2"/>
  <c r="J398" i="2"/>
  <c r="J399" i="2"/>
  <c r="J400" i="2"/>
  <c r="J401" i="2"/>
  <c r="J402" i="2"/>
  <c r="J403" i="2"/>
  <c r="J404" i="2"/>
  <c r="J405" i="2"/>
  <c r="J406" i="2"/>
  <c r="J407" i="2"/>
  <c r="J408" i="2"/>
  <c r="J409" i="2"/>
  <c r="J410" i="2"/>
  <c r="J411" i="2"/>
  <c r="J412" i="2"/>
  <c r="J413" i="2"/>
  <c r="J414" i="2"/>
  <c r="J415" i="2"/>
  <c r="J416" i="2"/>
  <c r="J417" i="2"/>
  <c r="J418" i="2"/>
  <c r="J419" i="2"/>
  <c r="J420" i="2"/>
  <c r="J421" i="2"/>
  <c r="J422" i="2"/>
  <c r="J423" i="2"/>
  <c r="J424" i="2"/>
  <c r="J425" i="2"/>
  <c r="J426" i="2"/>
  <c r="J427" i="2"/>
  <c r="J428" i="2"/>
  <c r="J429" i="2"/>
  <c r="J430" i="2"/>
  <c r="J431" i="2"/>
  <c r="J432" i="2"/>
  <c r="J433" i="2"/>
  <c r="J434" i="2"/>
  <c r="J435" i="2"/>
  <c r="J436" i="2"/>
  <c r="J437" i="2"/>
  <c r="J438" i="2"/>
  <c r="J439" i="2"/>
  <c r="J440" i="2"/>
  <c r="J441" i="2"/>
  <c r="J442" i="2"/>
  <c r="J443" i="2"/>
  <c r="J444" i="2"/>
  <c r="J445" i="2"/>
  <c r="J446" i="2"/>
  <c r="J447" i="2"/>
  <c r="J448" i="2"/>
  <c r="J449" i="2"/>
  <c r="J450" i="2"/>
  <c r="J451" i="2"/>
  <c r="J452" i="2"/>
  <c r="J453" i="2"/>
  <c r="J454" i="2"/>
  <c r="J455" i="2"/>
  <c r="J456" i="2"/>
  <c r="J457" i="2"/>
  <c r="J458" i="2"/>
  <c r="J459" i="2"/>
  <c r="J460" i="2"/>
  <c r="J461" i="2"/>
  <c r="J462" i="2"/>
  <c r="J463" i="2"/>
  <c r="J464" i="2"/>
  <c r="J465" i="2"/>
  <c r="J466" i="2"/>
  <c r="J467" i="2"/>
  <c r="J468" i="2"/>
  <c r="J469" i="2"/>
  <c r="J470" i="2"/>
  <c r="J471" i="2"/>
  <c r="J472" i="2"/>
  <c r="J473" i="2"/>
  <c r="J474" i="2"/>
  <c r="J475" i="2"/>
  <c r="J476" i="2"/>
  <c r="J477" i="2"/>
  <c r="J478" i="2"/>
  <c r="J479" i="2"/>
  <c r="J480" i="2"/>
  <c r="J481" i="2"/>
  <c r="J482" i="2"/>
  <c r="J483" i="2"/>
  <c r="J484" i="2"/>
  <c r="J485" i="2"/>
  <c r="J486" i="2"/>
  <c r="J487" i="2"/>
  <c r="J488" i="2"/>
  <c r="J489" i="2"/>
  <c r="J490" i="2"/>
  <c r="J491" i="2"/>
  <c r="J492" i="2"/>
  <c r="J493" i="2"/>
  <c r="J494" i="2"/>
  <c r="J495" i="2"/>
  <c r="J496" i="2"/>
  <c r="J497" i="2"/>
  <c r="J498" i="2"/>
  <c r="J499" i="2"/>
  <c r="J500" i="2"/>
  <c r="J501" i="2"/>
  <c r="J502" i="2"/>
  <c r="J503" i="2"/>
  <c r="J504" i="2"/>
  <c r="J505" i="2"/>
  <c r="J506" i="2"/>
  <c r="J507" i="2"/>
  <c r="J508" i="2"/>
  <c r="J509" i="2"/>
  <c r="J510" i="2"/>
  <c r="J511" i="2"/>
  <c r="J512" i="2"/>
  <c r="J513" i="2"/>
  <c r="J514" i="2"/>
  <c r="J515" i="2"/>
  <c r="J516" i="2"/>
  <c r="J517" i="2"/>
  <c r="J518" i="2"/>
  <c r="J519" i="2"/>
  <c r="J520" i="2"/>
  <c r="J521" i="2"/>
  <c r="J522" i="2"/>
  <c r="J523" i="2"/>
  <c r="J524" i="2"/>
  <c r="J525" i="2"/>
  <c r="J526" i="2"/>
  <c r="J527" i="2"/>
  <c r="J528" i="2"/>
  <c r="J529" i="2"/>
  <c r="J530" i="2"/>
  <c r="J531" i="2"/>
  <c r="J532" i="2"/>
  <c r="J533" i="2"/>
  <c r="J534" i="2"/>
  <c r="J535" i="2"/>
  <c r="J536" i="2"/>
  <c r="J537" i="2"/>
  <c r="J538" i="2"/>
  <c r="J539" i="2"/>
  <c r="J540" i="2"/>
  <c r="J541" i="2"/>
  <c r="J542" i="2"/>
  <c r="J543" i="2"/>
  <c r="J544" i="2"/>
  <c r="J545" i="2"/>
  <c r="J546" i="2"/>
  <c r="J547" i="2"/>
  <c r="J548" i="2"/>
  <c r="J549" i="2"/>
  <c r="J550" i="2"/>
  <c r="J551" i="2"/>
  <c r="J552" i="2"/>
  <c r="J553" i="2"/>
  <c r="J554" i="2"/>
  <c r="J555" i="2"/>
  <c r="J556" i="2"/>
  <c r="J557" i="2"/>
  <c r="J558" i="2"/>
  <c r="J559" i="2"/>
  <c r="J560" i="2"/>
  <c r="J561" i="2"/>
  <c r="J562" i="2"/>
  <c r="J563" i="2"/>
  <c r="J564" i="2"/>
  <c r="J565" i="2"/>
  <c r="J566" i="2"/>
  <c r="J567" i="2"/>
  <c r="J568" i="2"/>
  <c r="J569" i="2"/>
  <c r="J570" i="2"/>
  <c r="J571" i="2"/>
  <c r="J572" i="2"/>
  <c r="J573" i="2"/>
  <c r="J574" i="2"/>
  <c r="J575" i="2"/>
  <c r="J576" i="2"/>
  <c r="J577" i="2"/>
  <c r="J578" i="2"/>
  <c r="J579" i="2"/>
  <c r="J580" i="2"/>
  <c r="J581" i="2"/>
  <c r="J582" i="2"/>
  <c r="J583" i="2"/>
  <c r="J584" i="2"/>
  <c r="J585" i="2"/>
  <c r="J586" i="2"/>
  <c r="J587" i="2"/>
  <c r="J588" i="2"/>
  <c r="J589" i="2"/>
  <c r="J590" i="2"/>
  <c r="J591" i="2"/>
  <c r="J592" i="2"/>
  <c r="J593" i="2"/>
  <c r="J594" i="2"/>
  <c r="J595" i="2"/>
  <c r="J596" i="2"/>
  <c r="J597" i="2"/>
  <c r="J598" i="2"/>
  <c r="J599" i="2"/>
  <c r="J600" i="2"/>
  <c r="J601" i="2"/>
  <c r="J602" i="2"/>
  <c r="J603" i="2"/>
  <c r="J604" i="2"/>
  <c r="J605" i="2"/>
  <c r="J606" i="2"/>
  <c r="J607" i="2"/>
  <c r="J608" i="2"/>
  <c r="J609" i="2"/>
  <c r="J610" i="2"/>
  <c r="J611" i="2"/>
  <c r="J612" i="2"/>
  <c r="J613" i="2"/>
  <c r="J614" i="2"/>
  <c r="J615" i="2"/>
  <c r="J616" i="2"/>
  <c r="J617" i="2"/>
  <c r="J618" i="2"/>
  <c r="J619" i="2"/>
  <c r="J620" i="2"/>
  <c r="J621" i="2"/>
  <c r="J622" i="2"/>
  <c r="J623" i="2"/>
  <c r="J624" i="2"/>
  <c r="J625" i="2"/>
  <c r="J626" i="2"/>
  <c r="J627" i="2"/>
  <c r="J628" i="2"/>
  <c r="J629" i="2"/>
  <c r="J630" i="2"/>
  <c r="J631" i="2"/>
  <c r="J632" i="2"/>
  <c r="J633" i="2"/>
  <c r="J634" i="2"/>
  <c r="J635" i="2"/>
  <c r="J636" i="2"/>
  <c r="J637" i="2"/>
  <c r="J638" i="2"/>
  <c r="J639" i="2"/>
  <c r="J640" i="2"/>
  <c r="J641" i="2"/>
  <c r="J642" i="2"/>
  <c r="J643" i="2"/>
  <c r="J644" i="2"/>
  <c r="J645" i="2"/>
  <c r="J646" i="2"/>
  <c r="J647" i="2"/>
  <c r="J648" i="2"/>
  <c r="J649" i="2"/>
  <c r="J650" i="2"/>
  <c r="J651" i="2"/>
  <c r="J652" i="2"/>
  <c r="J653" i="2"/>
  <c r="J654" i="2"/>
  <c r="J655" i="2"/>
  <c r="J656" i="2"/>
  <c r="J657" i="2"/>
  <c r="J658" i="2"/>
  <c r="J659" i="2"/>
  <c r="J660" i="2"/>
  <c r="J661" i="2"/>
  <c r="J662" i="2"/>
  <c r="J663" i="2"/>
  <c r="J664" i="2"/>
  <c r="J665" i="2"/>
  <c r="J666" i="2"/>
  <c r="J667" i="2"/>
  <c r="J668" i="2"/>
  <c r="J669" i="2"/>
  <c r="J670" i="2"/>
  <c r="J671" i="2"/>
  <c r="J672" i="2"/>
  <c r="J673" i="2"/>
  <c r="J674" i="2"/>
  <c r="J675" i="2"/>
  <c r="J676" i="2"/>
  <c r="J677" i="2"/>
  <c r="J678" i="2"/>
  <c r="J679" i="2"/>
  <c r="J680" i="2"/>
  <c r="J681" i="2"/>
  <c r="J682" i="2"/>
  <c r="J683" i="2"/>
  <c r="J684" i="2"/>
  <c r="J685" i="2"/>
  <c r="J686" i="2"/>
  <c r="J687" i="2"/>
  <c r="J688" i="2"/>
  <c r="J689" i="2"/>
  <c r="J690" i="2"/>
  <c r="J691" i="2"/>
  <c r="J692" i="2"/>
  <c r="J693" i="2"/>
  <c r="J694" i="2"/>
  <c r="J695" i="2"/>
  <c r="J696" i="2"/>
  <c r="J697" i="2"/>
  <c r="J698" i="2"/>
  <c r="J699" i="2"/>
  <c r="J700" i="2"/>
  <c r="J701" i="2"/>
  <c r="J702" i="2"/>
  <c r="J703" i="2"/>
  <c r="J704" i="2"/>
  <c r="J705" i="2"/>
  <c r="J706" i="2"/>
  <c r="J707" i="2"/>
  <c r="J708" i="2"/>
  <c r="J709" i="2"/>
  <c r="J710" i="2"/>
  <c r="J711" i="2"/>
  <c r="J712" i="2"/>
  <c r="J713" i="2"/>
  <c r="J714" i="2"/>
  <c r="J715" i="2"/>
  <c r="J716" i="2"/>
  <c r="J717" i="2"/>
  <c r="J718" i="2"/>
  <c r="J719" i="2"/>
  <c r="J720" i="2"/>
  <c r="J721" i="2"/>
  <c r="J722" i="2"/>
  <c r="J723" i="2"/>
  <c r="J724" i="2"/>
  <c r="J725" i="2"/>
  <c r="J726" i="2"/>
  <c r="J727" i="2"/>
  <c r="J728" i="2"/>
  <c r="J729" i="2"/>
  <c r="J730" i="2"/>
  <c r="J731" i="2"/>
  <c r="J732" i="2"/>
  <c r="J733" i="2"/>
  <c r="J734" i="2"/>
  <c r="J735" i="2"/>
  <c r="J736" i="2"/>
  <c r="J737" i="2"/>
  <c r="J738" i="2"/>
  <c r="J739" i="2"/>
  <c r="J740" i="2"/>
  <c r="J741" i="2"/>
  <c r="J742" i="2"/>
  <c r="J743" i="2"/>
  <c r="J744" i="2"/>
  <c r="J745" i="2"/>
  <c r="J746" i="2"/>
  <c r="J747" i="2"/>
  <c r="J748" i="2"/>
  <c r="J749" i="2"/>
  <c r="J750" i="2"/>
  <c r="J751" i="2"/>
  <c r="J752" i="2"/>
  <c r="J753" i="2"/>
  <c r="J754" i="2"/>
  <c r="J755" i="2"/>
  <c r="J756" i="2"/>
  <c r="J757" i="2"/>
  <c r="J758" i="2"/>
  <c r="J759" i="2"/>
  <c r="J760" i="2"/>
  <c r="J761" i="2"/>
  <c r="J762" i="2"/>
  <c r="J763" i="2"/>
  <c r="J764" i="2"/>
  <c r="J765" i="2"/>
  <c r="J766" i="2"/>
  <c r="J767" i="2"/>
  <c r="J768" i="2"/>
  <c r="J769" i="2"/>
  <c r="J770" i="2"/>
  <c r="J771" i="2"/>
  <c r="J772" i="2"/>
  <c r="J773" i="2"/>
  <c r="J774" i="2"/>
  <c r="J775" i="2"/>
  <c r="J776" i="2"/>
  <c r="J777" i="2"/>
  <c r="J778" i="2"/>
  <c r="J779" i="2"/>
  <c r="J780" i="2"/>
  <c r="J781" i="2"/>
  <c r="J782" i="2"/>
  <c r="J783" i="2"/>
  <c r="J784" i="2"/>
  <c r="J785" i="2"/>
  <c r="J786" i="2"/>
  <c r="J787" i="2"/>
  <c r="J788" i="2"/>
  <c r="J789" i="2"/>
  <c r="J790" i="2"/>
  <c r="J791" i="2"/>
  <c r="J792" i="2"/>
  <c r="J793" i="2"/>
  <c r="J794" i="2"/>
  <c r="J795" i="2"/>
  <c r="J796" i="2"/>
  <c r="J797" i="2"/>
  <c r="J798" i="2"/>
  <c r="J799" i="2"/>
  <c r="J800" i="2"/>
  <c r="J801" i="2"/>
  <c r="J802" i="2"/>
  <c r="J803" i="2"/>
  <c r="J804" i="2"/>
  <c r="J805" i="2"/>
  <c r="J806" i="2"/>
  <c r="J807" i="2"/>
  <c r="J808" i="2"/>
  <c r="J809" i="2"/>
  <c r="J810" i="2"/>
  <c r="J811" i="2"/>
  <c r="J812" i="2"/>
  <c r="J813" i="2"/>
  <c r="J814" i="2"/>
  <c r="J815" i="2"/>
  <c r="J816" i="2"/>
  <c r="J817" i="2"/>
  <c r="J818" i="2"/>
  <c r="J819" i="2"/>
  <c r="J820" i="2"/>
  <c r="J821" i="2"/>
  <c r="J822" i="2"/>
  <c r="J823" i="2"/>
  <c r="J824" i="2"/>
  <c r="J825" i="2"/>
  <c r="J826" i="2"/>
  <c r="J827" i="2"/>
  <c r="J828" i="2"/>
  <c r="J829" i="2"/>
  <c r="J830" i="2"/>
  <c r="J831" i="2"/>
  <c r="J832" i="2"/>
  <c r="J833" i="2"/>
  <c r="J834" i="2"/>
  <c r="J835" i="2"/>
  <c r="J836" i="2"/>
  <c r="J837" i="2"/>
  <c r="J838" i="2"/>
  <c r="J839" i="2"/>
  <c r="J840" i="2"/>
  <c r="J841" i="2"/>
  <c r="J842" i="2"/>
  <c r="J843" i="2"/>
  <c r="J844" i="2"/>
  <c r="J845" i="2"/>
  <c r="J846" i="2"/>
  <c r="J847" i="2"/>
  <c r="J848" i="2"/>
  <c r="J849" i="2"/>
  <c r="J850" i="2"/>
  <c r="J851" i="2"/>
  <c r="J852" i="2"/>
  <c r="J853" i="2"/>
  <c r="J854" i="2"/>
  <c r="J855" i="2"/>
  <c r="J856" i="2"/>
  <c r="J857" i="2"/>
  <c r="J858" i="2"/>
  <c r="J859" i="2"/>
  <c r="J860" i="2"/>
  <c r="J861" i="2"/>
  <c r="J862" i="2"/>
  <c r="J863" i="2"/>
  <c r="J864" i="2"/>
  <c r="J865" i="2"/>
  <c r="J866" i="2"/>
  <c r="J867" i="2"/>
  <c r="J868" i="2"/>
  <c r="J869" i="2"/>
  <c r="J870" i="2"/>
  <c r="J871" i="2"/>
  <c r="J872" i="2"/>
  <c r="J873" i="2"/>
  <c r="J874" i="2"/>
  <c r="J875" i="2"/>
  <c r="J876" i="2"/>
  <c r="J877" i="2"/>
  <c r="J878" i="2"/>
  <c r="J879" i="2"/>
  <c r="J880" i="2"/>
  <c r="J881" i="2"/>
  <c r="J882" i="2"/>
  <c r="J883" i="2"/>
  <c r="J884" i="2"/>
  <c r="J885" i="2"/>
  <c r="J886" i="2"/>
  <c r="J887" i="2"/>
  <c r="J888" i="2"/>
  <c r="J889" i="2"/>
  <c r="J890" i="2"/>
  <c r="J891" i="2"/>
  <c r="J892" i="2"/>
  <c r="J893" i="2"/>
  <c r="J894" i="2"/>
  <c r="J895" i="2"/>
  <c r="J896" i="2"/>
  <c r="J897" i="2"/>
  <c r="J898" i="2"/>
  <c r="J899" i="2"/>
  <c r="J900" i="2"/>
  <c r="J901" i="2"/>
  <c r="J902" i="2"/>
  <c r="J903" i="2"/>
  <c r="J904" i="2"/>
  <c r="J905" i="2"/>
  <c r="J906" i="2"/>
  <c r="J907" i="2"/>
  <c r="J908" i="2"/>
  <c r="J909" i="2"/>
  <c r="J910" i="2"/>
  <c r="J911" i="2"/>
  <c r="J912" i="2"/>
  <c r="J913" i="2"/>
  <c r="J914" i="2"/>
  <c r="J915" i="2"/>
  <c r="J916" i="2"/>
  <c r="J917" i="2"/>
  <c r="J918" i="2"/>
  <c r="J919" i="2"/>
  <c r="J920" i="2"/>
  <c r="J921" i="2"/>
  <c r="J922" i="2"/>
  <c r="J923" i="2"/>
  <c r="J924" i="2"/>
  <c r="J925" i="2"/>
  <c r="J926" i="2"/>
  <c r="J927" i="2"/>
  <c r="J928" i="2"/>
  <c r="J929" i="2"/>
  <c r="J930" i="2"/>
  <c r="J931" i="2"/>
  <c r="J932" i="2"/>
  <c r="J933" i="2"/>
  <c r="J934" i="2"/>
  <c r="J935" i="2"/>
  <c r="J936" i="2"/>
  <c r="J937" i="2"/>
  <c r="J938" i="2"/>
  <c r="J939" i="2"/>
  <c r="J940" i="2"/>
  <c r="J941" i="2"/>
  <c r="J942" i="2"/>
  <c r="J943" i="2"/>
  <c r="J944" i="2"/>
  <c r="J945" i="2"/>
  <c r="J946" i="2"/>
  <c r="J947" i="2"/>
  <c r="J948" i="2"/>
  <c r="J949" i="2"/>
  <c r="J950" i="2"/>
  <c r="J951" i="2"/>
  <c r="J952" i="2"/>
  <c r="J953" i="2"/>
  <c r="J954" i="2"/>
  <c r="J955" i="2"/>
  <c r="J956" i="2"/>
  <c r="J957" i="2"/>
  <c r="J958" i="2"/>
  <c r="J959" i="2"/>
  <c r="J960" i="2"/>
  <c r="J961" i="2"/>
  <c r="J962" i="2"/>
  <c r="J963" i="2"/>
  <c r="J964" i="2"/>
  <c r="J965" i="2"/>
  <c r="J966" i="2"/>
  <c r="J967" i="2"/>
  <c r="J968" i="2"/>
  <c r="J969" i="2"/>
  <c r="J970" i="2"/>
  <c r="J971" i="2"/>
  <c r="J972" i="2"/>
  <c r="J973" i="2"/>
  <c r="J974" i="2"/>
  <c r="J975" i="2"/>
  <c r="J976" i="2"/>
  <c r="J977" i="2"/>
  <c r="J978" i="2"/>
  <c r="J979" i="2"/>
  <c r="J980" i="2"/>
  <c r="J981" i="2"/>
  <c r="J982" i="2"/>
  <c r="J983" i="2"/>
  <c r="J984" i="2"/>
  <c r="J985" i="2"/>
  <c r="J986" i="2"/>
  <c r="J987" i="2"/>
  <c r="J988" i="2"/>
  <c r="J989" i="2"/>
  <c r="J990" i="2"/>
  <c r="J991" i="2"/>
  <c r="J992" i="2"/>
  <c r="J993" i="2"/>
  <c r="J994" i="2"/>
  <c r="J995" i="2"/>
  <c r="J996" i="2"/>
  <c r="J997" i="2"/>
  <c r="J998" i="2"/>
  <c r="J999" i="2"/>
  <c r="J1000" i="2"/>
  <c r="J1001" i="2"/>
  <c r="J1002" i="2"/>
  <c r="J1003" i="2"/>
  <c r="J1004" i="2"/>
  <c r="J1005" i="2"/>
  <c r="J1006" i="2"/>
  <c r="J1007" i="2"/>
  <c r="J1008" i="2"/>
  <c r="J1009" i="2"/>
  <c r="J1010" i="2"/>
  <c r="J1011" i="2"/>
  <c r="J1012" i="2"/>
  <c r="J1013" i="2"/>
  <c r="J1014" i="2"/>
  <c r="J1015" i="2"/>
  <c r="J1016" i="2"/>
  <c r="J1017" i="2"/>
  <c r="J1018" i="2"/>
  <c r="J1019" i="2"/>
  <c r="J1020" i="2"/>
  <c r="J1021" i="2"/>
  <c r="J1022" i="2"/>
  <c r="J1023" i="2"/>
  <c r="J1024" i="2"/>
  <c r="J1025" i="2"/>
  <c r="J1026" i="2"/>
  <c r="J1027" i="2"/>
  <c r="J1028" i="2"/>
  <c r="J1029" i="2"/>
  <c r="J1030" i="2"/>
  <c r="J1031" i="2"/>
  <c r="J1032" i="2"/>
  <c r="J1033" i="2"/>
  <c r="J1034" i="2"/>
  <c r="J1035" i="2"/>
  <c r="J1036" i="2"/>
  <c r="J1037" i="2"/>
  <c r="J1038" i="2"/>
  <c r="J1039" i="2"/>
  <c r="J1040" i="2"/>
  <c r="J1041" i="2"/>
  <c r="J1042" i="2"/>
  <c r="J1043" i="2"/>
  <c r="J1044" i="2"/>
  <c r="J1045" i="2"/>
  <c r="J1046" i="2"/>
  <c r="J1047" i="2"/>
  <c r="J1048" i="2"/>
  <c r="J1049" i="2"/>
  <c r="J1050" i="2"/>
  <c r="J1051" i="2"/>
  <c r="J1052" i="2"/>
  <c r="J1053" i="2"/>
  <c r="J1054" i="2"/>
  <c r="J1055" i="2"/>
  <c r="J1056" i="2"/>
  <c r="J1057" i="2"/>
  <c r="J1058" i="2"/>
  <c r="J1059" i="2"/>
  <c r="J1060" i="2"/>
  <c r="J1061" i="2"/>
  <c r="J1062" i="2"/>
  <c r="J1063" i="2"/>
  <c r="J1064" i="2"/>
  <c r="J1065" i="2"/>
  <c r="J1066" i="2"/>
  <c r="J1067" i="2"/>
  <c r="J1068" i="2"/>
  <c r="J1069" i="2"/>
  <c r="J1070" i="2"/>
  <c r="J1071" i="2"/>
  <c r="J1072" i="2"/>
  <c r="J1073" i="2"/>
  <c r="J1074" i="2"/>
  <c r="J1075" i="2"/>
  <c r="J1076" i="2"/>
  <c r="J1077" i="2"/>
  <c r="J1078" i="2"/>
  <c r="J1079" i="2"/>
  <c r="J1080" i="2"/>
  <c r="J1081" i="2"/>
  <c r="J1082" i="2"/>
  <c r="J1083" i="2"/>
  <c r="J1084" i="2"/>
  <c r="J1085" i="2"/>
  <c r="J1086" i="2"/>
  <c r="J1087" i="2"/>
  <c r="J1088" i="2"/>
  <c r="J1089" i="2"/>
  <c r="J1090" i="2"/>
  <c r="J1091" i="2"/>
  <c r="J1092" i="2"/>
  <c r="J1093" i="2"/>
  <c r="J1094" i="2"/>
  <c r="J1095" i="2"/>
  <c r="J1096" i="2"/>
  <c r="J1097" i="2"/>
  <c r="J1098" i="2"/>
  <c r="J1099" i="2"/>
  <c r="J1100" i="2"/>
  <c r="J1101" i="2"/>
  <c r="J1102" i="2"/>
  <c r="J1103" i="2"/>
  <c r="J1104" i="2"/>
  <c r="J1105" i="2"/>
  <c r="J1106" i="2"/>
  <c r="J1107" i="2"/>
  <c r="J1108" i="2"/>
  <c r="J1109" i="2"/>
  <c r="J1110" i="2"/>
  <c r="J1111" i="2"/>
  <c r="J1112" i="2"/>
  <c r="J1113" i="2"/>
  <c r="J1114" i="2"/>
  <c r="J1115" i="2"/>
  <c r="J1116" i="2"/>
  <c r="J1117" i="2"/>
  <c r="J1118" i="2"/>
  <c r="J1119" i="2"/>
  <c r="J1120" i="2"/>
  <c r="J1121" i="2"/>
  <c r="J1122" i="2"/>
  <c r="J1123" i="2"/>
  <c r="J1124" i="2"/>
  <c r="J1125" i="2"/>
  <c r="J1126" i="2"/>
  <c r="J1127" i="2"/>
  <c r="J1128" i="2"/>
  <c r="J1129" i="2"/>
  <c r="J1130" i="2"/>
  <c r="J1131" i="2"/>
  <c r="J1132" i="2"/>
  <c r="J1133" i="2"/>
  <c r="J1134" i="2"/>
  <c r="J1135" i="2"/>
  <c r="J1136" i="2"/>
  <c r="J1137" i="2"/>
  <c r="J1138" i="2"/>
  <c r="J1139" i="2"/>
  <c r="J1140" i="2"/>
  <c r="J1141" i="2"/>
  <c r="J1142" i="2"/>
  <c r="J1143" i="2"/>
  <c r="J1144" i="2"/>
  <c r="J1145" i="2"/>
  <c r="J1146" i="2"/>
  <c r="J1147" i="2"/>
  <c r="J1148" i="2"/>
  <c r="J1149" i="2"/>
  <c r="J1150" i="2"/>
  <c r="J1151" i="2"/>
  <c r="J1152" i="2"/>
  <c r="J1153" i="2"/>
  <c r="J1154" i="2"/>
  <c r="J1155" i="2"/>
  <c r="J1156" i="2"/>
  <c r="J1157" i="2"/>
  <c r="J1158" i="2"/>
  <c r="J1159" i="2"/>
  <c r="J1160" i="2"/>
  <c r="J1161" i="2"/>
  <c r="J1162" i="2"/>
  <c r="J1163" i="2"/>
  <c r="J1164" i="2"/>
  <c r="J1165" i="2"/>
  <c r="J1166" i="2"/>
  <c r="J1167" i="2"/>
  <c r="J1168" i="2"/>
  <c r="J1169" i="2"/>
  <c r="J1170" i="2"/>
  <c r="J1171" i="2"/>
  <c r="J1172" i="2"/>
  <c r="J1173" i="2"/>
  <c r="J1174" i="2"/>
  <c r="J1175" i="2"/>
  <c r="J1176" i="2"/>
  <c r="J1177" i="2"/>
  <c r="J1178" i="2"/>
  <c r="J1179" i="2"/>
  <c r="J1180" i="2"/>
  <c r="J1181" i="2"/>
  <c r="J1182" i="2"/>
  <c r="J1183" i="2"/>
  <c r="J1184" i="2"/>
  <c r="J1185" i="2"/>
  <c r="J1186" i="2"/>
  <c r="J1187" i="2"/>
  <c r="J1188" i="2"/>
  <c r="J1189" i="2"/>
  <c r="J1190" i="2"/>
  <c r="J1191" i="2"/>
  <c r="J1192" i="2"/>
  <c r="J1193" i="2"/>
  <c r="J1194" i="2"/>
  <c r="J1195" i="2"/>
  <c r="J1196" i="2"/>
  <c r="J1197" i="2"/>
  <c r="J1198" i="2"/>
  <c r="J1199" i="2"/>
  <c r="J1200" i="2"/>
  <c r="J1201" i="2"/>
  <c r="J1202" i="2"/>
  <c r="J1203" i="2"/>
  <c r="J1204" i="2"/>
  <c r="J1205" i="2"/>
  <c r="J1206" i="2"/>
  <c r="J1207" i="2"/>
  <c r="J1208" i="2"/>
  <c r="J1209" i="2"/>
  <c r="J1210" i="2"/>
  <c r="J1211" i="2"/>
  <c r="J1212" i="2"/>
  <c r="J1213" i="2"/>
  <c r="J1214" i="2"/>
  <c r="J1215" i="2"/>
  <c r="J1216" i="2"/>
  <c r="J1217" i="2"/>
  <c r="J1218" i="2"/>
  <c r="J1219" i="2"/>
  <c r="J1220" i="2"/>
  <c r="J1221" i="2"/>
  <c r="J1222" i="2"/>
  <c r="J1223" i="2"/>
  <c r="J1224" i="2"/>
  <c r="J1225" i="2"/>
  <c r="J1226" i="2"/>
  <c r="J1227" i="2"/>
  <c r="J1228" i="2"/>
  <c r="J1229" i="2"/>
  <c r="J1230" i="2"/>
  <c r="J1231" i="2"/>
  <c r="J1232" i="2"/>
  <c r="J1233" i="2"/>
  <c r="J1234" i="2"/>
  <c r="J1235" i="2"/>
  <c r="J1236" i="2"/>
  <c r="J1237" i="2"/>
  <c r="J1238" i="2"/>
  <c r="J1239" i="2"/>
  <c r="J1240" i="2"/>
  <c r="J1241" i="2"/>
  <c r="J1242" i="2"/>
  <c r="J1243" i="2"/>
  <c r="J1244" i="2"/>
  <c r="J1245" i="2"/>
  <c r="J1246" i="2"/>
  <c r="J1247" i="2"/>
  <c r="J1248" i="2"/>
  <c r="J1249" i="2"/>
  <c r="J1250" i="2"/>
  <c r="J1251" i="2"/>
  <c r="J1252" i="2"/>
  <c r="J1253" i="2"/>
  <c r="J1254" i="2"/>
  <c r="J1255" i="2"/>
  <c r="J1256" i="2"/>
  <c r="J1257" i="2"/>
  <c r="J1258" i="2"/>
  <c r="J1259" i="2"/>
  <c r="J1260" i="2"/>
  <c r="J1261" i="2"/>
  <c r="J1262" i="2"/>
  <c r="J1263" i="2"/>
  <c r="J1264" i="2"/>
  <c r="J1265" i="2"/>
  <c r="J1266" i="2"/>
  <c r="J1267" i="2"/>
  <c r="J1268" i="2"/>
  <c r="J1269" i="2"/>
  <c r="J1270" i="2"/>
  <c r="J1271" i="2"/>
  <c r="J1272" i="2"/>
  <c r="J1273" i="2"/>
  <c r="J1274" i="2"/>
  <c r="J1275" i="2"/>
  <c r="J1276" i="2"/>
  <c r="J1277" i="2"/>
  <c r="J1278" i="2"/>
  <c r="J1279" i="2"/>
  <c r="J1280" i="2"/>
  <c r="J1281" i="2"/>
  <c r="J1282" i="2"/>
  <c r="J1283" i="2"/>
  <c r="J1284" i="2"/>
  <c r="J1285" i="2"/>
  <c r="J1286" i="2"/>
  <c r="J1287" i="2"/>
  <c r="J1288" i="2"/>
  <c r="J1289" i="2"/>
  <c r="J1290" i="2"/>
  <c r="J1291" i="2"/>
  <c r="J1292" i="2"/>
  <c r="J1293" i="2"/>
  <c r="J1294" i="2"/>
  <c r="J1295" i="2"/>
  <c r="J1296" i="2"/>
  <c r="J1297" i="2"/>
  <c r="J1298" i="2"/>
  <c r="J1299" i="2"/>
  <c r="J1300" i="2"/>
  <c r="J1301" i="2"/>
  <c r="J1302" i="2"/>
  <c r="J1303" i="2"/>
  <c r="J1304" i="2"/>
  <c r="J1305" i="2"/>
  <c r="J1306" i="2"/>
  <c r="J1307" i="2"/>
  <c r="J1308" i="2"/>
  <c r="J1309" i="2"/>
  <c r="J1310" i="2"/>
  <c r="J1311" i="2"/>
  <c r="J1312" i="2"/>
  <c r="J1313" i="2"/>
  <c r="J1314" i="2"/>
  <c r="J1315" i="2"/>
  <c r="J1316" i="2"/>
  <c r="J1317" i="2"/>
  <c r="J1318" i="2"/>
  <c r="J1319" i="2"/>
  <c r="J1320" i="2"/>
  <c r="J1321" i="2"/>
  <c r="J1322" i="2"/>
  <c r="J1323" i="2"/>
  <c r="J1324" i="2"/>
  <c r="J1325" i="2"/>
  <c r="J1326" i="2"/>
  <c r="J1327" i="2"/>
  <c r="J1328" i="2"/>
  <c r="J1329" i="2"/>
  <c r="J1330" i="2"/>
  <c r="J1331" i="2"/>
  <c r="J1332" i="2"/>
  <c r="J1333" i="2"/>
  <c r="J1334" i="2"/>
  <c r="J1335" i="2"/>
  <c r="J1336" i="2"/>
  <c r="J1337" i="2"/>
  <c r="J1338" i="2"/>
  <c r="J1339" i="2"/>
  <c r="J1340" i="2"/>
  <c r="J1341" i="2"/>
  <c r="J1342" i="2"/>
  <c r="J1343" i="2"/>
  <c r="J1344" i="2"/>
  <c r="J1345" i="2"/>
  <c r="J1346" i="2"/>
  <c r="J1347" i="2"/>
  <c r="J1348" i="2"/>
  <c r="J1349" i="2"/>
  <c r="J1350" i="2"/>
  <c r="J1351" i="2"/>
  <c r="J1352" i="2"/>
  <c r="J1353" i="2"/>
  <c r="J1354" i="2"/>
  <c r="J1355" i="2"/>
  <c r="J1356" i="2"/>
  <c r="J1357" i="2"/>
  <c r="J1358" i="2"/>
  <c r="J1359" i="2"/>
  <c r="J1360" i="2"/>
  <c r="J1361" i="2"/>
  <c r="J1362" i="2"/>
  <c r="J1363" i="2"/>
  <c r="J1364" i="2"/>
  <c r="J1365" i="2"/>
  <c r="J1366" i="2"/>
  <c r="J1367" i="2"/>
  <c r="J1368" i="2"/>
  <c r="J1369" i="2"/>
  <c r="J1370" i="2"/>
  <c r="J1371" i="2"/>
  <c r="J1372" i="2"/>
  <c r="J1373" i="2"/>
  <c r="J1374" i="2"/>
  <c r="J1375" i="2"/>
  <c r="J1376" i="2"/>
  <c r="J1377" i="2"/>
  <c r="J1378" i="2"/>
  <c r="J1379" i="2"/>
  <c r="J1380" i="2"/>
  <c r="J1381" i="2"/>
  <c r="J1382" i="2"/>
  <c r="J1383" i="2"/>
  <c r="J1384" i="2"/>
  <c r="J1385" i="2"/>
  <c r="J1386" i="2"/>
  <c r="J1387" i="2"/>
  <c r="J1388" i="2"/>
  <c r="J1389" i="2"/>
  <c r="J1390" i="2"/>
  <c r="J1391" i="2"/>
  <c r="J1392" i="2"/>
  <c r="J1393" i="2"/>
  <c r="J1394" i="2"/>
  <c r="J1395" i="2"/>
  <c r="J1396" i="2"/>
  <c r="J1397" i="2"/>
  <c r="J1398" i="2"/>
  <c r="J1399" i="2"/>
  <c r="J1400" i="2"/>
  <c r="J1401" i="2"/>
  <c r="J1402" i="2"/>
  <c r="J1403" i="2"/>
  <c r="J1404" i="2"/>
  <c r="J1405" i="2"/>
  <c r="J1406" i="2"/>
  <c r="J1407" i="2"/>
  <c r="J1408" i="2"/>
  <c r="J1409" i="2"/>
  <c r="J1410" i="2"/>
  <c r="J1411" i="2"/>
  <c r="J1412" i="2"/>
  <c r="J1413" i="2"/>
  <c r="J1414" i="2"/>
  <c r="J1415" i="2"/>
  <c r="J1416" i="2"/>
  <c r="J1417" i="2"/>
  <c r="J1418" i="2"/>
  <c r="J1419" i="2"/>
  <c r="J1420" i="2"/>
  <c r="J1421" i="2"/>
  <c r="J1422" i="2"/>
  <c r="J1423" i="2"/>
  <c r="J1424" i="2"/>
  <c r="J1425" i="2"/>
  <c r="J1426" i="2"/>
  <c r="J1427" i="2"/>
  <c r="J1428" i="2"/>
  <c r="J1429" i="2"/>
  <c r="J1430" i="2"/>
  <c r="J1431" i="2"/>
  <c r="J1432" i="2"/>
  <c r="J1433" i="2"/>
  <c r="J1434" i="2"/>
  <c r="J1435" i="2"/>
  <c r="J1436" i="2"/>
  <c r="J1437" i="2"/>
  <c r="J1438" i="2"/>
  <c r="J1439" i="2"/>
  <c r="J1440" i="2"/>
  <c r="J1441" i="2"/>
  <c r="J1442" i="2"/>
  <c r="J1443" i="2"/>
  <c r="J1444" i="2"/>
  <c r="J1445" i="2"/>
  <c r="J1446" i="2"/>
  <c r="J1447" i="2"/>
  <c r="J1448" i="2"/>
  <c r="J1449" i="2"/>
  <c r="J1450" i="2"/>
  <c r="J1451" i="2"/>
  <c r="J1452" i="2"/>
  <c r="J1453" i="2"/>
  <c r="J1454" i="2"/>
  <c r="J1455" i="2"/>
  <c r="J1456" i="2"/>
  <c r="J1457" i="2"/>
  <c r="J1458" i="2"/>
  <c r="J1459" i="2"/>
  <c r="J1460" i="2"/>
  <c r="J1461" i="2"/>
  <c r="J1462" i="2"/>
  <c r="J1463" i="2"/>
  <c r="J1464" i="2"/>
  <c r="J1465" i="2"/>
  <c r="J1466" i="2"/>
  <c r="J1467" i="2"/>
  <c r="J1468" i="2"/>
  <c r="J1469" i="2"/>
  <c r="J1470" i="2"/>
  <c r="J1471" i="2"/>
  <c r="J1472" i="2"/>
  <c r="J1473" i="2"/>
  <c r="J1474" i="2"/>
  <c r="J1475" i="2"/>
  <c r="J1476" i="2"/>
  <c r="J1477" i="2"/>
  <c r="J1478" i="2"/>
  <c r="J1479" i="2"/>
  <c r="J1480" i="2"/>
  <c r="J1481" i="2"/>
  <c r="J1482" i="2"/>
  <c r="J1483" i="2"/>
  <c r="J1484" i="2"/>
  <c r="J1485" i="2"/>
  <c r="J1486" i="2"/>
  <c r="J1487" i="2"/>
  <c r="J1488" i="2"/>
  <c r="J1489" i="2"/>
  <c r="J1490" i="2"/>
  <c r="J1491" i="2"/>
  <c r="J1492" i="2"/>
  <c r="J1493" i="2"/>
  <c r="J1494" i="2"/>
  <c r="J1495" i="2"/>
  <c r="J1496" i="2"/>
  <c r="J1497" i="2"/>
  <c r="J1498" i="2"/>
  <c r="J1499" i="2"/>
  <c r="J1500" i="2"/>
  <c r="J1501" i="2"/>
  <c r="J1502" i="2"/>
  <c r="J1503" i="2"/>
  <c r="J1504" i="2"/>
  <c r="J1505" i="2"/>
  <c r="J1506" i="2"/>
  <c r="J1507" i="2"/>
  <c r="J1508" i="2"/>
  <c r="J1509" i="2"/>
  <c r="J1510" i="2"/>
  <c r="J1511" i="2"/>
  <c r="J1512" i="2"/>
  <c r="J1513" i="2"/>
  <c r="J1514" i="2"/>
  <c r="J1515" i="2"/>
  <c r="J1516" i="2"/>
  <c r="J1517" i="2"/>
  <c r="J1518" i="2"/>
  <c r="J1519" i="2"/>
  <c r="J1520" i="2"/>
  <c r="J1521" i="2"/>
  <c r="J1522" i="2"/>
  <c r="J1523" i="2"/>
  <c r="J1524" i="2"/>
  <c r="J1525" i="2"/>
  <c r="J1526" i="2"/>
  <c r="J1527" i="2"/>
  <c r="J1528" i="2"/>
  <c r="J1529" i="2"/>
  <c r="J1530" i="2"/>
  <c r="J1531" i="2"/>
  <c r="J1532" i="2"/>
  <c r="J1533" i="2"/>
  <c r="J1534" i="2"/>
  <c r="J1535" i="2"/>
  <c r="J1536" i="2"/>
  <c r="J1537" i="2"/>
  <c r="J1538" i="2"/>
  <c r="J1539" i="2"/>
  <c r="J1540" i="2"/>
  <c r="J1541" i="2"/>
  <c r="J1542" i="2"/>
  <c r="J1543" i="2"/>
  <c r="J1544" i="2"/>
  <c r="J1545" i="2"/>
  <c r="J1546" i="2"/>
  <c r="J1547" i="2"/>
  <c r="J1548" i="2"/>
  <c r="J1549" i="2"/>
  <c r="J1550" i="2"/>
  <c r="J1551" i="2"/>
  <c r="J1552" i="2"/>
  <c r="J1553" i="2"/>
  <c r="J1554" i="2"/>
  <c r="J1555" i="2"/>
  <c r="J1556" i="2"/>
  <c r="J1557" i="2"/>
  <c r="J1558" i="2"/>
  <c r="J1559" i="2"/>
  <c r="J1560" i="2"/>
  <c r="J1561" i="2"/>
  <c r="J1562" i="2"/>
  <c r="J1563" i="2"/>
  <c r="J1564" i="2"/>
  <c r="J1565" i="2"/>
  <c r="J1566" i="2"/>
  <c r="J1567" i="2"/>
  <c r="J1568" i="2"/>
  <c r="J1569" i="2"/>
  <c r="J1570" i="2"/>
  <c r="J1571" i="2"/>
  <c r="J1572" i="2"/>
  <c r="J1573" i="2"/>
  <c r="J1574" i="2"/>
  <c r="J1575" i="2"/>
  <c r="J1576" i="2"/>
  <c r="J1577" i="2"/>
  <c r="J1578" i="2"/>
  <c r="J1579" i="2"/>
  <c r="J1580" i="2"/>
  <c r="J1581" i="2"/>
  <c r="J1582" i="2"/>
  <c r="J1583" i="2"/>
  <c r="J1584" i="2"/>
  <c r="J1585" i="2"/>
  <c r="J1586" i="2"/>
  <c r="J1587" i="2"/>
  <c r="J1588" i="2"/>
  <c r="J1589" i="2"/>
  <c r="J1590" i="2"/>
  <c r="J1591" i="2"/>
  <c r="J1592" i="2"/>
  <c r="J1593" i="2"/>
  <c r="J1594" i="2"/>
  <c r="J1595" i="2"/>
  <c r="J1596" i="2"/>
  <c r="J1597" i="2"/>
  <c r="J1598" i="2"/>
  <c r="J1599" i="2"/>
  <c r="J1600" i="2"/>
  <c r="J1601" i="2"/>
  <c r="J1602" i="2"/>
  <c r="J1603" i="2"/>
  <c r="J1604" i="2"/>
  <c r="J1605" i="2"/>
  <c r="J1606" i="2"/>
  <c r="J1607" i="2"/>
  <c r="J1608" i="2"/>
  <c r="J1609" i="2"/>
  <c r="J1610" i="2"/>
  <c r="J1611" i="2"/>
  <c r="J1612" i="2"/>
  <c r="J1613" i="2"/>
  <c r="J1614" i="2"/>
  <c r="J1615" i="2"/>
  <c r="J1616" i="2"/>
  <c r="J1617" i="2"/>
  <c r="J1618" i="2"/>
  <c r="J1619" i="2"/>
  <c r="J1620" i="2"/>
  <c r="J1621" i="2"/>
  <c r="J1622" i="2"/>
  <c r="J1623" i="2"/>
  <c r="J1624" i="2"/>
  <c r="J1625" i="2"/>
  <c r="J1626" i="2"/>
  <c r="J1627" i="2"/>
  <c r="J1628" i="2"/>
  <c r="J1629" i="2"/>
  <c r="J1630" i="2"/>
  <c r="J1631" i="2"/>
  <c r="J1632" i="2"/>
  <c r="J1633" i="2"/>
  <c r="J1634" i="2"/>
  <c r="J1635" i="2"/>
  <c r="J1636" i="2"/>
  <c r="J1637" i="2"/>
  <c r="J1638" i="2"/>
  <c r="J1639" i="2"/>
  <c r="J1640" i="2"/>
  <c r="J1641" i="2"/>
  <c r="J1642" i="2"/>
  <c r="J1643" i="2"/>
  <c r="J1644" i="2"/>
  <c r="J1645" i="2"/>
  <c r="J1646" i="2"/>
  <c r="J1647" i="2"/>
  <c r="J1648" i="2"/>
  <c r="J1649" i="2"/>
  <c r="J1650" i="2"/>
  <c r="J1651" i="2"/>
  <c r="J1652" i="2"/>
  <c r="J1653" i="2"/>
  <c r="J1654" i="2"/>
  <c r="J1655" i="2"/>
  <c r="J1656" i="2"/>
  <c r="J1657" i="2"/>
  <c r="J1658" i="2"/>
  <c r="J1659" i="2"/>
  <c r="J1660" i="2"/>
  <c r="J1661" i="2"/>
  <c r="J1662" i="2"/>
  <c r="J1663" i="2"/>
  <c r="J1664" i="2"/>
  <c r="J1665" i="2"/>
  <c r="J1666" i="2"/>
  <c r="J1667" i="2"/>
  <c r="J1668" i="2"/>
  <c r="J1669" i="2"/>
  <c r="J1670" i="2"/>
  <c r="J1671" i="2"/>
  <c r="J1672" i="2"/>
  <c r="J1673" i="2"/>
  <c r="J1674" i="2"/>
  <c r="J1675" i="2"/>
  <c r="J1676" i="2"/>
  <c r="J1677" i="2"/>
  <c r="J1678" i="2"/>
  <c r="J1679" i="2"/>
  <c r="J1680" i="2"/>
  <c r="J1681" i="2"/>
  <c r="J1682" i="2"/>
  <c r="J1683" i="2"/>
  <c r="J1684" i="2"/>
  <c r="J1685" i="2"/>
  <c r="J1686" i="2"/>
  <c r="J1687" i="2"/>
  <c r="J1688" i="2"/>
  <c r="J1689" i="2"/>
  <c r="J1690" i="2"/>
  <c r="J1691" i="2"/>
  <c r="J1692" i="2"/>
  <c r="J1693" i="2"/>
  <c r="J1694" i="2"/>
  <c r="J1695" i="2"/>
  <c r="J1696" i="2"/>
  <c r="J1697" i="2"/>
  <c r="J1698" i="2"/>
  <c r="J1699" i="2"/>
  <c r="J1700" i="2"/>
  <c r="J1701" i="2"/>
  <c r="J1702" i="2"/>
  <c r="J1703" i="2"/>
  <c r="J1704" i="2"/>
  <c r="J1705" i="2"/>
  <c r="J1706" i="2"/>
  <c r="J1707" i="2"/>
  <c r="J1708" i="2"/>
  <c r="J1709" i="2"/>
  <c r="J1710" i="2"/>
  <c r="J1711" i="2"/>
  <c r="J1712" i="2"/>
  <c r="J1713" i="2"/>
  <c r="J1714" i="2"/>
  <c r="J1715" i="2"/>
  <c r="J1716" i="2"/>
  <c r="J1717" i="2"/>
  <c r="J1718" i="2"/>
  <c r="J1719" i="2"/>
  <c r="J1720" i="2"/>
  <c r="J1721" i="2"/>
  <c r="J1722" i="2"/>
  <c r="J1723" i="2"/>
  <c r="J1724" i="2"/>
  <c r="J1725" i="2"/>
  <c r="J1726" i="2"/>
  <c r="J1727" i="2"/>
  <c r="J1728" i="2"/>
  <c r="J1729" i="2"/>
  <c r="J1730" i="2"/>
  <c r="J1731" i="2"/>
  <c r="J1732" i="2"/>
  <c r="J1733" i="2"/>
  <c r="J1734" i="2"/>
  <c r="J1735" i="2"/>
  <c r="J1736" i="2"/>
  <c r="J1737" i="2"/>
  <c r="J1738" i="2"/>
  <c r="J1739" i="2"/>
  <c r="J1740" i="2"/>
  <c r="J1741" i="2"/>
  <c r="J1742" i="2"/>
  <c r="J1743" i="2"/>
  <c r="J1744" i="2"/>
  <c r="J1745" i="2"/>
  <c r="J1746" i="2"/>
  <c r="J1747" i="2"/>
  <c r="J1748" i="2"/>
  <c r="J1749" i="2"/>
  <c r="J1750" i="2"/>
  <c r="J1751" i="2"/>
  <c r="J1752" i="2"/>
  <c r="J1753" i="2"/>
  <c r="J1754" i="2"/>
  <c r="J1755" i="2"/>
  <c r="J1756" i="2"/>
  <c r="J1757" i="2"/>
  <c r="J1758" i="2"/>
  <c r="J1759" i="2"/>
  <c r="J1760" i="2"/>
  <c r="J1761" i="2"/>
  <c r="J1762" i="2"/>
  <c r="J1763" i="2"/>
  <c r="J1764" i="2"/>
  <c r="J1765" i="2"/>
  <c r="J1766" i="2"/>
  <c r="J1767" i="2"/>
  <c r="J1768" i="2"/>
  <c r="J1769" i="2"/>
  <c r="J1770" i="2"/>
  <c r="J1771" i="2"/>
  <c r="J1772" i="2"/>
  <c r="J1773" i="2"/>
  <c r="J1774" i="2"/>
  <c r="J1775" i="2"/>
  <c r="J1776" i="2"/>
  <c r="J1777" i="2"/>
  <c r="J1778" i="2"/>
  <c r="J1779" i="2"/>
  <c r="J1780" i="2"/>
  <c r="J1781" i="2"/>
  <c r="J1782" i="2"/>
  <c r="J1783" i="2"/>
  <c r="J1784" i="2"/>
  <c r="J1785" i="2"/>
  <c r="J1786" i="2"/>
  <c r="J1787" i="2"/>
  <c r="J1788" i="2"/>
  <c r="J1789" i="2"/>
  <c r="J1790" i="2"/>
  <c r="J1791" i="2"/>
  <c r="J1792" i="2"/>
  <c r="J1793" i="2"/>
  <c r="J1794" i="2"/>
  <c r="J1795" i="2"/>
  <c r="J1796" i="2"/>
  <c r="J1797" i="2"/>
  <c r="J1798" i="2"/>
  <c r="J1799" i="2"/>
  <c r="J1800" i="2"/>
  <c r="J1801" i="2"/>
  <c r="J1802" i="2"/>
  <c r="J1803" i="2"/>
  <c r="J1804" i="2"/>
  <c r="J1805" i="2"/>
  <c r="J1806" i="2"/>
  <c r="J1807" i="2"/>
  <c r="J1808" i="2"/>
  <c r="J1809" i="2"/>
  <c r="J1810" i="2"/>
  <c r="J1811" i="2"/>
  <c r="J1812" i="2"/>
  <c r="J1813" i="2"/>
  <c r="J1814" i="2"/>
  <c r="J1815" i="2"/>
  <c r="J1816" i="2"/>
  <c r="J1817" i="2"/>
  <c r="J1818" i="2"/>
  <c r="J1819" i="2"/>
  <c r="J1820" i="2"/>
  <c r="J1821" i="2"/>
  <c r="J1822" i="2"/>
  <c r="J1823" i="2"/>
  <c r="J1824" i="2"/>
  <c r="J1825" i="2"/>
  <c r="J1826" i="2"/>
  <c r="J1827" i="2"/>
  <c r="J1828" i="2"/>
  <c r="J1829" i="2"/>
  <c r="J1830" i="2"/>
  <c r="J1831" i="2"/>
  <c r="J1832" i="2"/>
  <c r="J1833" i="2"/>
  <c r="J1834" i="2"/>
  <c r="J1835" i="2"/>
  <c r="J1836" i="2"/>
  <c r="J1837" i="2"/>
  <c r="J1838" i="2"/>
  <c r="J1839" i="2"/>
  <c r="J1840" i="2"/>
  <c r="J1841" i="2"/>
  <c r="J1842" i="2"/>
  <c r="J1843" i="2"/>
  <c r="J1844" i="2"/>
  <c r="J1845" i="2"/>
  <c r="J1846" i="2"/>
  <c r="J1847" i="2"/>
  <c r="J1848" i="2"/>
  <c r="J1849" i="2"/>
  <c r="J1850" i="2"/>
  <c r="J1851" i="2"/>
  <c r="J1852" i="2"/>
  <c r="J1853" i="2"/>
  <c r="J1854" i="2"/>
  <c r="J1855" i="2"/>
  <c r="J1856" i="2"/>
  <c r="J1857" i="2"/>
  <c r="J1858" i="2"/>
  <c r="J1859" i="2"/>
  <c r="J1860" i="2"/>
  <c r="J1861" i="2"/>
  <c r="J1862" i="2"/>
  <c r="J1863" i="2"/>
  <c r="J1864" i="2"/>
  <c r="J1865" i="2"/>
  <c r="J1866" i="2"/>
  <c r="J1867" i="2"/>
  <c r="J1868" i="2"/>
  <c r="J1869" i="2"/>
  <c r="J1870" i="2"/>
  <c r="J1871" i="2"/>
  <c r="J1872" i="2"/>
  <c r="J1873" i="2"/>
  <c r="J1874" i="2"/>
  <c r="J1875" i="2"/>
  <c r="J1876" i="2"/>
  <c r="J1877" i="2"/>
  <c r="J1878" i="2"/>
  <c r="J1879" i="2"/>
  <c r="J1880" i="2"/>
  <c r="J1881" i="2"/>
  <c r="J1882" i="2"/>
  <c r="J1883" i="2"/>
  <c r="J1884" i="2"/>
  <c r="J1885" i="2"/>
  <c r="J1886" i="2"/>
  <c r="J1887" i="2"/>
  <c r="J1888" i="2"/>
  <c r="J1889" i="2"/>
  <c r="J1890" i="2"/>
  <c r="J1891" i="2"/>
  <c r="J1892" i="2"/>
  <c r="J1893" i="2"/>
  <c r="J1894" i="2"/>
  <c r="J1895" i="2"/>
  <c r="J1896" i="2"/>
  <c r="J1897" i="2"/>
  <c r="J1898" i="2"/>
  <c r="J1899" i="2"/>
  <c r="J1900" i="2"/>
  <c r="J1901" i="2"/>
  <c r="J1902" i="2"/>
  <c r="J1903" i="2"/>
  <c r="J1904" i="2"/>
  <c r="J1905" i="2"/>
  <c r="J1906" i="2"/>
  <c r="J1907" i="2"/>
  <c r="J1908" i="2"/>
  <c r="J1909" i="2"/>
  <c r="J1910" i="2"/>
  <c r="J1911" i="2"/>
  <c r="J1912" i="2"/>
  <c r="J1913" i="2"/>
  <c r="J1914" i="2"/>
  <c r="J1915" i="2"/>
  <c r="J1916" i="2"/>
  <c r="J1917" i="2"/>
  <c r="J1918" i="2"/>
  <c r="J1919" i="2"/>
  <c r="J1920" i="2"/>
  <c r="J1921" i="2"/>
  <c r="J1922" i="2"/>
  <c r="J1923" i="2"/>
  <c r="J1924" i="2"/>
  <c r="J1925" i="2"/>
  <c r="J1926" i="2"/>
  <c r="J1927" i="2"/>
  <c r="J1928" i="2"/>
  <c r="J1929" i="2"/>
  <c r="J1930" i="2"/>
  <c r="J1931" i="2"/>
  <c r="J1932" i="2"/>
  <c r="J1933" i="2"/>
  <c r="J1934" i="2"/>
  <c r="J1935" i="2"/>
  <c r="J1936" i="2"/>
  <c r="J1937" i="2"/>
  <c r="J1938" i="2"/>
  <c r="J1939" i="2"/>
  <c r="J1940" i="2"/>
  <c r="J1941" i="2"/>
  <c r="J1942" i="2"/>
  <c r="J1943" i="2"/>
  <c r="J1944" i="2"/>
  <c r="J1945" i="2"/>
  <c r="J1946" i="2"/>
  <c r="J1947" i="2"/>
  <c r="J1948" i="2"/>
  <c r="J1949" i="2"/>
  <c r="J1950" i="2"/>
  <c r="J1951" i="2"/>
  <c r="J1952" i="2"/>
  <c r="J1953" i="2"/>
  <c r="J1954" i="2"/>
  <c r="J1955" i="2"/>
  <c r="J1956" i="2"/>
  <c r="J1957" i="2"/>
  <c r="J1958" i="2"/>
  <c r="J1959" i="2"/>
  <c r="J1960" i="2"/>
  <c r="J1961" i="2"/>
  <c r="J1962" i="2"/>
  <c r="J1963" i="2"/>
  <c r="J1964" i="2"/>
  <c r="J1965" i="2"/>
  <c r="J1966" i="2"/>
  <c r="J1967" i="2"/>
  <c r="J1968" i="2"/>
  <c r="J1969" i="2"/>
  <c r="J1970" i="2"/>
  <c r="J1971" i="2"/>
  <c r="J1972" i="2"/>
  <c r="J1973" i="2"/>
  <c r="J1974" i="2"/>
  <c r="J1975" i="2"/>
  <c r="J1976" i="2"/>
  <c r="J1977" i="2"/>
  <c r="J1978" i="2"/>
  <c r="J1979" i="2"/>
  <c r="J1980" i="2"/>
  <c r="J1981" i="2"/>
  <c r="J1982" i="2"/>
  <c r="J1983" i="2"/>
  <c r="J1984" i="2"/>
  <c r="J1985" i="2"/>
  <c r="J1986" i="2"/>
  <c r="J1987" i="2"/>
  <c r="J1988" i="2"/>
  <c r="J1989" i="2"/>
  <c r="J1990" i="2"/>
  <c r="J1991" i="2"/>
  <c r="J1992" i="2"/>
  <c r="J1993" i="2"/>
  <c r="J1994" i="2"/>
  <c r="J1995" i="2"/>
  <c r="J1996" i="2"/>
  <c r="J1997" i="2"/>
  <c r="J1998" i="2"/>
  <c r="J1999" i="2"/>
  <c r="J2000" i="2"/>
  <c r="J2001" i="2"/>
  <c r="J2002" i="2"/>
  <c r="J2003" i="2"/>
  <c r="J2004" i="2"/>
  <c r="J2005" i="2"/>
  <c r="J2006" i="2"/>
  <c r="J2007" i="2"/>
  <c r="J2008" i="2"/>
  <c r="J2009" i="2"/>
  <c r="D3" i="2"/>
  <c r="X3" i="2" s="1"/>
  <c r="D4" i="2"/>
  <c r="X4" i="2" s="1"/>
  <c r="D5" i="2"/>
  <c r="X5" i="2" s="1"/>
  <c r="D6" i="2"/>
  <c r="D7" i="2"/>
  <c r="D8" i="2"/>
  <c r="D9" i="2"/>
  <c r="X9" i="2" s="1"/>
  <c r="D10" i="2"/>
  <c r="X10" i="2" s="1"/>
  <c r="D11" i="2"/>
  <c r="X11" i="2" s="1"/>
  <c r="D12" i="2"/>
  <c r="X12" i="2" s="1"/>
  <c r="D13" i="2"/>
  <c r="X13" i="2" s="1"/>
  <c r="D14" i="2"/>
  <c r="D15" i="2"/>
  <c r="D16" i="2"/>
  <c r="D17" i="2"/>
  <c r="X17" i="2" s="1"/>
  <c r="D18" i="2"/>
  <c r="X18" i="2" s="1"/>
  <c r="D19" i="2"/>
  <c r="X19" i="2" s="1"/>
  <c r="D20" i="2"/>
  <c r="X20" i="2" s="1"/>
  <c r="D21" i="2"/>
  <c r="X21" i="2" s="1"/>
  <c r="D22" i="2"/>
  <c r="D23" i="2"/>
  <c r="D24" i="2"/>
  <c r="D25" i="2"/>
  <c r="X25" i="2" s="1"/>
  <c r="D26" i="2"/>
  <c r="X26" i="2" s="1"/>
  <c r="D27" i="2"/>
  <c r="X27" i="2" s="1"/>
  <c r="D28" i="2"/>
  <c r="X28" i="2" s="1"/>
  <c r="D29" i="2"/>
  <c r="X29" i="2" s="1"/>
  <c r="D30" i="2"/>
  <c r="D31" i="2"/>
  <c r="D32" i="2"/>
  <c r="D33" i="2"/>
  <c r="X33" i="2" s="1"/>
  <c r="D34" i="2"/>
  <c r="X34" i="2" s="1"/>
  <c r="D35" i="2"/>
  <c r="X35" i="2" s="1"/>
  <c r="D36" i="2"/>
  <c r="X36" i="2" s="1"/>
  <c r="D37" i="2"/>
  <c r="X37" i="2" s="1"/>
  <c r="D38" i="2"/>
  <c r="D39" i="2"/>
  <c r="D40" i="2"/>
  <c r="D41" i="2"/>
  <c r="X41" i="2" s="1"/>
  <c r="D42" i="2"/>
  <c r="X42" i="2" s="1"/>
  <c r="D43" i="2"/>
  <c r="X43" i="2" s="1"/>
  <c r="D44" i="2"/>
  <c r="X44" i="2" s="1"/>
  <c r="D45" i="2"/>
  <c r="X45" i="2" s="1"/>
  <c r="D46" i="2"/>
  <c r="D47" i="2"/>
  <c r="D48" i="2"/>
  <c r="D49" i="2"/>
  <c r="X49" i="2" s="1"/>
  <c r="D50" i="2"/>
  <c r="X50" i="2" s="1"/>
  <c r="D51" i="2"/>
  <c r="X51" i="2" s="1"/>
  <c r="D52" i="2"/>
  <c r="X52" i="2" s="1"/>
  <c r="D53" i="2"/>
  <c r="X53" i="2" s="1"/>
  <c r="D54" i="2"/>
  <c r="D55" i="2"/>
  <c r="D56" i="2"/>
  <c r="D57" i="2"/>
  <c r="X57" i="2" s="1"/>
  <c r="D58" i="2"/>
  <c r="X58" i="2" s="1"/>
  <c r="D59" i="2"/>
  <c r="X59" i="2" s="1"/>
  <c r="D60" i="2"/>
  <c r="X60" i="2" s="1"/>
  <c r="D61" i="2"/>
  <c r="X61" i="2" s="1"/>
  <c r="D62" i="2"/>
  <c r="D63" i="2"/>
  <c r="D64" i="2"/>
  <c r="D65" i="2"/>
  <c r="X65" i="2" s="1"/>
  <c r="D66" i="2"/>
  <c r="X66" i="2" s="1"/>
  <c r="D67" i="2"/>
  <c r="X67" i="2" s="1"/>
  <c r="D68" i="2"/>
  <c r="X68" i="2" s="1"/>
  <c r="D69" i="2"/>
  <c r="X69" i="2" s="1"/>
  <c r="D70" i="2"/>
  <c r="D71" i="2"/>
  <c r="D72" i="2"/>
  <c r="D73" i="2"/>
  <c r="X73" i="2" s="1"/>
  <c r="D74" i="2"/>
  <c r="X74" i="2" s="1"/>
  <c r="D75" i="2"/>
  <c r="X75" i="2" s="1"/>
  <c r="D76" i="2"/>
  <c r="X76" i="2" s="1"/>
  <c r="D77" i="2"/>
  <c r="X77" i="2" s="1"/>
  <c r="D78" i="2"/>
  <c r="D79" i="2"/>
  <c r="D80" i="2"/>
  <c r="D81" i="2"/>
  <c r="X81" i="2" s="1"/>
  <c r="D82" i="2"/>
  <c r="X82" i="2" s="1"/>
  <c r="D83" i="2"/>
  <c r="X83" i="2" s="1"/>
  <c r="D84" i="2"/>
  <c r="X84" i="2" s="1"/>
  <c r="D85" i="2"/>
  <c r="X85" i="2" s="1"/>
  <c r="D86" i="2"/>
  <c r="D87" i="2"/>
  <c r="D88" i="2"/>
  <c r="D89" i="2"/>
  <c r="X89" i="2" s="1"/>
  <c r="D90" i="2"/>
  <c r="X90" i="2" s="1"/>
  <c r="D91" i="2"/>
  <c r="X91" i="2" s="1"/>
  <c r="D92" i="2"/>
  <c r="X92" i="2" s="1"/>
  <c r="D93" i="2"/>
  <c r="X93" i="2" s="1"/>
  <c r="D94" i="2"/>
  <c r="D95" i="2"/>
  <c r="D96" i="2"/>
  <c r="D97" i="2"/>
  <c r="X97" i="2" s="1"/>
  <c r="D98" i="2"/>
  <c r="X98" i="2" s="1"/>
  <c r="D99" i="2"/>
  <c r="X99" i="2" s="1"/>
  <c r="D100" i="2"/>
  <c r="X100" i="2" s="1"/>
  <c r="D101" i="2"/>
  <c r="X101" i="2" s="1"/>
  <c r="D102" i="2"/>
  <c r="D103" i="2"/>
  <c r="D104" i="2"/>
  <c r="D105" i="2"/>
  <c r="X105" i="2" s="1"/>
  <c r="D106" i="2"/>
  <c r="X106" i="2" s="1"/>
  <c r="D107" i="2"/>
  <c r="X107" i="2" s="1"/>
  <c r="D108" i="2"/>
  <c r="X108" i="2" s="1"/>
  <c r="D109" i="2"/>
  <c r="X109" i="2" s="1"/>
  <c r="D110" i="2"/>
  <c r="D111" i="2"/>
  <c r="D112" i="2"/>
  <c r="D113" i="2"/>
  <c r="X113" i="2" s="1"/>
  <c r="D114" i="2"/>
  <c r="X114" i="2" s="1"/>
  <c r="D115" i="2"/>
  <c r="X115" i="2" s="1"/>
  <c r="D116" i="2"/>
  <c r="X116" i="2" s="1"/>
  <c r="D117" i="2"/>
  <c r="X117" i="2" s="1"/>
  <c r="D118" i="2"/>
  <c r="D119" i="2"/>
  <c r="D120" i="2"/>
  <c r="D121" i="2"/>
  <c r="X121" i="2" s="1"/>
  <c r="D122" i="2"/>
  <c r="X122" i="2" s="1"/>
  <c r="D123" i="2"/>
  <c r="X123" i="2" s="1"/>
  <c r="D124" i="2"/>
  <c r="X124" i="2" s="1"/>
  <c r="D125" i="2"/>
  <c r="X125" i="2" s="1"/>
  <c r="D126" i="2"/>
  <c r="D127" i="2"/>
  <c r="D128" i="2"/>
  <c r="D129" i="2"/>
  <c r="X129" i="2" s="1"/>
  <c r="D130" i="2"/>
  <c r="X130" i="2" s="1"/>
  <c r="D131" i="2"/>
  <c r="X131" i="2" s="1"/>
  <c r="D132" i="2"/>
  <c r="X132" i="2" s="1"/>
  <c r="D133" i="2"/>
  <c r="X133" i="2" s="1"/>
  <c r="D134" i="2"/>
  <c r="D135" i="2"/>
  <c r="D136" i="2"/>
  <c r="D137" i="2"/>
  <c r="X137" i="2" s="1"/>
  <c r="D138" i="2"/>
  <c r="X138" i="2" s="1"/>
  <c r="D139" i="2"/>
  <c r="X139" i="2" s="1"/>
  <c r="D140" i="2"/>
  <c r="X140" i="2" s="1"/>
  <c r="D141" i="2"/>
  <c r="X141" i="2" s="1"/>
  <c r="D142" i="2"/>
  <c r="D143" i="2"/>
  <c r="D144" i="2"/>
  <c r="D145" i="2"/>
  <c r="X145" i="2" s="1"/>
  <c r="D146" i="2"/>
  <c r="X146" i="2" s="1"/>
  <c r="D147" i="2"/>
  <c r="X147" i="2" s="1"/>
  <c r="D148" i="2"/>
  <c r="X148" i="2" s="1"/>
  <c r="D149" i="2"/>
  <c r="X149" i="2" s="1"/>
  <c r="D150" i="2"/>
  <c r="D151" i="2"/>
  <c r="D152" i="2"/>
  <c r="D153" i="2"/>
  <c r="X153" i="2" s="1"/>
  <c r="D154" i="2"/>
  <c r="X154" i="2" s="1"/>
  <c r="D155" i="2"/>
  <c r="X155" i="2" s="1"/>
  <c r="D156" i="2"/>
  <c r="X156" i="2" s="1"/>
  <c r="D157" i="2"/>
  <c r="X157" i="2" s="1"/>
  <c r="D158" i="2"/>
  <c r="D159" i="2"/>
  <c r="D160" i="2"/>
  <c r="D161" i="2"/>
  <c r="X161" i="2" s="1"/>
  <c r="D162" i="2"/>
  <c r="X162" i="2" s="1"/>
  <c r="D163" i="2"/>
  <c r="X163" i="2" s="1"/>
  <c r="D164" i="2"/>
  <c r="X164" i="2" s="1"/>
  <c r="D165" i="2"/>
  <c r="X165" i="2" s="1"/>
  <c r="D166" i="2"/>
  <c r="D167" i="2"/>
  <c r="D168" i="2"/>
  <c r="D169" i="2"/>
  <c r="X169" i="2" s="1"/>
  <c r="D170" i="2"/>
  <c r="X170" i="2" s="1"/>
  <c r="D171" i="2"/>
  <c r="X171" i="2" s="1"/>
  <c r="D172" i="2"/>
  <c r="X172" i="2" s="1"/>
  <c r="D173" i="2"/>
  <c r="X173" i="2" s="1"/>
  <c r="D174" i="2"/>
  <c r="D175" i="2"/>
  <c r="D176" i="2"/>
  <c r="D177" i="2"/>
  <c r="X177" i="2" s="1"/>
  <c r="D178" i="2"/>
  <c r="X178" i="2" s="1"/>
  <c r="D179" i="2"/>
  <c r="X179" i="2" s="1"/>
  <c r="D180" i="2"/>
  <c r="X180" i="2" s="1"/>
  <c r="D181" i="2"/>
  <c r="X181" i="2" s="1"/>
  <c r="D182" i="2"/>
  <c r="D183" i="2"/>
  <c r="D184" i="2"/>
  <c r="D185" i="2"/>
  <c r="X185" i="2" s="1"/>
  <c r="D186" i="2"/>
  <c r="X186" i="2" s="1"/>
  <c r="D187" i="2"/>
  <c r="X187" i="2" s="1"/>
  <c r="D188" i="2"/>
  <c r="X188" i="2" s="1"/>
  <c r="D189" i="2"/>
  <c r="X189" i="2" s="1"/>
  <c r="D190" i="2"/>
  <c r="D191" i="2"/>
  <c r="D192" i="2"/>
  <c r="D193" i="2"/>
  <c r="X193" i="2" s="1"/>
  <c r="D194" i="2"/>
  <c r="X194" i="2" s="1"/>
  <c r="D195" i="2"/>
  <c r="X195" i="2" s="1"/>
  <c r="D196" i="2"/>
  <c r="X196" i="2" s="1"/>
  <c r="D197" i="2"/>
  <c r="X197" i="2" s="1"/>
  <c r="D198" i="2"/>
  <c r="D199" i="2"/>
  <c r="D200" i="2"/>
  <c r="D201" i="2"/>
  <c r="X201" i="2" s="1"/>
  <c r="D202" i="2"/>
  <c r="X202" i="2" s="1"/>
  <c r="D203" i="2"/>
  <c r="X203" i="2" s="1"/>
  <c r="D204" i="2"/>
  <c r="X204" i="2" s="1"/>
  <c r="D205" i="2"/>
  <c r="X205" i="2" s="1"/>
  <c r="D206" i="2"/>
  <c r="D207" i="2"/>
  <c r="D208" i="2"/>
  <c r="D209" i="2"/>
  <c r="X209" i="2" s="1"/>
  <c r="D210" i="2"/>
  <c r="X210" i="2" s="1"/>
  <c r="D211" i="2"/>
  <c r="X211" i="2" s="1"/>
  <c r="D212" i="2"/>
  <c r="X212" i="2" s="1"/>
  <c r="D213" i="2"/>
  <c r="X213" i="2" s="1"/>
  <c r="D214" i="2"/>
  <c r="D215" i="2"/>
  <c r="D216" i="2"/>
  <c r="D217" i="2"/>
  <c r="X217" i="2" s="1"/>
  <c r="D218" i="2"/>
  <c r="X218" i="2" s="1"/>
  <c r="D219" i="2"/>
  <c r="X219" i="2" s="1"/>
  <c r="D220" i="2"/>
  <c r="X220" i="2" s="1"/>
  <c r="D221" i="2"/>
  <c r="X221" i="2" s="1"/>
  <c r="D222" i="2"/>
  <c r="D223" i="2"/>
  <c r="D224" i="2"/>
  <c r="D225" i="2"/>
  <c r="X225" i="2" s="1"/>
  <c r="D226" i="2"/>
  <c r="X226" i="2" s="1"/>
  <c r="D227" i="2"/>
  <c r="X227" i="2" s="1"/>
  <c r="D228" i="2"/>
  <c r="X228" i="2" s="1"/>
  <c r="D229" i="2"/>
  <c r="X229" i="2" s="1"/>
  <c r="D230" i="2"/>
  <c r="D231" i="2"/>
  <c r="D232" i="2"/>
  <c r="D233" i="2"/>
  <c r="X233" i="2" s="1"/>
  <c r="D234" i="2"/>
  <c r="X234" i="2" s="1"/>
  <c r="D235" i="2"/>
  <c r="X235" i="2" s="1"/>
  <c r="D236" i="2"/>
  <c r="X236" i="2" s="1"/>
  <c r="D237" i="2"/>
  <c r="X237" i="2" s="1"/>
  <c r="D238" i="2"/>
  <c r="D239" i="2"/>
  <c r="D240" i="2"/>
  <c r="D241" i="2"/>
  <c r="X241" i="2" s="1"/>
  <c r="D242" i="2"/>
  <c r="X242" i="2" s="1"/>
  <c r="D243" i="2"/>
  <c r="X243" i="2" s="1"/>
  <c r="D244" i="2"/>
  <c r="X244" i="2" s="1"/>
  <c r="D245" i="2"/>
  <c r="X245" i="2" s="1"/>
  <c r="D246" i="2"/>
  <c r="D247" i="2"/>
  <c r="D248" i="2"/>
  <c r="D249" i="2"/>
  <c r="X249" i="2" s="1"/>
  <c r="D250" i="2"/>
  <c r="X250" i="2" s="1"/>
  <c r="D251" i="2"/>
  <c r="X251" i="2" s="1"/>
  <c r="D252" i="2"/>
  <c r="X252" i="2" s="1"/>
  <c r="D253" i="2"/>
  <c r="X253" i="2" s="1"/>
  <c r="D254" i="2"/>
  <c r="D255" i="2"/>
  <c r="D256" i="2"/>
  <c r="D257" i="2"/>
  <c r="X257" i="2" s="1"/>
  <c r="D258" i="2"/>
  <c r="X258" i="2" s="1"/>
  <c r="D259" i="2"/>
  <c r="X259" i="2" s="1"/>
  <c r="D260" i="2"/>
  <c r="X260" i="2" s="1"/>
  <c r="D261" i="2"/>
  <c r="X261" i="2" s="1"/>
  <c r="D262" i="2"/>
  <c r="D263" i="2"/>
  <c r="D264" i="2"/>
  <c r="D265" i="2"/>
  <c r="X265" i="2" s="1"/>
  <c r="D266" i="2"/>
  <c r="X266" i="2" s="1"/>
  <c r="D267" i="2"/>
  <c r="X267" i="2" s="1"/>
  <c r="D268" i="2"/>
  <c r="X268" i="2" s="1"/>
  <c r="D269" i="2"/>
  <c r="X269" i="2" s="1"/>
  <c r="D270" i="2"/>
  <c r="D271" i="2"/>
  <c r="D272" i="2"/>
  <c r="D273" i="2"/>
  <c r="X273" i="2" s="1"/>
  <c r="D274" i="2"/>
  <c r="X274" i="2" s="1"/>
  <c r="D275" i="2"/>
  <c r="X275" i="2" s="1"/>
  <c r="D276" i="2"/>
  <c r="X276" i="2" s="1"/>
  <c r="D277" i="2"/>
  <c r="X277" i="2" s="1"/>
  <c r="D278" i="2"/>
  <c r="D279" i="2"/>
  <c r="D280" i="2"/>
  <c r="D281" i="2"/>
  <c r="X281" i="2" s="1"/>
  <c r="D282" i="2"/>
  <c r="X282" i="2" s="1"/>
  <c r="D283" i="2"/>
  <c r="X283" i="2" s="1"/>
  <c r="D284" i="2"/>
  <c r="X284" i="2" s="1"/>
  <c r="D285" i="2"/>
  <c r="X285" i="2" s="1"/>
  <c r="D286" i="2"/>
  <c r="D287" i="2"/>
  <c r="D288" i="2"/>
  <c r="D289" i="2"/>
  <c r="X289" i="2" s="1"/>
  <c r="D290" i="2"/>
  <c r="X290" i="2" s="1"/>
  <c r="D291" i="2"/>
  <c r="X291" i="2" s="1"/>
  <c r="D292" i="2"/>
  <c r="X292" i="2" s="1"/>
  <c r="D293" i="2"/>
  <c r="X293" i="2" s="1"/>
  <c r="D294" i="2"/>
  <c r="D295" i="2"/>
  <c r="D296" i="2"/>
  <c r="D297" i="2"/>
  <c r="X297" i="2" s="1"/>
  <c r="D298" i="2"/>
  <c r="X298" i="2" s="1"/>
  <c r="D299" i="2"/>
  <c r="X299" i="2" s="1"/>
  <c r="D300" i="2"/>
  <c r="X300" i="2" s="1"/>
  <c r="D301" i="2"/>
  <c r="X301" i="2" s="1"/>
  <c r="D302" i="2"/>
  <c r="D303" i="2"/>
  <c r="D304" i="2"/>
  <c r="D305" i="2"/>
  <c r="X305" i="2" s="1"/>
  <c r="D306" i="2"/>
  <c r="X306" i="2" s="1"/>
  <c r="D307" i="2"/>
  <c r="X307" i="2" s="1"/>
  <c r="D308" i="2"/>
  <c r="X308" i="2" s="1"/>
  <c r="D309" i="2"/>
  <c r="X309" i="2" s="1"/>
  <c r="D310" i="2"/>
  <c r="D311" i="2"/>
  <c r="D312" i="2"/>
  <c r="D313" i="2"/>
  <c r="X313" i="2" s="1"/>
  <c r="D314" i="2"/>
  <c r="X314" i="2" s="1"/>
  <c r="D315" i="2"/>
  <c r="X315" i="2" s="1"/>
  <c r="D316" i="2"/>
  <c r="X316" i="2" s="1"/>
  <c r="D317" i="2"/>
  <c r="X317" i="2" s="1"/>
  <c r="D318" i="2"/>
  <c r="D319" i="2"/>
  <c r="D320" i="2"/>
  <c r="D321" i="2"/>
  <c r="X321" i="2" s="1"/>
  <c r="D322" i="2"/>
  <c r="X322" i="2" s="1"/>
  <c r="D323" i="2"/>
  <c r="X323" i="2" s="1"/>
  <c r="D324" i="2"/>
  <c r="X324" i="2" s="1"/>
  <c r="D325" i="2"/>
  <c r="X325" i="2" s="1"/>
  <c r="D326" i="2"/>
  <c r="D327" i="2"/>
  <c r="D328" i="2"/>
  <c r="D329" i="2"/>
  <c r="X329" i="2" s="1"/>
  <c r="D330" i="2"/>
  <c r="X330" i="2" s="1"/>
  <c r="D331" i="2"/>
  <c r="X331" i="2" s="1"/>
  <c r="D332" i="2"/>
  <c r="X332" i="2" s="1"/>
  <c r="D333" i="2"/>
  <c r="X333" i="2" s="1"/>
  <c r="D334" i="2"/>
  <c r="D335" i="2"/>
  <c r="D336" i="2"/>
  <c r="D337" i="2"/>
  <c r="X337" i="2" s="1"/>
  <c r="D338" i="2"/>
  <c r="X338" i="2" s="1"/>
  <c r="D339" i="2"/>
  <c r="X339" i="2" s="1"/>
  <c r="D340" i="2"/>
  <c r="X340" i="2" s="1"/>
  <c r="D341" i="2"/>
  <c r="X341" i="2" s="1"/>
  <c r="D342" i="2"/>
  <c r="D343" i="2"/>
  <c r="D344" i="2"/>
  <c r="D345" i="2"/>
  <c r="X345" i="2" s="1"/>
  <c r="D346" i="2"/>
  <c r="X346" i="2" s="1"/>
  <c r="D347" i="2"/>
  <c r="X347" i="2" s="1"/>
  <c r="D348" i="2"/>
  <c r="X348" i="2" s="1"/>
  <c r="D349" i="2"/>
  <c r="X349" i="2" s="1"/>
  <c r="D350" i="2"/>
  <c r="D351" i="2"/>
  <c r="D352" i="2"/>
  <c r="D353" i="2"/>
  <c r="X353" i="2" s="1"/>
  <c r="D354" i="2"/>
  <c r="X354" i="2" s="1"/>
  <c r="D355" i="2"/>
  <c r="X355" i="2" s="1"/>
  <c r="D356" i="2"/>
  <c r="X356" i="2" s="1"/>
  <c r="D357" i="2"/>
  <c r="X357" i="2" s="1"/>
  <c r="D358" i="2"/>
  <c r="D359" i="2"/>
  <c r="D360" i="2"/>
  <c r="D361" i="2"/>
  <c r="X361" i="2" s="1"/>
  <c r="D362" i="2"/>
  <c r="X362" i="2" s="1"/>
  <c r="D363" i="2"/>
  <c r="X363" i="2" s="1"/>
  <c r="D364" i="2"/>
  <c r="X364" i="2" s="1"/>
  <c r="D365" i="2"/>
  <c r="X365" i="2" s="1"/>
  <c r="D366" i="2"/>
  <c r="D367" i="2"/>
  <c r="D368" i="2"/>
  <c r="D369" i="2"/>
  <c r="X369" i="2" s="1"/>
  <c r="D370" i="2"/>
  <c r="X370" i="2" s="1"/>
  <c r="D371" i="2"/>
  <c r="X371" i="2" s="1"/>
  <c r="D372" i="2"/>
  <c r="X372" i="2" s="1"/>
  <c r="D373" i="2"/>
  <c r="X373" i="2" s="1"/>
  <c r="D374" i="2"/>
  <c r="D375" i="2"/>
  <c r="D376" i="2"/>
  <c r="D377" i="2"/>
  <c r="X377" i="2" s="1"/>
  <c r="D378" i="2"/>
  <c r="X378" i="2" s="1"/>
  <c r="D379" i="2"/>
  <c r="X379" i="2" s="1"/>
  <c r="D380" i="2"/>
  <c r="X380" i="2" s="1"/>
  <c r="D381" i="2"/>
  <c r="X381" i="2" s="1"/>
  <c r="D382" i="2"/>
  <c r="D383" i="2"/>
  <c r="D384" i="2"/>
  <c r="D385" i="2"/>
  <c r="X385" i="2" s="1"/>
  <c r="D386" i="2"/>
  <c r="X386" i="2" s="1"/>
  <c r="D387" i="2"/>
  <c r="X387" i="2" s="1"/>
  <c r="D388" i="2"/>
  <c r="X388" i="2" s="1"/>
  <c r="D389" i="2"/>
  <c r="X389" i="2" s="1"/>
  <c r="D390" i="2"/>
  <c r="D391" i="2"/>
  <c r="D392" i="2"/>
  <c r="D393" i="2"/>
  <c r="X393" i="2" s="1"/>
  <c r="D394" i="2"/>
  <c r="X394" i="2" s="1"/>
  <c r="D395" i="2"/>
  <c r="X395" i="2" s="1"/>
  <c r="D396" i="2"/>
  <c r="X396" i="2" s="1"/>
  <c r="D397" i="2"/>
  <c r="X397" i="2" s="1"/>
  <c r="D398" i="2"/>
  <c r="D399" i="2"/>
  <c r="D400" i="2"/>
  <c r="D401" i="2"/>
  <c r="X401" i="2" s="1"/>
  <c r="D402" i="2"/>
  <c r="X402" i="2" s="1"/>
  <c r="D403" i="2"/>
  <c r="X403" i="2" s="1"/>
  <c r="D404" i="2"/>
  <c r="X404" i="2" s="1"/>
  <c r="D405" i="2"/>
  <c r="X405" i="2" s="1"/>
  <c r="D406" i="2"/>
  <c r="D407" i="2"/>
  <c r="D408" i="2"/>
  <c r="D409" i="2"/>
  <c r="X409" i="2" s="1"/>
  <c r="D410" i="2"/>
  <c r="X410" i="2" s="1"/>
  <c r="D411" i="2"/>
  <c r="X411" i="2" s="1"/>
  <c r="D412" i="2"/>
  <c r="X412" i="2" s="1"/>
  <c r="D413" i="2"/>
  <c r="X413" i="2" s="1"/>
  <c r="D414" i="2"/>
  <c r="D415" i="2"/>
  <c r="D416" i="2"/>
  <c r="D417" i="2"/>
  <c r="X417" i="2" s="1"/>
  <c r="D418" i="2"/>
  <c r="X418" i="2" s="1"/>
  <c r="D419" i="2"/>
  <c r="X419" i="2" s="1"/>
  <c r="D420" i="2"/>
  <c r="X420" i="2" s="1"/>
  <c r="D421" i="2"/>
  <c r="X421" i="2" s="1"/>
  <c r="D422" i="2"/>
  <c r="D423" i="2"/>
  <c r="D424" i="2"/>
  <c r="D425" i="2"/>
  <c r="X425" i="2" s="1"/>
  <c r="D426" i="2"/>
  <c r="X426" i="2" s="1"/>
  <c r="D427" i="2"/>
  <c r="X427" i="2" s="1"/>
  <c r="D428" i="2"/>
  <c r="X428" i="2" s="1"/>
  <c r="D429" i="2"/>
  <c r="X429" i="2" s="1"/>
  <c r="D430" i="2"/>
  <c r="D431" i="2"/>
  <c r="D432" i="2"/>
  <c r="D433" i="2"/>
  <c r="X433" i="2" s="1"/>
  <c r="D434" i="2"/>
  <c r="X434" i="2" s="1"/>
  <c r="D435" i="2"/>
  <c r="X435" i="2" s="1"/>
  <c r="D436" i="2"/>
  <c r="X436" i="2" s="1"/>
  <c r="D437" i="2"/>
  <c r="X437" i="2" s="1"/>
  <c r="D438" i="2"/>
  <c r="D439" i="2"/>
  <c r="D440" i="2"/>
  <c r="D441" i="2"/>
  <c r="X441" i="2" s="1"/>
  <c r="D442" i="2"/>
  <c r="X442" i="2" s="1"/>
  <c r="D443" i="2"/>
  <c r="X443" i="2" s="1"/>
  <c r="D444" i="2"/>
  <c r="X444" i="2" s="1"/>
  <c r="D445" i="2"/>
  <c r="X445" i="2" s="1"/>
  <c r="D446" i="2"/>
  <c r="D447" i="2"/>
  <c r="D448" i="2"/>
  <c r="D449" i="2"/>
  <c r="X449" i="2" s="1"/>
  <c r="D450" i="2"/>
  <c r="X450" i="2" s="1"/>
  <c r="D451" i="2"/>
  <c r="X451" i="2" s="1"/>
  <c r="D452" i="2"/>
  <c r="X452" i="2" s="1"/>
  <c r="D453" i="2"/>
  <c r="X453" i="2" s="1"/>
  <c r="D454" i="2"/>
  <c r="D455" i="2"/>
  <c r="D456" i="2"/>
  <c r="D457" i="2"/>
  <c r="X457" i="2" s="1"/>
  <c r="D458" i="2"/>
  <c r="X458" i="2" s="1"/>
  <c r="D459" i="2"/>
  <c r="X459" i="2" s="1"/>
  <c r="D460" i="2"/>
  <c r="X460" i="2" s="1"/>
  <c r="D461" i="2"/>
  <c r="X461" i="2" s="1"/>
  <c r="D462" i="2"/>
  <c r="D463" i="2"/>
  <c r="D464" i="2"/>
  <c r="D465" i="2"/>
  <c r="X465" i="2" s="1"/>
  <c r="D466" i="2"/>
  <c r="X466" i="2" s="1"/>
  <c r="D467" i="2"/>
  <c r="X467" i="2" s="1"/>
  <c r="D468" i="2"/>
  <c r="X468" i="2" s="1"/>
  <c r="D469" i="2"/>
  <c r="X469" i="2" s="1"/>
  <c r="D470" i="2"/>
  <c r="D471" i="2"/>
  <c r="D472" i="2"/>
  <c r="D473" i="2"/>
  <c r="X473" i="2" s="1"/>
  <c r="D474" i="2"/>
  <c r="X474" i="2" s="1"/>
  <c r="D475" i="2"/>
  <c r="X475" i="2" s="1"/>
  <c r="D476" i="2"/>
  <c r="X476" i="2" s="1"/>
  <c r="D477" i="2"/>
  <c r="X477" i="2" s="1"/>
  <c r="D478" i="2"/>
  <c r="D479" i="2"/>
  <c r="D480" i="2"/>
  <c r="D481" i="2"/>
  <c r="X481" i="2" s="1"/>
  <c r="D482" i="2"/>
  <c r="X482" i="2" s="1"/>
  <c r="D483" i="2"/>
  <c r="X483" i="2" s="1"/>
  <c r="D484" i="2"/>
  <c r="X484" i="2" s="1"/>
  <c r="D485" i="2"/>
  <c r="X485" i="2" s="1"/>
  <c r="D486" i="2"/>
  <c r="D487" i="2"/>
  <c r="D488" i="2"/>
  <c r="D489" i="2"/>
  <c r="X489" i="2" s="1"/>
  <c r="D490" i="2"/>
  <c r="X490" i="2" s="1"/>
  <c r="D491" i="2"/>
  <c r="X491" i="2" s="1"/>
  <c r="D492" i="2"/>
  <c r="X492" i="2" s="1"/>
  <c r="D493" i="2"/>
  <c r="X493" i="2" s="1"/>
  <c r="D494" i="2"/>
  <c r="D495" i="2"/>
  <c r="D496" i="2"/>
  <c r="D497" i="2"/>
  <c r="X497" i="2" s="1"/>
  <c r="D498" i="2"/>
  <c r="X498" i="2" s="1"/>
  <c r="D499" i="2"/>
  <c r="X499" i="2" s="1"/>
  <c r="D500" i="2"/>
  <c r="X500" i="2" s="1"/>
  <c r="D501" i="2"/>
  <c r="X501" i="2" s="1"/>
  <c r="D502" i="2"/>
  <c r="D503" i="2"/>
  <c r="D504" i="2"/>
  <c r="D505" i="2"/>
  <c r="X505" i="2" s="1"/>
  <c r="D506" i="2"/>
  <c r="X506" i="2" s="1"/>
  <c r="D507" i="2"/>
  <c r="X507" i="2" s="1"/>
  <c r="D508" i="2"/>
  <c r="X508" i="2" s="1"/>
  <c r="D509" i="2"/>
  <c r="X509" i="2" s="1"/>
  <c r="D510" i="2"/>
  <c r="D511" i="2"/>
  <c r="D512" i="2"/>
  <c r="D513" i="2"/>
  <c r="X513" i="2" s="1"/>
  <c r="D514" i="2"/>
  <c r="X514" i="2" s="1"/>
  <c r="D515" i="2"/>
  <c r="X515" i="2" s="1"/>
  <c r="D516" i="2"/>
  <c r="X516" i="2" s="1"/>
  <c r="D517" i="2"/>
  <c r="X517" i="2" s="1"/>
  <c r="D518" i="2"/>
  <c r="D519" i="2"/>
  <c r="D520" i="2"/>
  <c r="D521" i="2"/>
  <c r="X521" i="2" s="1"/>
  <c r="D522" i="2"/>
  <c r="X522" i="2" s="1"/>
  <c r="D523" i="2"/>
  <c r="X523" i="2" s="1"/>
  <c r="D524" i="2"/>
  <c r="X524" i="2" s="1"/>
  <c r="D525" i="2"/>
  <c r="X525" i="2" s="1"/>
  <c r="D526" i="2"/>
  <c r="D527" i="2"/>
  <c r="D528" i="2"/>
  <c r="D529" i="2"/>
  <c r="X529" i="2" s="1"/>
  <c r="D530" i="2"/>
  <c r="X530" i="2" s="1"/>
  <c r="D531" i="2"/>
  <c r="X531" i="2" s="1"/>
  <c r="D532" i="2"/>
  <c r="X532" i="2" s="1"/>
  <c r="D533" i="2"/>
  <c r="D534" i="2"/>
  <c r="D535" i="2"/>
  <c r="D536" i="2"/>
  <c r="D537" i="2"/>
  <c r="X537" i="2" s="1"/>
  <c r="D538" i="2"/>
  <c r="X538" i="2" s="1"/>
  <c r="D539" i="2"/>
  <c r="X539" i="2" s="1"/>
  <c r="D540" i="2"/>
  <c r="X540" i="2" s="1"/>
  <c r="D541" i="2"/>
  <c r="D542" i="2"/>
  <c r="D543" i="2"/>
  <c r="D544" i="2"/>
  <c r="D545" i="2"/>
  <c r="X545" i="2" s="1"/>
  <c r="D546" i="2"/>
  <c r="X546" i="2" s="1"/>
  <c r="D547" i="2"/>
  <c r="X547" i="2" s="1"/>
  <c r="D548" i="2"/>
  <c r="X548" i="2" s="1"/>
  <c r="D549" i="2"/>
  <c r="D550" i="2"/>
  <c r="D551" i="2"/>
  <c r="D552" i="2"/>
  <c r="D553" i="2"/>
  <c r="X553" i="2" s="1"/>
  <c r="D554" i="2"/>
  <c r="X554" i="2" s="1"/>
  <c r="D555" i="2"/>
  <c r="X555" i="2" s="1"/>
  <c r="D556" i="2"/>
  <c r="X556" i="2" s="1"/>
  <c r="D557" i="2"/>
  <c r="D558" i="2"/>
  <c r="D559" i="2"/>
  <c r="D560" i="2"/>
  <c r="D561" i="2"/>
  <c r="X561" i="2" s="1"/>
  <c r="D562" i="2"/>
  <c r="X562" i="2" s="1"/>
  <c r="D563" i="2"/>
  <c r="X563" i="2" s="1"/>
  <c r="D564" i="2"/>
  <c r="X564" i="2" s="1"/>
  <c r="D565" i="2"/>
  <c r="D566" i="2"/>
  <c r="D567" i="2"/>
  <c r="D568" i="2"/>
  <c r="D569" i="2"/>
  <c r="X569" i="2" s="1"/>
  <c r="D570" i="2"/>
  <c r="X570" i="2" s="1"/>
  <c r="D571" i="2"/>
  <c r="X571" i="2" s="1"/>
  <c r="D572" i="2"/>
  <c r="X572" i="2" s="1"/>
  <c r="D573" i="2"/>
  <c r="D574" i="2"/>
  <c r="D575" i="2"/>
  <c r="D576" i="2"/>
  <c r="D577" i="2"/>
  <c r="X577" i="2" s="1"/>
  <c r="D578" i="2"/>
  <c r="X578" i="2" s="1"/>
  <c r="D579" i="2"/>
  <c r="X579" i="2" s="1"/>
  <c r="D580" i="2"/>
  <c r="X580" i="2" s="1"/>
  <c r="D581" i="2"/>
  <c r="D582" i="2"/>
  <c r="D583" i="2"/>
  <c r="D584" i="2"/>
  <c r="D585" i="2"/>
  <c r="X585" i="2" s="1"/>
  <c r="D586" i="2"/>
  <c r="X586" i="2" s="1"/>
  <c r="D587" i="2"/>
  <c r="X587" i="2" s="1"/>
  <c r="D588" i="2"/>
  <c r="X588" i="2" s="1"/>
  <c r="D589" i="2"/>
  <c r="D590" i="2"/>
  <c r="D591" i="2"/>
  <c r="D592" i="2"/>
  <c r="D593" i="2"/>
  <c r="X593" i="2" s="1"/>
  <c r="D594" i="2"/>
  <c r="X594" i="2" s="1"/>
  <c r="D595" i="2"/>
  <c r="X595" i="2" s="1"/>
  <c r="D596" i="2"/>
  <c r="X596" i="2" s="1"/>
  <c r="D597" i="2"/>
  <c r="D598" i="2"/>
  <c r="D599" i="2"/>
  <c r="D600" i="2"/>
  <c r="D601" i="2"/>
  <c r="X601" i="2" s="1"/>
  <c r="D602" i="2"/>
  <c r="X602" i="2" s="1"/>
  <c r="D603" i="2"/>
  <c r="X603" i="2" s="1"/>
  <c r="D604" i="2"/>
  <c r="X604" i="2" s="1"/>
  <c r="D605" i="2"/>
  <c r="D606" i="2"/>
  <c r="D607" i="2"/>
  <c r="D608" i="2"/>
  <c r="D609" i="2"/>
  <c r="X609" i="2" s="1"/>
  <c r="D610" i="2"/>
  <c r="X610" i="2" s="1"/>
  <c r="D611" i="2"/>
  <c r="X611" i="2" s="1"/>
  <c r="D612" i="2"/>
  <c r="X612" i="2" s="1"/>
  <c r="D613" i="2"/>
  <c r="D614" i="2"/>
  <c r="D615" i="2"/>
  <c r="D616" i="2"/>
  <c r="D617" i="2"/>
  <c r="X617" i="2" s="1"/>
  <c r="D618" i="2"/>
  <c r="X618" i="2" s="1"/>
  <c r="D619" i="2"/>
  <c r="X619" i="2" s="1"/>
  <c r="D620" i="2"/>
  <c r="X620" i="2" s="1"/>
  <c r="D621" i="2"/>
  <c r="D622" i="2"/>
  <c r="D623" i="2"/>
  <c r="D624" i="2"/>
  <c r="D625" i="2"/>
  <c r="X625" i="2" s="1"/>
  <c r="D626" i="2"/>
  <c r="X626" i="2" s="1"/>
  <c r="D627" i="2"/>
  <c r="X627" i="2" s="1"/>
  <c r="D628" i="2"/>
  <c r="X628" i="2" s="1"/>
  <c r="D629" i="2"/>
  <c r="D630" i="2"/>
  <c r="D631" i="2"/>
  <c r="D632" i="2"/>
  <c r="D633" i="2"/>
  <c r="X633" i="2" s="1"/>
  <c r="D634" i="2"/>
  <c r="X634" i="2" s="1"/>
  <c r="D635" i="2"/>
  <c r="X635" i="2" s="1"/>
  <c r="D636" i="2"/>
  <c r="X636" i="2" s="1"/>
  <c r="D637" i="2"/>
  <c r="D638" i="2"/>
  <c r="D639" i="2"/>
  <c r="D640" i="2"/>
  <c r="D641" i="2"/>
  <c r="X641" i="2" s="1"/>
  <c r="D642" i="2"/>
  <c r="X642" i="2" s="1"/>
  <c r="D643" i="2"/>
  <c r="X643" i="2" s="1"/>
  <c r="D644" i="2"/>
  <c r="X644" i="2" s="1"/>
  <c r="D645" i="2"/>
  <c r="D646" i="2"/>
  <c r="D647" i="2"/>
  <c r="D648" i="2"/>
  <c r="D649" i="2"/>
  <c r="X649" i="2" s="1"/>
  <c r="D650" i="2"/>
  <c r="X650" i="2" s="1"/>
  <c r="D651" i="2"/>
  <c r="X651" i="2" s="1"/>
  <c r="D652" i="2"/>
  <c r="X652" i="2" s="1"/>
  <c r="D653" i="2"/>
  <c r="D654" i="2"/>
  <c r="D655" i="2"/>
  <c r="D656" i="2"/>
  <c r="D657" i="2"/>
  <c r="X657" i="2" s="1"/>
  <c r="D658" i="2"/>
  <c r="X658" i="2" s="1"/>
  <c r="D659" i="2"/>
  <c r="X659" i="2" s="1"/>
  <c r="D660" i="2"/>
  <c r="X660" i="2" s="1"/>
  <c r="D661" i="2"/>
  <c r="D662" i="2"/>
  <c r="D663" i="2"/>
  <c r="D664" i="2"/>
  <c r="D665" i="2"/>
  <c r="X665" i="2" s="1"/>
  <c r="D666" i="2"/>
  <c r="X666" i="2" s="1"/>
  <c r="D667" i="2"/>
  <c r="X667" i="2" s="1"/>
  <c r="D668" i="2"/>
  <c r="X668" i="2" s="1"/>
  <c r="D669" i="2"/>
  <c r="D670" i="2"/>
  <c r="D671" i="2"/>
  <c r="D672" i="2"/>
  <c r="D673" i="2"/>
  <c r="X673" i="2" s="1"/>
  <c r="D674" i="2"/>
  <c r="X674" i="2" s="1"/>
  <c r="D675" i="2"/>
  <c r="X675" i="2" s="1"/>
  <c r="D676" i="2"/>
  <c r="X676" i="2" s="1"/>
  <c r="D677" i="2"/>
  <c r="D678" i="2"/>
  <c r="D679" i="2"/>
  <c r="D680" i="2"/>
  <c r="D681" i="2"/>
  <c r="X681" i="2" s="1"/>
  <c r="D682" i="2"/>
  <c r="X682" i="2" s="1"/>
  <c r="D683" i="2"/>
  <c r="X683" i="2" s="1"/>
  <c r="D684" i="2"/>
  <c r="X684" i="2" s="1"/>
  <c r="D685" i="2"/>
  <c r="D686" i="2"/>
  <c r="D687" i="2"/>
  <c r="D688" i="2"/>
  <c r="D689" i="2"/>
  <c r="X689" i="2" s="1"/>
  <c r="D690" i="2"/>
  <c r="X690" i="2" s="1"/>
  <c r="D691" i="2"/>
  <c r="X691" i="2" s="1"/>
  <c r="D692" i="2"/>
  <c r="X692" i="2" s="1"/>
  <c r="D693" i="2"/>
  <c r="D694" i="2"/>
  <c r="D695" i="2"/>
  <c r="D696" i="2"/>
  <c r="D697" i="2"/>
  <c r="X697" i="2" s="1"/>
  <c r="D698" i="2"/>
  <c r="X698" i="2" s="1"/>
  <c r="D699" i="2"/>
  <c r="X699" i="2" s="1"/>
  <c r="D700" i="2"/>
  <c r="X700" i="2" s="1"/>
  <c r="D701" i="2"/>
  <c r="D702" i="2"/>
  <c r="D703" i="2"/>
  <c r="D704" i="2"/>
  <c r="D705" i="2"/>
  <c r="X705" i="2" s="1"/>
  <c r="D706" i="2"/>
  <c r="X706" i="2" s="1"/>
  <c r="D707" i="2"/>
  <c r="X707" i="2" s="1"/>
  <c r="D708" i="2"/>
  <c r="X708" i="2" s="1"/>
  <c r="D709" i="2"/>
  <c r="D710" i="2"/>
  <c r="D711" i="2"/>
  <c r="D712" i="2"/>
  <c r="D713" i="2"/>
  <c r="X713" i="2" s="1"/>
  <c r="D714" i="2"/>
  <c r="X714" i="2" s="1"/>
  <c r="D715" i="2"/>
  <c r="X715" i="2" s="1"/>
  <c r="D716" i="2"/>
  <c r="X716" i="2" s="1"/>
  <c r="D717" i="2"/>
  <c r="D718" i="2"/>
  <c r="D719" i="2"/>
  <c r="D720" i="2"/>
  <c r="D721" i="2"/>
  <c r="X721" i="2" s="1"/>
  <c r="D722" i="2"/>
  <c r="X722" i="2" s="1"/>
  <c r="D723" i="2"/>
  <c r="X723" i="2" s="1"/>
  <c r="D724" i="2"/>
  <c r="X724" i="2" s="1"/>
  <c r="D725" i="2"/>
  <c r="D726" i="2"/>
  <c r="D727" i="2"/>
  <c r="D728" i="2"/>
  <c r="D729" i="2"/>
  <c r="X729" i="2" s="1"/>
  <c r="D730" i="2"/>
  <c r="X730" i="2" s="1"/>
  <c r="D731" i="2"/>
  <c r="X731" i="2" s="1"/>
  <c r="D732" i="2"/>
  <c r="X732" i="2" s="1"/>
  <c r="D733" i="2"/>
  <c r="D734" i="2"/>
  <c r="D735" i="2"/>
  <c r="D736" i="2"/>
  <c r="D737" i="2"/>
  <c r="X737" i="2" s="1"/>
  <c r="D738" i="2"/>
  <c r="X738" i="2" s="1"/>
  <c r="D739" i="2"/>
  <c r="X739" i="2" s="1"/>
  <c r="D740" i="2"/>
  <c r="X740" i="2" s="1"/>
  <c r="D741" i="2"/>
  <c r="D742" i="2"/>
  <c r="D743" i="2"/>
  <c r="D744" i="2"/>
  <c r="D745" i="2"/>
  <c r="X745" i="2" s="1"/>
  <c r="D746" i="2"/>
  <c r="X746" i="2" s="1"/>
  <c r="D747" i="2"/>
  <c r="X747" i="2" s="1"/>
  <c r="D748" i="2"/>
  <c r="X748" i="2" s="1"/>
  <c r="D749" i="2"/>
  <c r="D750" i="2"/>
  <c r="D751" i="2"/>
  <c r="D752" i="2"/>
  <c r="D753" i="2"/>
  <c r="X753" i="2" s="1"/>
  <c r="D754" i="2"/>
  <c r="X754" i="2" s="1"/>
  <c r="D755" i="2"/>
  <c r="X755" i="2" s="1"/>
  <c r="D756" i="2"/>
  <c r="X756" i="2" s="1"/>
  <c r="D757" i="2"/>
  <c r="D758" i="2"/>
  <c r="D759" i="2"/>
  <c r="D760" i="2"/>
  <c r="D761" i="2"/>
  <c r="X761" i="2" s="1"/>
  <c r="D762" i="2"/>
  <c r="X762" i="2" s="1"/>
  <c r="D763" i="2"/>
  <c r="X763" i="2" s="1"/>
  <c r="D764" i="2"/>
  <c r="X764" i="2" s="1"/>
  <c r="D765" i="2"/>
  <c r="D766" i="2"/>
  <c r="D767" i="2"/>
  <c r="D768" i="2"/>
  <c r="D769" i="2"/>
  <c r="X769" i="2" s="1"/>
  <c r="D770" i="2"/>
  <c r="X770" i="2" s="1"/>
  <c r="D771" i="2"/>
  <c r="X771" i="2" s="1"/>
  <c r="D772" i="2"/>
  <c r="X772" i="2" s="1"/>
  <c r="D773" i="2"/>
  <c r="D774" i="2"/>
  <c r="D775" i="2"/>
  <c r="D776" i="2"/>
  <c r="D777" i="2"/>
  <c r="X777" i="2" s="1"/>
  <c r="D778" i="2"/>
  <c r="X778" i="2" s="1"/>
  <c r="D779" i="2"/>
  <c r="X779" i="2" s="1"/>
  <c r="D780" i="2"/>
  <c r="X780" i="2" s="1"/>
  <c r="D781" i="2"/>
  <c r="D782" i="2"/>
  <c r="D783" i="2"/>
  <c r="D784" i="2"/>
  <c r="D785" i="2"/>
  <c r="X785" i="2" s="1"/>
  <c r="D786" i="2"/>
  <c r="X786" i="2" s="1"/>
  <c r="D787" i="2"/>
  <c r="X787" i="2" s="1"/>
  <c r="D788" i="2"/>
  <c r="X788" i="2" s="1"/>
  <c r="D789" i="2"/>
  <c r="D790" i="2"/>
  <c r="D791" i="2"/>
  <c r="D792" i="2"/>
  <c r="D793" i="2"/>
  <c r="X793" i="2" s="1"/>
  <c r="D794" i="2"/>
  <c r="X794" i="2" s="1"/>
  <c r="D795" i="2"/>
  <c r="X795" i="2" s="1"/>
  <c r="D796" i="2"/>
  <c r="X796" i="2" s="1"/>
  <c r="D797" i="2"/>
  <c r="D798" i="2"/>
  <c r="D799" i="2"/>
  <c r="D800" i="2"/>
  <c r="D801" i="2"/>
  <c r="X801" i="2" s="1"/>
  <c r="D802" i="2"/>
  <c r="X802" i="2" s="1"/>
  <c r="D803" i="2"/>
  <c r="X803" i="2" s="1"/>
  <c r="D804" i="2"/>
  <c r="X804" i="2" s="1"/>
  <c r="D805" i="2"/>
  <c r="D806" i="2"/>
  <c r="D807" i="2"/>
  <c r="D808" i="2"/>
  <c r="D809" i="2"/>
  <c r="X809" i="2" s="1"/>
  <c r="D810" i="2"/>
  <c r="X810" i="2" s="1"/>
  <c r="D811" i="2"/>
  <c r="X811" i="2" s="1"/>
  <c r="D812" i="2"/>
  <c r="X812" i="2" s="1"/>
  <c r="D813" i="2"/>
  <c r="D814" i="2"/>
  <c r="D815" i="2"/>
  <c r="D816" i="2"/>
  <c r="D817" i="2"/>
  <c r="X817" i="2" s="1"/>
  <c r="D818" i="2"/>
  <c r="X818" i="2" s="1"/>
  <c r="D819" i="2"/>
  <c r="X819" i="2" s="1"/>
  <c r="D820" i="2"/>
  <c r="X820" i="2" s="1"/>
  <c r="D821" i="2"/>
  <c r="D822" i="2"/>
  <c r="D823" i="2"/>
  <c r="D824" i="2"/>
  <c r="D825" i="2"/>
  <c r="X825" i="2" s="1"/>
  <c r="D826" i="2"/>
  <c r="X826" i="2" s="1"/>
  <c r="D827" i="2"/>
  <c r="X827" i="2" s="1"/>
  <c r="D828" i="2"/>
  <c r="X828" i="2" s="1"/>
  <c r="D829" i="2"/>
  <c r="D830" i="2"/>
  <c r="D831" i="2"/>
  <c r="D832" i="2"/>
  <c r="D833" i="2"/>
  <c r="X833" i="2" s="1"/>
  <c r="D834" i="2"/>
  <c r="X834" i="2" s="1"/>
  <c r="D835" i="2"/>
  <c r="X835" i="2" s="1"/>
  <c r="D836" i="2"/>
  <c r="X836" i="2" s="1"/>
  <c r="D837" i="2"/>
  <c r="D838" i="2"/>
  <c r="D839" i="2"/>
  <c r="D840" i="2"/>
  <c r="D841" i="2"/>
  <c r="X841" i="2" s="1"/>
  <c r="D842" i="2"/>
  <c r="X842" i="2" s="1"/>
  <c r="D843" i="2"/>
  <c r="X843" i="2" s="1"/>
  <c r="D844" i="2"/>
  <c r="X844" i="2" s="1"/>
  <c r="D845" i="2"/>
  <c r="D846" i="2"/>
  <c r="D847" i="2"/>
  <c r="D848" i="2"/>
  <c r="D849" i="2"/>
  <c r="X849" i="2" s="1"/>
  <c r="D850" i="2"/>
  <c r="X850" i="2" s="1"/>
  <c r="D851" i="2"/>
  <c r="X851" i="2" s="1"/>
  <c r="D852" i="2"/>
  <c r="X852" i="2" s="1"/>
  <c r="D853" i="2"/>
  <c r="D854" i="2"/>
  <c r="D855" i="2"/>
  <c r="D856" i="2"/>
  <c r="D857" i="2"/>
  <c r="X857" i="2" s="1"/>
  <c r="D858" i="2"/>
  <c r="X858" i="2" s="1"/>
  <c r="D859" i="2"/>
  <c r="X859" i="2" s="1"/>
  <c r="D860" i="2"/>
  <c r="X860" i="2" s="1"/>
  <c r="D861" i="2"/>
  <c r="D862" i="2"/>
  <c r="D863" i="2"/>
  <c r="D864" i="2"/>
  <c r="D865" i="2"/>
  <c r="X865" i="2" s="1"/>
  <c r="D866" i="2"/>
  <c r="X866" i="2" s="1"/>
  <c r="D867" i="2"/>
  <c r="X867" i="2" s="1"/>
  <c r="D868" i="2"/>
  <c r="X868" i="2" s="1"/>
  <c r="D869" i="2"/>
  <c r="D870" i="2"/>
  <c r="D871" i="2"/>
  <c r="D872" i="2"/>
  <c r="D873" i="2"/>
  <c r="X873" i="2" s="1"/>
  <c r="D874" i="2"/>
  <c r="X874" i="2" s="1"/>
  <c r="D875" i="2"/>
  <c r="X875" i="2" s="1"/>
  <c r="D876" i="2"/>
  <c r="X876" i="2" s="1"/>
  <c r="D877" i="2"/>
  <c r="D878" i="2"/>
  <c r="D879" i="2"/>
  <c r="D880" i="2"/>
  <c r="D881" i="2"/>
  <c r="X881" i="2" s="1"/>
  <c r="D882" i="2"/>
  <c r="X882" i="2" s="1"/>
  <c r="D883" i="2"/>
  <c r="X883" i="2" s="1"/>
  <c r="D884" i="2"/>
  <c r="X884" i="2" s="1"/>
  <c r="D885" i="2"/>
  <c r="D886" i="2"/>
  <c r="D887" i="2"/>
  <c r="D888" i="2"/>
  <c r="D889" i="2"/>
  <c r="X889" i="2" s="1"/>
  <c r="D890" i="2"/>
  <c r="X890" i="2" s="1"/>
  <c r="D891" i="2"/>
  <c r="X891" i="2" s="1"/>
  <c r="D892" i="2"/>
  <c r="X892" i="2" s="1"/>
  <c r="D893" i="2"/>
  <c r="D894" i="2"/>
  <c r="D895" i="2"/>
  <c r="D896" i="2"/>
  <c r="D897" i="2"/>
  <c r="X897" i="2" s="1"/>
  <c r="D898" i="2"/>
  <c r="X898" i="2" s="1"/>
  <c r="D899" i="2"/>
  <c r="X899" i="2" s="1"/>
  <c r="D900" i="2"/>
  <c r="X900" i="2" s="1"/>
  <c r="D901" i="2"/>
  <c r="D902" i="2"/>
  <c r="D903" i="2"/>
  <c r="D904" i="2"/>
  <c r="D905" i="2"/>
  <c r="X905" i="2" s="1"/>
  <c r="D906" i="2"/>
  <c r="X906" i="2" s="1"/>
  <c r="D907" i="2"/>
  <c r="X907" i="2" s="1"/>
  <c r="D908" i="2"/>
  <c r="X908" i="2" s="1"/>
  <c r="D909" i="2"/>
  <c r="D910" i="2"/>
  <c r="D911" i="2"/>
  <c r="D912" i="2"/>
  <c r="D913" i="2"/>
  <c r="X913" i="2" s="1"/>
  <c r="D914" i="2"/>
  <c r="X914" i="2" s="1"/>
  <c r="D915" i="2"/>
  <c r="X915" i="2" s="1"/>
  <c r="D916" i="2"/>
  <c r="X916" i="2" s="1"/>
  <c r="D917" i="2"/>
  <c r="D918" i="2"/>
  <c r="D919" i="2"/>
  <c r="D920" i="2"/>
  <c r="D921" i="2"/>
  <c r="X921" i="2" s="1"/>
  <c r="D922" i="2"/>
  <c r="X922" i="2" s="1"/>
  <c r="D923" i="2"/>
  <c r="X923" i="2" s="1"/>
  <c r="D924" i="2"/>
  <c r="X924" i="2" s="1"/>
  <c r="D925" i="2"/>
  <c r="D926" i="2"/>
  <c r="D927" i="2"/>
  <c r="D928" i="2"/>
  <c r="D929" i="2"/>
  <c r="X929" i="2" s="1"/>
  <c r="D930" i="2"/>
  <c r="X930" i="2" s="1"/>
  <c r="D931" i="2"/>
  <c r="X931" i="2" s="1"/>
  <c r="D932" i="2"/>
  <c r="X932" i="2" s="1"/>
  <c r="D933" i="2"/>
  <c r="D934" i="2"/>
  <c r="D935" i="2"/>
  <c r="D936" i="2"/>
  <c r="D937" i="2"/>
  <c r="X937" i="2" s="1"/>
  <c r="D938" i="2"/>
  <c r="X938" i="2" s="1"/>
  <c r="D939" i="2"/>
  <c r="X939" i="2" s="1"/>
  <c r="D940" i="2"/>
  <c r="X940" i="2" s="1"/>
  <c r="D941" i="2"/>
  <c r="D942" i="2"/>
  <c r="D943" i="2"/>
  <c r="D944" i="2"/>
  <c r="D945" i="2"/>
  <c r="X945" i="2" s="1"/>
  <c r="D946" i="2"/>
  <c r="X946" i="2" s="1"/>
  <c r="D947" i="2"/>
  <c r="X947" i="2" s="1"/>
  <c r="D948" i="2"/>
  <c r="X948" i="2" s="1"/>
  <c r="D949" i="2"/>
  <c r="D950" i="2"/>
  <c r="D951" i="2"/>
  <c r="D952" i="2"/>
  <c r="D953" i="2"/>
  <c r="X953" i="2" s="1"/>
  <c r="D954" i="2"/>
  <c r="X954" i="2" s="1"/>
  <c r="D955" i="2"/>
  <c r="X955" i="2" s="1"/>
  <c r="D956" i="2"/>
  <c r="X956" i="2" s="1"/>
  <c r="D957" i="2"/>
  <c r="D958" i="2"/>
  <c r="D959" i="2"/>
  <c r="D960" i="2"/>
  <c r="D961" i="2"/>
  <c r="X961" i="2" s="1"/>
  <c r="D962" i="2"/>
  <c r="X962" i="2" s="1"/>
  <c r="D963" i="2"/>
  <c r="X963" i="2" s="1"/>
  <c r="D964" i="2"/>
  <c r="X964" i="2" s="1"/>
  <c r="D965" i="2"/>
  <c r="D966" i="2"/>
  <c r="D967" i="2"/>
  <c r="D968" i="2"/>
  <c r="D969" i="2"/>
  <c r="X969" i="2" s="1"/>
  <c r="D970" i="2"/>
  <c r="X970" i="2" s="1"/>
  <c r="D971" i="2"/>
  <c r="X971" i="2" s="1"/>
  <c r="D972" i="2"/>
  <c r="X972" i="2" s="1"/>
  <c r="D973" i="2"/>
  <c r="D974" i="2"/>
  <c r="D975" i="2"/>
  <c r="D976" i="2"/>
  <c r="D977" i="2"/>
  <c r="X977" i="2" s="1"/>
  <c r="D978" i="2"/>
  <c r="X978" i="2" s="1"/>
  <c r="D979" i="2"/>
  <c r="X979" i="2" s="1"/>
  <c r="D980" i="2"/>
  <c r="X980" i="2" s="1"/>
  <c r="D981" i="2"/>
  <c r="D982" i="2"/>
  <c r="D983" i="2"/>
  <c r="D984" i="2"/>
  <c r="D985" i="2"/>
  <c r="X985" i="2" s="1"/>
  <c r="D986" i="2"/>
  <c r="X986" i="2" s="1"/>
  <c r="D987" i="2"/>
  <c r="X987" i="2" s="1"/>
  <c r="D988" i="2"/>
  <c r="X988" i="2" s="1"/>
  <c r="D989" i="2"/>
  <c r="D990" i="2"/>
  <c r="D991" i="2"/>
  <c r="D992" i="2"/>
  <c r="D993" i="2"/>
  <c r="X993" i="2" s="1"/>
  <c r="D994" i="2"/>
  <c r="X994" i="2" s="1"/>
  <c r="D995" i="2"/>
  <c r="X995" i="2" s="1"/>
  <c r="D996" i="2"/>
  <c r="X996" i="2" s="1"/>
  <c r="D997" i="2"/>
  <c r="D998" i="2"/>
  <c r="D999" i="2"/>
  <c r="D1000" i="2"/>
  <c r="D1001" i="2"/>
  <c r="X1001" i="2" s="1"/>
  <c r="D1002" i="2"/>
  <c r="X1002" i="2" s="1"/>
  <c r="D1003" i="2"/>
  <c r="X1003" i="2" s="1"/>
  <c r="D1004" i="2"/>
  <c r="X1004" i="2" s="1"/>
  <c r="D1005" i="2"/>
  <c r="D1006" i="2"/>
  <c r="D1007" i="2"/>
  <c r="D1008" i="2"/>
  <c r="D1009" i="2"/>
  <c r="X1009" i="2" s="1"/>
  <c r="D1010" i="2"/>
  <c r="X1010" i="2" s="1"/>
  <c r="D1011" i="2"/>
  <c r="X1011" i="2" s="1"/>
  <c r="D1012" i="2"/>
  <c r="X1012" i="2" s="1"/>
  <c r="D1013" i="2"/>
  <c r="D1014" i="2"/>
  <c r="D1015" i="2"/>
  <c r="D1016" i="2"/>
  <c r="D1017" i="2"/>
  <c r="X1017" i="2" s="1"/>
  <c r="D1018" i="2"/>
  <c r="X1018" i="2" s="1"/>
  <c r="D1019" i="2"/>
  <c r="X1019" i="2" s="1"/>
  <c r="D1020" i="2"/>
  <c r="X1020" i="2" s="1"/>
  <c r="D1021" i="2"/>
  <c r="D1022" i="2"/>
  <c r="D1023" i="2"/>
  <c r="D1024" i="2"/>
  <c r="D1025" i="2"/>
  <c r="X1025" i="2" s="1"/>
  <c r="D1026" i="2"/>
  <c r="X1026" i="2" s="1"/>
  <c r="D1027" i="2"/>
  <c r="X1027" i="2" s="1"/>
  <c r="D1028" i="2"/>
  <c r="X1028" i="2" s="1"/>
  <c r="D1029" i="2"/>
  <c r="D1030" i="2"/>
  <c r="D1031" i="2"/>
  <c r="D1032" i="2"/>
  <c r="D1033" i="2"/>
  <c r="X1033" i="2" s="1"/>
  <c r="D1034" i="2"/>
  <c r="X1034" i="2" s="1"/>
  <c r="D1035" i="2"/>
  <c r="X1035" i="2" s="1"/>
  <c r="D1036" i="2"/>
  <c r="X1036" i="2" s="1"/>
  <c r="D1037" i="2"/>
  <c r="D1038" i="2"/>
  <c r="D1039" i="2"/>
  <c r="D1040" i="2"/>
  <c r="D1041" i="2"/>
  <c r="X1041" i="2" s="1"/>
  <c r="D1042" i="2"/>
  <c r="X1042" i="2" s="1"/>
  <c r="D1043" i="2"/>
  <c r="X1043" i="2" s="1"/>
  <c r="D1044" i="2"/>
  <c r="X1044" i="2" s="1"/>
  <c r="D1045" i="2"/>
  <c r="D1046" i="2"/>
  <c r="D1047" i="2"/>
  <c r="D1048" i="2"/>
  <c r="D1049" i="2"/>
  <c r="X1049" i="2" s="1"/>
  <c r="D1050" i="2"/>
  <c r="X1050" i="2" s="1"/>
  <c r="D1051" i="2"/>
  <c r="X1051" i="2" s="1"/>
  <c r="D1052" i="2"/>
  <c r="X1052" i="2" s="1"/>
  <c r="D1053" i="2"/>
  <c r="D1054" i="2"/>
  <c r="D1055" i="2"/>
  <c r="D1056" i="2"/>
  <c r="D1057" i="2"/>
  <c r="X1057" i="2" s="1"/>
  <c r="D1058" i="2"/>
  <c r="X1058" i="2" s="1"/>
  <c r="D1059" i="2"/>
  <c r="X1059" i="2" s="1"/>
  <c r="D1060" i="2"/>
  <c r="X1060" i="2" s="1"/>
  <c r="D1061" i="2"/>
  <c r="D1062" i="2"/>
  <c r="D1063" i="2"/>
  <c r="D1064" i="2"/>
  <c r="D1065" i="2"/>
  <c r="X1065" i="2" s="1"/>
  <c r="D1066" i="2"/>
  <c r="X1066" i="2" s="1"/>
  <c r="D1067" i="2"/>
  <c r="X1067" i="2" s="1"/>
  <c r="D1068" i="2"/>
  <c r="X1068" i="2" s="1"/>
  <c r="D1069" i="2"/>
  <c r="D1070" i="2"/>
  <c r="D1071" i="2"/>
  <c r="D1072" i="2"/>
  <c r="D1073" i="2"/>
  <c r="X1073" i="2" s="1"/>
  <c r="D1074" i="2"/>
  <c r="X1074" i="2" s="1"/>
  <c r="D1075" i="2"/>
  <c r="X1075" i="2" s="1"/>
  <c r="D1076" i="2"/>
  <c r="X1076" i="2" s="1"/>
  <c r="D1077" i="2"/>
  <c r="D1078" i="2"/>
  <c r="D1079" i="2"/>
  <c r="D1080" i="2"/>
  <c r="D1081" i="2"/>
  <c r="X1081" i="2" s="1"/>
  <c r="D1082" i="2"/>
  <c r="X1082" i="2" s="1"/>
  <c r="D1083" i="2"/>
  <c r="X1083" i="2" s="1"/>
  <c r="D1084" i="2"/>
  <c r="X1084" i="2" s="1"/>
  <c r="D1085" i="2"/>
  <c r="X1085" i="2" s="1"/>
  <c r="D1086" i="2"/>
  <c r="D1087" i="2"/>
  <c r="D1088" i="2"/>
  <c r="D1089" i="2"/>
  <c r="X1089" i="2" s="1"/>
  <c r="D1090" i="2"/>
  <c r="X1090" i="2" s="1"/>
  <c r="D1091" i="2"/>
  <c r="X1091" i="2" s="1"/>
  <c r="D1092" i="2"/>
  <c r="X1092" i="2" s="1"/>
  <c r="D1093" i="2"/>
  <c r="X1093" i="2" s="1"/>
  <c r="D1094" i="2"/>
  <c r="D1095" i="2"/>
  <c r="D1096" i="2"/>
  <c r="D1097" i="2"/>
  <c r="X1097" i="2" s="1"/>
  <c r="D1098" i="2"/>
  <c r="X1098" i="2" s="1"/>
  <c r="D1099" i="2"/>
  <c r="X1099" i="2" s="1"/>
  <c r="D1100" i="2"/>
  <c r="X1100" i="2" s="1"/>
  <c r="D1101" i="2"/>
  <c r="X1101" i="2" s="1"/>
  <c r="D1102" i="2"/>
  <c r="D1103" i="2"/>
  <c r="D1104" i="2"/>
  <c r="D1105" i="2"/>
  <c r="X1105" i="2" s="1"/>
  <c r="D1106" i="2"/>
  <c r="X1106" i="2" s="1"/>
  <c r="D1107" i="2"/>
  <c r="X1107" i="2" s="1"/>
  <c r="D1108" i="2"/>
  <c r="X1108" i="2" s="1"/>
  <c r="D1109" i="2"/>
  <c r="X1109" i="2" s="1"/>
  <c r="D1110" i="2"/>
  <c r="D1111" i="2"/>
  <c r="D1112" i="2"/>
  <c r="D1113" i="2"/>
  <c r="X1113" i="2" s="1"/>
  <c r="D1114" i="2"/>
  <c r="X1114" i="2" s="1"/>
  <c r="D1115" i="2"/>
  <c r="X1115" i="2" s="1"/>
  <c r="D1116" i="2"/>
  <c r="X1116" i="2" s="1"/>
  <c r="D1117" i="2"/>
  <c r="X1117" i="2" s="1"/>
  <c r="D1118" i="2"/>
  <c r="D1119" i="2"/>
  <c r="D1120" i="2"/>
  <c r="D1121" i="2"/>
  <c r="X1121" i="2" s="1"/>
  <c r="D1122" i="2"/>
  <c r="X1122" i="2" s="1"/>
  <c r="D1123" i="2"/>
  <c r="X1123" i="2" s="1"/>
  <c r="D1124" i="2"/>
  <c r="X1124" i="2" s="1"/>
  <c r="D1125" i="2"/>
  <c r="X1125" i="2" s="1"/>
  <c r="D1126" i="2"/>
  <c r="D1127" i="2"/>
  <c r="D1128" i="2"/>
  <c r="D1129" i="2"/>
  <c r="X1129" i="2" s="1"/>
  <c r="D1130" i="2"/>
  <c r="X1130" i="2" s="1"/>
  <c r="D1131" i="2"/>
  <c r="X1131" i="2" s="1"/>
  <c r="D1132" i="2"/>
  <c r="X1132" i="2" s="1"/>
  <c r="D1133" i="2"/>
  <c r="X1133" i="2" s="1"/>
  <c r="D1134" i="2"/>
  <c r="D1135" i="2"/>
  <c r="D1136" i="2"/>
  <c r="D1137" i="2"/>
  <c r="X1137" i="2" s="1"/>
  <c r="D1138" i="2"/>
  <c r="X1138" i="2" s="1"/>
  <c r="D1139" i="2"/>
  <c r="X1139" i="2" s="1"/>
  <c r="D1140" i="2"/>
  <c r="X1140" i="2" s="1"/>
  <c r="D1141" i="2"/>
  <c r="X1141" i="2" s="1"/>
  <c r="D1142" i="2"/>
  <c r="D1143" i="2"/>
  <c r="D1144" i="2"/>
  <c r="D1145" i="2"/>
  <c r="X1145" i="2" s="1"/>
  <c r="D1146" i="2"/>
  <c r="X1146" i="2" s="1"/>
  <c r="D1147" i="2"/>
  <c r="X1147" i="2" s="1"/>
  <c r="D1148" i="2"/>
  <c r="X1148" i="2" s="1"/>
  <c r="D1149" i="2"/>
  <c r="X1149" i="2" s="1"/>
  <c r="D1150" i="2"/>
  <c r="D1151" i="2"/>
  <c r="D1152" i="2"/>
  <c r="D1153" i="2"/>
  <c r="X1153" i="2" s="1"/>
  <c r="D1154" i="2"/>
  <c r="X1154" i="2" s="1"/>
  <c r="D1155" i="2"/>
  <c r="X1155" i="2" s="1"/>
  <c r="D1156" i="2"/>
  <c r="X1156" i="2" s="1"/>
  <c r="D1157" i="2"/>
  <c r="X1157" i="2" s="1"/>
  <c r="D1158" i="2"/>
  <c r="D1159" i="2"/>
  <c r="D1160" i="2"/>
  <c r="D1161" i="2"/>
  <c r="X1161" i="2" s="1"/>
  <c r="D1162" i="2"/>
  <c r="X1162" i="2" s="1"/>
  <c r="D1163" i="2"/>
  <c r="X1163" i="2" s="1"/>
  <c r="D1164" i="2"/>
  <c r="X1164" i="2" s="1"/>
  <c r="D1165" i="2"/>
  <c r="X1165" i="2" s="1"/>
  <c r="D1166" i="2"/>
  <c r="D1167" i="2"/>
  <c r="D1168" i="2"/>
  <c r="D1169" i="2"/>
  <c r="X1169" i="2" s="1"/>
  <c r="D1170" i="2"/>
  <c r="X1170" i="2" s="1"/>
  <c r="D1171" i="2"/>
  <c r="X1171" i="2" s="1"/>
  <c r="D1172" i="2"/>
  <c r="X1172" i="2" s="1"/>
  <c r="D1173" i="2"/>
  <c r="X1173" i="2" s="1"/>
  <c r="D1174" i="2"/>
  <c r="D1175" i="2"/>
  <c r="D1176" i="2"/>
  <c r="D1177" i="2"/>
  <c r="X1177" i="2" s="1"/>
  <c r="D1178" i="2"/>
  <c r="X1178" i="2" s="1"/>
  <c r="D1179" i="2"/>
  <c r="X1179" i="2" s="1"/>
  <c r="D1180" i="2"/>
  <c r="X1180" i="2" s="1"/>
  <c r="D1181" i="2"/>
  <c r="X1181" i="2" s="1"/>
  <c r="D1182" i="2"/>
  <c r="D1183" i="2"/>
  <c r="D1184" i="2"/>
  <c r="D1185" i="2"/>
  <c r="X1185" i="2" s="1"/>
  <c r="D1186" i="2"/>
  <c r="X1186" i="2" s="1"/>
  <c r="D1187" i="2"/>
  <c r="X1187" i="2" s="1"/>
  <c r="D1188" i="2"/>
  <c r="X1188" i="2" s="1"/>
  <c r="D1189" i="2"/>
  <c r="X1189" i="2" s="1"/>
  <c r="D1190" i="2"/>
  <c r="D1191" i="2"/>
  <c r="D1192" i="2"/>
  <c r="D1193" i="2"/>
  <c r="X1193" i="2" s="1"/>
  <c r="D1194" i="2"/>
  <c r="X1194" i="2" s="1"/>
  <c r="D1195" i="2"/>
  <c r="X1195" i="2" s="1"/>
  <c r="D1196" i="2"/>
  <c r="X1196" i="2" s="1"/>
  <c r="D1197" i="2"/>
  <c r="X1197" i="2" s="1"/>
  <c r="D1198" i="2"/>
  <c r="D1199" i="2"/>
  <c r="D1200" i="2"/>
  <c r="D1201" i="2"/>
  <c r="X1201" i="2" s="1"/>
  <c r="D1202" i="2"/>
  <c r="X1202" i="2" s="1"/>
  <c r="D1203" i="2"/>
  <c r="X1203" i="2" s="1"/>
  <c r="D1204" i="2"/>
  <c r="X1204" i="2" s="1"/>
  <c r="D1205" i="2"/>
  <c r="X1205" i="2" s="1"/>
  <c r="D1206" i="2"/>
  <c r="D1207" i="2"/>
  <c r="D1208" i="2"/>
  <c r="D1209" i="2"/>
  <c r="X1209" i="2" s="1"/>
  <c r="D1210" i="2"/>
  <c r="X1210" i="2" s="1"/>
  <c r="D1211" i="2"/>
  <c r="X1211" i="2" s="1"/>
  <c r="D1212" i="2"/>
  <c r="X1212" i="2" s="1"/>
  <c r="D1213" i="2"/>
  <c r="X1213" i="2" s="1"/>
  <c r="D1214" i="2"/>
  <c r="D1215" i="2"/>
  <c r="D1216" i="2"/>
  <c r="D1217" i="2"/>
  <c r="X1217" i="2" s="1"/>
  <c r="D1218" i="2"/>
  <c r="X1218" i="2" s="1"/>
  <c r="D1219" i="2"/>
  <c r="X1219" i="2" s="1"/>
  <c r="D1220" i="2"/>
  <c r="X1220" i="2" s="1"/>
  <c r="D1221" i="2"/>
  <c r="X1221" i="2" s="1"/>
  <c r="D1222" i="2"/>
  <c r="D1223" i="2"/>
  <c r="D1224" i="2"/>
  <c r="D1225" i="2"/>
  <c r="X1225" i="2" s="1"/>
  <c r="D1226" i="2"/>
  <c r="X1226" i="2" s="1"/>
  <c r="D1227" i="2"/>
  <c r="X1227" i="2" s="1"/>
  <c r="D1228" i="2"/>
  <c r="X1228" i="2" s="1"/>
  <c r="D1229" i="2"/>
  <c r="X1229" i="2" s="1"/>
  <c r="D1230" i="2"/>
  <c r="D1231" i="2"/>
  <c r="D1232" i="2"/>
  <c r="D1233" i="2"/>
  <c r="X1233" i="2" s="1"/>
  <c r="D1234" i="2"/>
  <c r="X1234" i="2" s="1"/>
  <c r="D1235" i="2"/>
  <c r="X1235" i="2" s="1"/>
  <c r="D1236" i="2"/>
  <c r="X1236" i="2" s="1"/>
  <c r="D1237" i="2"/>
  <c r="X1237" i="2" s="1"/>
  <c r="D1238" i="2"/>
  <c r="D1239" i="2"/>
  <c r="D1240" i="2"/>
  <c r="D1241" i="2"/>
  <c r="X1241" i="2" s="1"/>
  <c r="D1242" i="2"/>
  <c r="X1242" i="2" s="1"/>
  <c r="D1243" i="2"/>
  <c r="X1243" i="2" s="1"/>
  <c r="D1244" i="2"/>
  <c r="X1244" i="2" s="1"/>
  <c r="D1245" i="2"/>
  <c r="X1245" i="2" s="1"/>
  <c r="D1246" i="2"/>
  <c r="D1247" i="2"/>
  <c r="D1248" i="2"/>
  <c r="D1249" i="2"/>
  <c r="X1249" i="2" s="1"/>
  <c r="D1250" i="2"/>
  <c r="X1250" i="2" s="1"/>
  <c r="D1251" i="2"/>
  <c r="X1251" i="2" s="1"/>
  <c r="D1252" i="2"/>
  <c r="X1252" i="2" s="1"/>
  <c r="D1253" i="2"/>
  <c r="X1253" i="2" s="1"/>
  <c r="D1254" i="2"/>
  <c r="D1255" i="2"/>
  <c r="D1256" i="2"/>
  <c r="D1257" i="2"/>
  <c r="X1257" i="2" s="1"/>
  <c r="D1258" i="2"/>
  <c r="X1258" i="2" s="1"/>
  <c r="D1259" i="2"/>
  <c r="X1259" i="2" s="1"/>
  <c r="D1260" i="2"/>
  <c r="X1260" i="2" s="1"/>
  <c r="D1261" i="2"/>
  <c r="X1261" i="2" s="1"/>
  <c r="D1262" i="2"/>
  <c r="D1263" i="2"/>
  <c r="D1264" i="2"/>
  <c r="D1265" i="2"/>
  <c r="X1265" i="2" s="1"/>
  <c r="D1266" i="2"/>
  <c r="X1266" i="2" s="1"/>
  <c r="D1267" i="2"/>
  <c r="X1267" i="2" s="1"/>
  <c r="D1268" i="2"/>
  <c r="X1268" i="2" s="1"/>
  <c r="D1269" i="2"/>
  <c r="X1269" i="2" s="1"/>
  <c r="D1270" i="2"/>
  <c r="D1271" i="2"/>
  <c r="D1272" i="2"/>
  <c r="D1273" i="2"/>
  <c r="X1273" i="2" s="1"/>
  <c r="D1274" i="2"/>
  <c r="X1274" i="2" s="1"/>
  <c r="D1275" i="2"/>
  <c r="X1275" i="2" s="1"/>
  <c r="D1276" i="2"/>
  <c r="X1276" i="2" s="1"/>
  <c r="D1277" i="2"/>
  <c r="X1277" i="2" s="1"/>
  <c r="D1278" i="2"/>
  <c r="D1279" i="2"/>
  <c r="D1280" i="2"/>
  <c r="D1281" i="2"/>
  <c r="X1281" i="2" s="1"/>
  <c r="D1282" i="2"/>
  <c r="X1282" i="2" s="1"/>
  <c r="D1283" i="2"/>
  <c r="X1283" i="2" s="1"/>
  <c r="D1284" i="2"/>
  <c r="X1284" i="2" s="1"/>
  <c r="D1285" i="2"/>
  <c r="X1285" i="2" s="1"/>
  <c r="D1286" i="2"/>
  <c r="D1287" i="2"/>
  <c r="D1288" i="2"/>
  <c r="D1289" i="2"/>
  <c r="X1289" i="2" s="1"/>
  <c r="D1290" i="2"/>
  <c r="X1290" i="2" s="1"/>
  <c r="D1291" i="2"/>
  <c r="X1291" i="2" s="1"/>
  <c r="D1292" i="2"/>
  <c r="X1292" i="2" s="1"/>
  <c r="D1293" i="2"/>
  <c r="X1293" i="2" s="1"/>
  <c r="D1294" i="2"/>
  <c r="D1295" i="2"/>
  <c r="D1296" i="2"/>
  <c r="D1297" i="2"/>
  <c r="X1297" i="2" s="1"/>
  <c r="D1298" i="2"/>
  <c r="X1298" i="2" s="1"/>
  <c r="D1299" i="2"/>
  <c r="X1299" i="2" s="1"/>
  <c r="D1300" i="2"/>
  <c r="X1300" i="2" s="1"/>
  <c r="D1301" i="2"/>
  <c r="X1301" i="2" s="1"/>
  <c r="D1302" i="2"/>
  <c r="D1303" i="2"/>
  <c r="D1304" i="2"/>
  <c r="D1305" i="2"/>
  <c r="X1305" i="2" s="1"/>
  <c r="D1306" i="2"/>
  <c r="X1306" i="2" s="1"/>
  <c r="D1307" i="2"/>
  <c r="X1307" i="2" s="1"/>
  <c r="D1308" i="2"/>
  <c r="X1308" i="2" s="1"/>
  <c r="D1309" i="2"/>
  <c r="X1309" i="2" s="1"/>
  <c r="D1310" i="2"/>
  <c r="D1311" i="2"/>
  <c r="D1312" i="2"/>
  <c r="D1313" i="2"/>
  <c r="X1313" i="2" s="1"/>
  <c r="D1314" i="2"/>
  <c r="X1314" i="2" s="1"/>
  <c r="D1315" i="2"/>
  <c r="X1315" i="2" s="1"/>
  <c r="D1316" i="2"/>
  <c r="X1316" i="2" s="1"/>
  <c r="D1317" i="2"/>
  <c r="X1317" i="2" s="1"/>
  <c r="D1318" i="2"/>
  <c r="D1319" i="2"/>
  <c r="D1320" i="2"/>
  <c r="D1321" i="2"/>
  <c r="X1321" i="2" s="1"/>
  <c r="D1322" i="2"/>
  <c r="X1322" i="2" s="1"/>
  <c r="D1323" i="2"/>
  <c r="X1323" i="2" s="1"/>
  <c r="D1324" i="2"/>
  <c r="X1324" i="2" s="1"/>
  <c r="D1325" i="2"/>
  <c r="X1325" i="2" s="1"/>
  <c r="D1326" i="2"/>
  <c r="D1327" i="2"/>
  <c r="D1328" i="2"/>
  <c r="D1329" i="2"/>
  <c r="X1329" i="2" s="1"/>
  <c r="D1330" i="2"/>
  <c r="X1330" i="2" s="1"/>
  <c r="D1331" i="2"/>
  <c r="X1331" i="2" s="1"/>
  <c r="D1332" i="2"/>
  <c r="X1332" i="2" s="1"/>
  <c r="D1333" i="2"/>
  <c r="X1333" i="2" s="1"/>
  <c r="D1334" i="2"/>
  <c r="D1335" i="2"/>
  <c r="D1336" i="2"/>
  <c r="D1337" i="2"/>
  <c r="X1337" i="2" s="1"/>
  <c r="D1338" i="2"/>
  <c r="X1338" i="2" s="1"/>
  <c r="D1339" i="2"/>
  <c r="X1339" i="2" s="1"/>
  <c r="D1340" i="2"/>
  <c r="X1340" i="2" s="1"/>
  <c r="D1341" i="2"/>
  <c r="X1341" i="2" s="1"/>
  <c r="D1342" i="2"/>
  <c r="D1343" i="2"/>
  <c r="D1344" i="2"/>
  <c r="D1345" i="2"/>
  <c r="X1345" i="2" s="1"/>
  <c r="D1346" i="2"/>
  <c r="X1346" i="2" s="1"/>
  <c r="D1347" i="2"/>
  <c r="X1347" i="2" s="1"/>
  <c r="D1348" i="2"/>
  <c r="X1348" i="2" s="1"/>
  <c r="D1349" i="2"/>
  <c r="X1349" i="2" s="1"/>
  <c r="D1350" i="2"/>
  <c r="D1351" i="2"/>
  <c r="D1352" i="2"/>
  <c r="D1353" i="2"/>
  <c r="X1353" i="2" s="1"/>
  <c r="D1354" i="2"/>
  <c r="X1354" i="2" s="1"/>
  <c r="D1355" i="2"/>
  <c r="X1355" i="2" s="1"/>
  <c r="D1356" i="2"/>
  <c r="X1356" i="2" s="1"/>
  <c r="D1357" i="2"/>
  <c r="X1357" i="2" s="1"/>
  <c r="D1358" i="2"/>
  <c r="D1359" i="2"/>
  <c r="D1360" i="2"/>
  <c r="D1361" i="2"/>
  <c r="X1361" i="2" s="1"/>
  <c r="D1362" i="2"/>
  <c r="X1362" i="2" s="1"/>
  <c r="D1363" i="2"/>
  <c r="X1363" i="2" s="1"/>
  <c r="D1364" i="2"/>
  <c r="X1364" i="2" s="1"/>
  <c r="D1365" i="2"/>
  <c r="X1365" i="2" s="1"/>
  <c r="D1366" i="2"/>
  <c r="D1367" i="2"/>
  <c r="D1368" i="2"/>
  <c r="D1369" i="2"/>
  <c r="X1369" i="2" s="1"/>
  <c r="D1370" i="2"/>
  <c r="X1370" i="2" s="1"/>
  <c r="D1371" i="2"/>
  <c r="X1371" i="2" s="1"/>
  <c r="D1372" i="2"/>
  <c r="X1372" i="2" s="1"/>
  <c r="D1373" i="2"/>
  <c r="X1373" i="2" s="1"/>
  <c r="D1374" i="2"/>
  <c r="D1375" i="2"/>
  <c r="D1376" i="2"/>
  <c r="D1377" i="2"/>
  <c r="X1377" i="2" s="1"/>
  <c r="D1378" i="2"/>
  <c r="X1378" i="2" s="1"/>
  <c r="D1379" i="2"/>
  <c r="X1379" i="2" s="1"/>
  <c r="D1380" i="2"/>
  <c r="X1380" i="2" s="1"/>
  <c r="D1381" i="2"/>
  <c r="X1381" i="2" s="1"/>
  <c r="D1382" i="2"/>
  <c r="D1383" i="2"/>
  <c r="D1384" i="2"/>
  <c r="D1385" i="2"/>
  <c r="X1385" i="2" s="1"/>
  <c r="D1386" i="2"/>
  <c r="X1386" i="2" s="1"/>
  <c r="D1387" i="2"/>
  <c r="X1387" i="2" s="1"/>
  <c r="D1388" i="2"/>
  <c r="X1388" i="2" s="1"/>
  <c r="D1389" i="2"/>
  <c r="X1389" i="2" s="1"/>
  <c r="D1390" i="2"/>
  <c r="D1391" i="2"/>
  <c r="D1392" i="2"/>
  <c r="D1393" i="2"/>
  <c r="X1393" i="2" s="1"/>
  <c r="D1394" i="2"/>
  <c r="X1394" i="2" s="1"/>
  <c r="D1395" i="2"/>
  <c r="X1395" i="2" s="1"/>
  <c r="D1396" i="2"/>
  <c r="X1396" i="2" s="1"/>
  <c r="D1397" i="2"/>
  <c r="X1397" i="2" s="1"/>
  <c r="D1398" i="2"/>
  <c r="D1399" i="2"/>
  <c r="D1400" i="2"/>
  <c r="D1401" i="2"/>
  <c r="X1401" i="2" s="1"/>
  <c r="D1402" i="2"/>
  <c r="X1402" i="2" s="1"/>
  <c r="D1403" i="2"/>
  <c r="X1403" i="2" s="1"/>
  <c r="D1404" i="2"/>
  <c r="X1404" i="2" s="1"/>
  <c r="D1405" i="2"/>
  <c r="X1405" i="2" s="1"/>
  <c r="D1406" i="2"/>
  <c r="D1407" i="2"/>
  <c r="D1408" i="2"/>
  <c r="D1409" i="2"/>
  <c r="X1409" i="2" s="1"/>
  <c r="D1410" i="2"/>
  <c r="X1410" i="2" s="1"/>
  <c r="D1411" i="2"/>
  <c r="X1411" i="2" s="1"/>
  <c r="D1412" i="2"/>
  <c r="X1412" i="2" s="1"/>
  <c r="D1413" i="2"/>
  <c r="X1413" i="2" s="1"/>
  <c r="D1414" i="2"/>
  <c r="D1415" i="2"/>
  <c r="D1416" i="2"/>
  <c r="D1417" i="2"/>
  <c r="X1417" i="2" s="1"/>
  <c r="D1418" i="2"/>
  <c r="X1418" i="2" s="1"/>
  <c r="D1419" i="2"/>
  <c r="X1419" i="2" s="1"/>
  <c r="D1420" i="2"/>
  <c r="X1420" i="2" s="1"/>
  <c r="D1421" i="2"/>
  <c r="X1421" i="2" s="1"/>
  <c r="D1422" i="2"/>
  <c r="D1423" i="2"/>
  <c r="D1424" i="2"/>
  <c r="D1425" i="2"/>
  <c r="X1425" i="2" s="1"/>
  <c r="D1426" i="2"/>
  <c r="X1426" i="2" s="1"/>
  <c r="D1427" i="2"/>
  <c r="X1427" i="2" s="1"/>
  <c r="D1428" i="2"/>
  <c r="X1428" i="2" s="1"/>
  <c r="D1429" i="2"/>
  <c r="X1429" i="2" s="1"/>
  <c r="D1430" i="2"/>
  <c r="D1431" i="2"/>
  <c r="D1432" i="2"/>
  <c r="D1433" i="2"/>
  <c r="X1433" i="2" s="1"/>
  <c r="D1434" i="2"/>
  <c r="X1434" i="2" s="1"/>
  <c r="D1435" i="2"/>
  <c r="X1435" i="2" s="1"/>
  <c r="D1436" i="2"/>
  <c r="X1436" i="2" s="1"/>
  <c r="D1437" i="2"/>
  <c r="X1437" i="2" s="1"/>
  <c r="D1438" i="2"/>
  <c r="D1439" i="2"/>
  <c r="D1440" i="2"/>
  <c r="D1441" i="2"/>
  <c r="X1441" i="2" s="1"/>
  <c r="D1442" i="2"/>
  <c r="X1442" i="2" s="1"/>
  <c r="D1443" i="2"/>
  <c r="X1443" i="2" s="1"/>
  <c r="D1444" i="2"/>
  <c r="X1444" i="2" s="1"/>
  <c r="D1445" i="2"/>
  <c r="X1445" i="2" s="1"/>
  <c r="D1446" i="2"/>
  <c r="D1447" i="2"/>
  <c r="D1448" i="2"/>
  <c r="D1449" i="2"/>
  <c r="X1449" i="2" s="1"/>
  <c r="D1450" i="2"/>
  <c r="X1450" i="2" s="1"/>
  <c r="D1451" i="2"/>
  <c r="X1451" i="2" s="1"/>
  <c r="D1452" i="2"/>
  <c r="X1452" i="2" s="1"/>
  <c r="D1453" i="2"/>
  <c r="X1453" i="2" s="1"/>
  <c r="D1454" i="2"/>
  <c r="D1455" i="2"/>
  <c r="D1456" i="2"/>
  <c r="D1457" i="2"/>
  <c r="X1457" i="2" s="1"/>
  <c r="D1458" i="2"/>
  <c r="X1458" i="2" s="1"/>
  <c r="D1459" i="2"/>
  <c r="X1459" i="2" s="1"/>
  <c r="D1460" i="2"/>
  <c r="X1460" i="2" s="1"/>
  <c r="D1461" i="2"/>
  <c r="X1461" i="2" s="1"/>
  <c r="D1462" i="2"/>
  <c r="D1463" i="2"/>
  <c r="D1464" i="2"/>
  <c r="D1465" i="2"/>
  <c r="X1465" i="2" s="1"/>
  <c r="D1466" i="2"/>
  <c r="X1466" i="2" s="1"/>
  <c r="D1467" i="2"/>
  <c r="X1467" i="2" s="1"/>
  <c r="D1468" i="2"/>
  <c r="X1468" i="2" s="1"/>
  <c r="D1469" i="2"/>
  <c r="X1469" i="2" s="1"/>
  <c r="D1470" i="2"/>
  <c r="D1471" i="2"/>
  <c r="D1472" i="2"/>
  <c r="D1473" i="2"/>
  <c r="X1473" i="2" s="1"/>
  <c r="D1474" i="2"/>
  <c r="X1474" i="2" s="1"/>
  <c r="D1475" i="2"/>
  <c r="X1475" i="2" s="1"/>
  <c r="D1476" i="2"/>
  <c r="X1476" i="2" s="1"/>
  <c r="D1477" i="2"/>
  <c r="X1477" i="2" s="1"/>
  <c r="D1478" i="2"/>
  <c r="D1479" i="2"/>
  <c r="D1480" i="2"/>
  <c r="D1481" i="2"/>
  <c r="X1481" i="2" s="1"/>
  <c r="D1482" i="2"/>
  <c r="X1482" i="2" s="1"/>
  <c r="D1483" i="2"/>
  <c r="X1483" i="2" s="1"/>
  <c r="D1484" i="2"/>
  <c r="X1484" i="2" s="1"/>
  <c r="D1485" i="2"/>
  <c r="X1485" i="2" s="1"/>
  <c r="D1486" i="2"/>
  <c r="D1487" i="2"/>
  <c r="D1488" i="2"/>
  <c r="D1489" i="2"/>
  <c r="X1489" i="2" s="1"/>
  <c r="D1490" i="2"/>
  <c r="X1490" i="2" s="1"/>
  <c r="D1491" i="2"/>
  <c r="X1491" i="2" s="1"/>
  <c r="D1492" i="2"/>
  <c r="X1492" i="2" s="1"/>
  <c r="D1493" i="2"/>
  <c r="X1493" i="2" s="1"/>
  <c r="D1494" i="2"/>
  <c r="D1495" i="2"/>
  <c r="D1496" i="2"/>
  <c r="D1497" i="2"/>
  <c r="X1497" i="2" s="1"/>
  <c r="D1498" i="2"/>
  <c r="X1498" i="2" s="1"/>
  <c r="D1499" i="2"/>
  <c r="X1499" i="2" s="1"/>
  <c r="D1500" i="2"/>
  <c r="X1500" i="2" s="1"/>
  <c r="D1501" i="2"/>
  <c r="X1501" i="2" s="1"/>
  <c r="D1502" i="2"/>
  <c r="D1503" i="2"/>
  <c r="D1504" i="2"/>
  <c r="D1505" i="2"/>
  <c r="X1505" i="2" s="1"/>
  <c r="D1506" i="2"/>
  <c r="X1506" i="2" s="1"/>
  <c r="D1507" i="2"/>
  <c r="X1507" i="2" s="1"/>
  <c r="D1508" i="2"/>
  <c r="X1508" i="2" s="1"/>
  <c r="D1509" i="2"/>
  <c r="X1509" i="2" s="1"/>
  <c r="D1510" i="2"/>
  <c r="D1511" i="2"/>
  <c r="D1512" i="2"/>
  <c r="D1513" i="2"/>
  <c r="X1513" i="2" s="1"/>
  <c r="D1514" i="2"/>
  <c r="X1514" i="2" s="1"/>
  <c r="D1515" i="2"/>
  <c r="X1515" i="2" s="1"/>
  <c r="D1516" i="2"/>
  <c r="X1516" i="2" s="1"/>
  <c r="D1517" i="2"/>
  <c r="X1517" i="2" s="1"/>
  <c r="D1518" i="2"/>
  <c r="D1519" i="2"/>
  <c r="D1520" i="2"/>
  <c r="D1521" i="2"/>
  <c r="X1521" i="2" s="1"/>
  <c r="D1522" i="2"/>
  <c r="X1522" i="2" s="1"/>
  <c r="D1523" i="2"/>
  <c r="X1523" i="2" s="1"/>
  <c r="D1524" i="2"/>
  <c r="X1524" i="2" s="1"/>
  <c r="D1525" i="2"/>
  <c r="X1525" i="2" s="1"/>
  <c r="D1526" i="2"/>
  <c r="D1527" i="2"/>
  <c r="D1528" i="2"/>
  <c r="D1529" i="2"/>
  <c r="X1529" i="2" s="1"/>
  <c r="D1530" i="2"/>
  <c r="X1530" i="2" s="1"/>
  <c r="D1531" i="2"/>
  <c r="X1531" i="2" s="1"/>
  <c r="D1532" i="2"/>
  <c r="X1532" i="2" s="1"/>
  <c r="D1533" i="2"/>
  <c r="X1533" i="2" s="1"/>
  <c r="D1534" i="2"/>
  <c r="D1535" i="2"/>
  <c r="D1536" i="2"/>
  <c r="D1537" i="2"/>
  <c r="X1537" i="2" s="1"/>
  <c r="D1538" i="2"/>
  <c r="X1538" i="2" s="1"/>
  <c r="D1539" i="2"/>
  <c r="X1539" i="2" s="1"/>
  <c r="D1540" i="2"/>
  <c r="X1540" i="2" s="1"/>
  <c r="D1541" i="2"/>
  <c r="X1541" i="2" s="1"/>
  <c r="D1542" i="2"/>
  <c r="D1543" i="2"/>
  <c r="D1544" i="2"/>
  <c r="D1545" i="2"/>
  <c r="X1545" i="2" s="1"/>
  <c r="D1546" i="2"/>
  <c r="X1546" i="2" s="1"/>
  <c r="D1547" i="2"/>
  <c r="X1547" i="2" s="1"/>
  <c r="D1548" i="2"/>
  <c r="X1548" i="2" s="1"/>
  <c r="D1549" i="2"/>
  <c r="X1549" i="2" s="1"/>
  <c r="D1550" i="2"/>
  <c r="D1551" i="2"/>
  <c r="D1552" i="2"/>
  <c r="D1553" i="2"/>
  <c r="X1553" i="2" s="1"/>
  <c r="D1554" i="2"/>
  <c r="X1554" i="2" s="1"/>
  <c r="D1555" i="2"/>
  <c r="X1555" i="2" s="1"/>
  <c r="D1556" i="2"/>
  <c r="X1556" i="2" s="1"/>
  <c r="D1557" i="2"/>
  <c r="X1557" i="2" s="1"/>
  <c r="D1558" i="2"/>
  <c r="D1559" i="2"/>
  <c r="D1560" i="2"/>
  <c r="D1561" i="2"/>
  <c r="X1561" i="2" s="1"/>
  <c r="D1562" i="2"/>
  <c r="X1562" i="2" s="1"/>
  <c r="D1563" i="2"/>
  <c r="X1563" i="2" s="1"/>
  <c r="D1564" i="2"/>
  <c r="X1564" i="2" s="1"/>
  <c r="D1565" i="2"/>
  <c r="X1565" i="2" s="1"/>
  <c r="D1566" i="2"/>
  <c r="D1567" i="2"/>
  <c r="D1568" i="2"/>
  <c r="D1569" i="2"/>
  <c r="X1569" i="2" s="1"/>
  <c r="D1570" i="2"/>
  <c r="X1570" i="2" s="1"/>
  <c r="D1571" i="2"/>
  <c r="X1571" i="2" s="1"/>
  <c r="D1572" i="2"/>
  <c r="X1572" i="2" s="1"/>
  <c r="D1573" i="2"/>
  <c r="X1573" i="2" s="1"/>
  <c r="D1574" i="2"/>
  <c r="D1575" i="2"/>
  <c r="D1576" i="2"/>
  <c r="D1577" i="2"/>
  <c r="X1577" i="2" s="1"/>
  <c r="D1578" i="2"/>
  <c r="X1578" i="2" s="1"/>
  <c r="D1579" i="2"/>
  <c r="X1579" i="2" s="1"/>
  <c r="D1580" i="2"/>
  <c r="X1580" i="2" s="1"/>
  <c r="D1581" i="2"/>
  <c r="X1581" i="2" s="1"/>
  <c r="D1582" i="2"/>
  <c r="D1583" i="2"/>
  <c r="D1584" i="2"/>
  <c r="D1585" i="2"/>
  <c r="X1585" i="2" s="1"/>
  <c r="D1586" i="2"/>
  <c r="X1586" i="2" s="1"/>
  <c r="D1587" i="2"/>
  <c r="X1587" i="2" s="1"/>
  <c r="D1588" i="2"/>
  <c r="X1588" i="2" s="1"/>
  <c r="D1589" i="2"/>
  <c r="X1589" i="2" s="1"/>
  <c r="D1590" i="2"/>
  <c r="D1591" i="2"/>
  <c r="D1592" i="2"/>
  <c r="D1593" i="2"/>
  <c r="X1593" i="2" s="1"/>
  <c r="D1594" i="2"/>
  <c r="X1594" i="2" s="1"/>
  <c r="D1595" i="2"/>
  <c r="X1595" i="2" s="1"/>
  <c r="D1596" i="2"/>
  <c r="X1596" i="2" s="1"/>
  <c r="D1597" i="2"/>
  <c r="X1597" i="2" s="1"/>
  <c r="D1598" i="2"/>
  <c r="D1599" i="2"/>
  <c r="D1600" i="2"/>
  <c r="D1601" i="2"/>
  <c r="X1601" i="2" s="1"/>
  <c r="D1602" i="2"/>
  <c r="X1602" i="2" s="1"/>
  <c r="D1603" i="2"/>
  <c r="X1603" i="2" s="1"/>
  <c r="D1604" i="2"/>
  <c r="X1604" i="2" s="1"/>
  <c r="D1605" i="2"/>
  <c r="X1605" i="2" s="1"/>
  <c r="D1606" i="2"/>
  <c r="D1607" i="2"/>
  <c r="D1608" i="2"/>
  <c r="D1609" i="2"/>
  <c r="X1609" i="2" s="1"/>
  <c r="D1610" i="2"/>
  <c r="X1610" i="2" s="1"/>
  <c r="D1611" i="2"/>
  <c r="X1611" i="2" s="1"/>
  <c r="D1612" i="2"/>
  <c r="X1612" i="2" s="1"/>
  <c r="D1613" i="2"/>
  <c r="X1613" i="2" s="1"/>
  <c r="D1614" i="2"/>
  <c r="D1615" i="2"/>
  <c r="D1616" i="2"/>
  <c r="D1617" i="2"/>
  <c r="X1617" i="2" s="1"/>
  <c r="D1618" i="2"/>
  <c r="X1618" i="2" s="1"/>
  <c r="D1619" i="2"/>
  <c r="X1619" i="2" s="1"/>
  <c r="D1620" i="2"/>
  <c r="X1620" i="2" s="1"/>
  <c r="D1621" i="2"/>
  <c r="X1621" i="2" s="1"/>
  <c r="D1622" i="2"/>
  <c r="D1623" i="2"/>
  <c r="D1624" i="2"/>
  <c r="D1625" i="2"/>
  <c r="X1625" i="2" s="1"/>
  <c r="D1626" i="2"/>
  <c r="X1626" i="2" s="1"/>
  <c r="D1627" i="2"/>
  <c r="X1627" i="2" s="1"/>
  <c r="D1628" i="2"/>
  <c r="X1628" i="2" s="1"/>
  <c r="D1629" i="2"/>
  <c r="X1629" i="2" s="1"/>
  <c r="D1630" i="2"/>
  <c r="D1631" i="2"/>
  <c r="D1632" i="2"/>
  <c r="D1633" i="2"/>
  <c r="X1633" i="2" s="1"/>
  <c r="D1634" i="2"/>
  <c r="X1634" i="2" s="1"/>
  <c r="D1635" i="2"/>
  <c r="X1635" i="2" s="1"/>
  <c r="D1636" i="2"/>
  <c r="X1636" i="2" s="1"/>
  <c r="D1637" i="2"/>
  <c r="X1637" i="2" s="1"/>
  <c r="D1638" i="2"/>
  <c r="D1639" i="2"/>
  <c r="D1640" i="2"/>
  <c r="D1641" i="2"/>
  <c r="X1641" i="2" s="1"/>
  <c r="D1642" i="2"/>
  <c r="X1642" i="2" s="1"/>
  <c r="D1643" i="2"/>
  <c r="X1643" i="2" s="1"/>
  <c r="D1644" i="2"/>
  <c r="X1644" i="2" s="1"/>
  <c r="D1645" i="2"/>
  <c r="X1645" i="2" s="1"/>
  <c r="D1646" i="2"/>
  <c r="D1647" i="2"/>
  <c r="D1648" i="2"/>
  <c r="D1649" i="2"/>
  <c r="X1649" i="2" s="1"/>
  <c r="D1650" i="2"/>
  <c r="X1650" i="2" s="1"/>
  <c r="D1651" i="2"/>
  <c r="X1651" i="2" s="1"/>
  <c r="D1652" i="2"/>
  <c r="X1652" i="2" s="1"/>
  <c r="D1653" i="2"/>
  <c r="X1653" i="2" s="1"/>
  <c r="D1654" i="2"/>
  <c r="D1655" i="2"/>
  <c r="D1656" i="2"/>
  <c r="D1657" i="2"/>
  <c r="X1657" i="2" s="1"/>
  <c r="D1658" i="2"/>
  <c r="X1658" i="2" s="1"/>
  <c r="D1659" i="2"/>
  <c r="X1659" i="2" s="1"/>
  <c r="D1660" i="2"/>
  <c r="X1660" i="2" s="1"/>
  <c r="D1661" i="2"/>
  <c r="X1661" i="2" s="1"/>
  <c r="D1662" i="2"/>
  <c r="D1663" i="2"/>
  <c r="D1664" i="2"/>
  <c r="D1665" i="2"/>
  <c r="X1665" i="2" s="1"/>
  <c r="D1666" i="2"/>
  <c r="X1666" i="2" s="1"/>
  <c r="D1667" i="2"/>
  <c r="X1667" i="2" s="1"/>
  <c r="D1668" i="2"/>
  <c r="X1668" i="2" s="1"/>
  <c r="D1669" i="2"/>
  <c r="X1669" i="2" s="1"/>
  <c r="D1670" i="2"/>
  <c r="D1671" i="2"/>
  <c r="D1672" i="2"/>
  <c r="D1673" i="2"/>
  <c r="X1673" i="2" s="1"/>
  <c r="D1674" i="2"/>
  <c r="X1674" i="2" s="1"/>
  <c r="D1675" i="2"/>
  <c r="X1675" i="2" s="1"/>
  <c r="D1676" i="2"/>
  <c r="X1676" i="2" s="1"/>
  <c r="D1677" i="2"/>
  <c r="X1677" i="2" s="1"/>
  <c r="D1678" i="2"/>
  <c r="D1679" i="2"/>
  <c r="D1680" i="2"/>
  <c r="D1681" i="2"/>
  <c r="X1681" i="2" s="1"/>
  <c r="D1682" i="2"/>
  <c r="X1682" i="2" s="1"/>
  <c r="D1683" i="2"/>
  <c r="X1683" i="2" s="1"/>
  <c r="D1684" i="2"/>
  <c r="X1684" i="2" s="1"/>
  <c r="D1685" i="2"/>
  <c r="X1685" i="2" s="1"/>
  <c r="D1686" i="2"/>
  <c r="D1687" i="2"/>
  <c r="D1688" i="2"/>
  <c r="D1689" i="2"/>
  <c r="X1689" i="2" s="1"/>
  <c r="D1690" i="2"/>
  <c r="X1690" i="2" s="1"/>
  <c r="D1691" i="2"/>
  <c r="X1691" i="2" s="1"/>
  <c r="D1692" i="2"/>
  <c r="X1692" i="2" s="1"/>
  <c r="D1693" i="2"/>
  <c r="X1693" i="2" s="1"/>
  <c r="D1694" i="2"/>
  <c r="D1695" i="2"/>
  <c r="D1696" i="2"/>
  <c r="D1697" i="2"/>
  <c r="X1697" i="2" s="1"/>
  <c r="D1698" i="2"/>
  <c r="X1698" i="2" s="1"/>
  <c r="D1699" i="2"/>
  <c r="X1699" i="2" s="1"/>
  <c r="D1700" i="2"/>
  <c r="X1700" i="2" s="1"/>
  <c r="D1701" i="2"/>
  <c r="X1701" i="2" s="1"/>
  <c r="D1702" i="2"/>
  <c r="D1703" i="2"/>
  <c r="D1704" i="2"/>
  <c r="D1705" i="2"/>
  <c r="X1705" i="2" s="1"/>
  <c r="D1706" i="2"/>
  <c r="X1706" i="2" s="1"/>
  <c r="D1707" i="2"/>
  <c r="X1707" i="2" s="1"/>
  <c r="D1708" i="2"/>
  <c r="X1708" i="2" s="1"/>
  <c r="D1709" i="2"/>
  <c r="X1709" i="2" s="1"/>
  <c r="D1710" i="2"/>
  <c r="D1711" i="2"/>
  <c r="D1712" i="2"/>
  <c r="D1713" i="2"/>
  <c r="X1713" i="2" s="1"/>
  <c r="D1714" i="2"/>
  <c r="X1714" i="2" s="1"/>
  <c r="D1715" i="2"/>
  <c r="X1715" i="2" s="1"/>
  <c r="D1716" i="2"/>
  <c r="X1716" i="2" s="1"/>
  <c r="D1717" i="2"/>
  <c r="X1717" i="2" s="1"/>
  <c r="D1718" i="2"/>
  <c r="D1719" i="2"/>
  <c r="D1720" i="2"/>
  <c r="D1721" i="2"/>
  <c r="X1721" i="2" s="1"/>
  <c r="D1722" i="2"/>
  <c r="X1722" i="2" s="1"/>
  <c r="D1723" i="2"/>
  <c r="X1723" i="2" s="1"/>
  <c r="D1724" i="2"/>
  <c r="X1724" i="2" s="1"/>
  <c r="D1725" i="2"/>
  <c r="X1725" i="2" s="1"/>
  <c r="D1726" i="2"/>
  <c r="D1727" i="2"/>
  <c r="D1728" i="2"/>
  <c r="D1729" i="2"/>
  <c r="X1729" i="2" s="1"/>
  <c r="D1730" i="2"/>
  <c r="X1730" i="2" s="1"/>
  <c r="D1731" i="2"/>
  <c r="X1731" i="2" s="1"/>
  <c r="D1732" i="2"/>
  <c r="X1732" i="2" s="1"/>
  <c r="D1733" i="2"/>
  <c r="X1733" i="2" s="1"/>
  <c r="D1734" i="2"/>
  <c r="D1735" i="2"/>
  <c r="D1736" i="2"/>
  <c r="D1737" i="2"/>
  <c r="X1737" i="2" s="1"/>
  <c r="D1738" i="2"/>
  <c r="X1738" i="2" s="1"/>
  <c r="D1739" i="2"/>
  <c r="X1739" i="2" s="1"/>
  <c r="D1740" i="2"/>
  <c r="X1740" i="2" s="1"/>
  <c r="D1741" i="2"/>
  <c r="X1741" i="2" s="1"/>
  <c r="D1742" i="2"/>
  <c r="D1743" i="2"/>
  <c r="D1744" i="2"/>
  <c r="D1745" i="2"/>
  <c r="X1745" i="2" s="1"/>
  <c r="D1746" i="2"/>
  <c r="X1746" i="2" s="1"/>
  <c r="D1747" i="2"/>
  <c r="X1747" i="2" s="1"/>
  <c r="D1748" i="2"/>
  <c r="X1748" i="2" s="1"/>
  <c r="D1749" i="2"/>
  <c r="X1749" i="2" s="1"/>
  <c r="D1750" i="2"/>
  <c r="D1751" i="2"/>
  <c r="D1752" i="2"/>
  <c r="D1753" i="2"/>
  <c r="X1753" i="2" s="1"/>
  <c r="D1754" i="2"/>
  <c r="X1754" i="2" s="1"/>
  <c r="D1755" i="2"/>
  <c r="X1755" i="2" s="1"/>
  <c r="D1756" i="2"/>
  <c r="X1756" i="2" s="1"/>
  <c r="D1757" i="2"/>
  <c r="X1757" i="2" s="1"/>
  <c r="D1758" i="2"/>
  <c r="D1759" i="2"/>
  <c r="D1760" i="2"/>
  <c r="D1761" i="2"/>
  <c r="X1761" i="2" s="1"/>
  <c r="D1762" i="2"/>
  <c r="X1762" i="2" s="1"/>
  <c r="D1763" i="2"/>
  <c r="X1763" i="2" s="1"/>
  <c r="D1764" i="2"/>
  <c r="X1764" i="2" s="1"/>
  <c r="D1765" i="2"/>
  <c r="X1765" i="2" s="1"/>
  <c r="D1766" i="2"/>
  <c r="D1767" i="2"/>
  <c r="D1768" i="2"/>
  <c r="D1769" i="2"/>
  <c r="X1769" i="2" s="1"/>
  <c r="D1770" i="2"/>
  <c r="X1770" i="2" s="1"/>
  <c r="D1771" i="2"/>
  <c r="X1771" i="2" s="1"/>
  <c r="D1772" i="2"/>
  <c r="X1772" i="2" s="1"/>
  <c r="D1773" i="2"/>
  <c r="X1773" i="2" s="1"/>
  <c r="D1774" i="2"/>
  <c r="D1775" i="2"/>
  <c r="D1776" i="2"/>
  <c r="D1777" i="2"/>
  <c r="X1777" i="2" s="1"/>
  <c r="D1778" i="2"/>
  <c r="X1778" i="2" s="1"/>
  <c r="D1779" i="2"/>
  <c r="X1779" i="2" s="1"/>
  <c r="D1780" i="2"/>
  <c r="X1780" i="2" s="1"/>
  <c r="D1781" i="2"/>
  <c r="X1781" i="2" s="1"/>
  <c r="D1782" i="2"/>
  <c r="D1783" i="2"/>
  <c r="D1784" i="2"/>
  <c r="D1785" i="2"/>
  <c r="X1785" i="2" s="1"/>
  <c r="D1786" i="2"/>
  <c r="X1786" i="2" s="1"/>
  <c r="D1787" i="2"/>
  <c r="X1787" i="2" s="1"/>
  <c r="D1788" i="2"/>
  <c r="X1788" i="2" s="1"/>
  <c r="D1789" i="2"/>
  <c r="X1789" i="2" s="1"/>
  <c r="D1790" i="2"/>
  <c r="D1791" i="2"/>
  <c r="D1792" i="2"/>
  <c r="D1793" i="2"/>
  <c r="X1793" i="2" s="1"/>
  <c r="D1794" i="2"/>
  <c r="X1794" i="2" s="1"/>
  <c r="D1795" i="2"/>
  <c r="X1795" i="2" s="1"/>
  <c r="D1796" i="2"/>
  <c r="X1796" i="2" s="1"/>
  <c r="D1797" i="2"/>
  <c r="X1797" i="2" s="1"/>
  <c r="D1798" i="2"/>
  <c r="D1799" i="2"/>
  <c r="D1800" i="2"/>
  <c r="D1801" i="2"/>
  <c r="X1801" i="2" s="1"/>
  <c r="D1802" i="2"/>
  <c r="X1802" i="2" s="1"/>
  <c r="D1803" i="2"/>
  <c r="X1803" i="2" s="1"/>
  <c r="D1804" i="2"/>
  <c r="X1804" i="2" s="1"/>
  <c r="D1805" i="2"/>
  <c r="X1805" i="2" s="1"/>
  <c r="D1806" i="2"/>
  <c r="D1807" i="2"/>
  <c r="D1808" i="2"/>
  <c r="D1809" i="2"/>
  <c r="X1809" i="2" s="1"/>
  <c r="D1810" i="2"/>
  <c r="X1810" i="2" s="1"/>
  <c r="D1811" i="2"/>
  <c r="X1811" i="2" s="1"/>
  <c r="D1812" i="2"/>
  <c r="X1812" i="2" s="1"/>
  <c r="D1813" i="2"/>
  <c r="X1813" i="2" s="1"/>
  <c r="D1814" i="2"/>
  <c r="D1815" i="2"/>
  <c r="D1816" i="2"/>
  <c r="D1817" i="2"/>
  <c r="X1817" i="2" s="1"/>
  <c r="D1818" i="2"/>
  <c r="X1818" i="2" s="1"/>
  <c r="D1819" i="2"/>
  <c r="X1819" i="2" s="1"/>
  <c r="D1820" i="2"/>
  <c r="X1820" i="2" s="1"/>
  <c r="D1821" i="2"/>
  <c r="X1821" i="2" s="1"/>
  <c r="D1822" i="2"/>
  <c r="D1823" i="2"/>
  <c r="D1824" i="2"/>
  <c r="D1825" i="2"/>
  <c r="X1825" i="2" s="1"/>
  <c r="D1826" i="2"/>
  <c r="X1826" i="2" s="1"/>
  <c r="D1827" i="2"/>
  <c r="X1827" i="2" s="1"/>
  <c r="D1828" i="2"/>
  <c r="X1828" i="2" s="1"/>
  <c r="D1829" i="2"/>
  <c r="X1829" i="2" s="1"/>
  <c r="D1830" i="2"/>
  <c r="D1831" i="2"/>
  <c r="D1832" i="2"/>
  <c r="D1833" i="2"/>
  <c r="X1833" i="2" s="1"/>
  <c r="D1834" i="2"/>
  <c r="X1834" i="2" s="1"/>
  <c r="D1835" i="2"/>
  <c r="X1835" i="2" s="1"/>
  <c r="D1836" i="2"/>
  <c r="X1836" i="2" s="1"/>
  <c r="D1837" i="2"/>
  <c r="X1837" i="2" s="1"/>
  <c r="D1838" i="2"/>
  <c r="D1839" i="2"/>
  <c r="D1840" i="2"/>
  <c r="D1841" i="2"/>
  <c r="X1841" i="2" s="1"/>
  <c r="D1842" i="2"/>
  <c r="X1842" i="2" s="1"/>
  <c r="D1843" i="2"/>
  <c r="X1843" i="2" s="1"/>
  <c r="D1844" i="2"/>
  <c r="X1844" i="2" s="1"/>
  <c r="D1845" i="2"/>
  <c r="X1845" i="2" s="1"/>
  <c r="D1846" i="2"/>
  <c r="D1847" i="2"/>
  <c r="D1848" i="2"/>
  <c r="D1849" i="2"/>
  <c r="X1849" i="2" s="1"/>
  <c r="D1850" i="2"/>
  <c r="X1850" i="2" s="1"/>
  <c r="D1851" i="2"/>
  <c r="X1851" i="2" s="1"/>
  <c r="D1852" i="2"/>
  <c r="X1852" i="2" s="1"/>
  <c r="D1853" i="2"/>
  <c r="X1853" i="2" s="1"/>
  <c r="D1854" i="2"/>
  <c r="D1855" i="2"/>
  <c r="D1856" i="2"/>
  <c r="D1857" i="2"/>
  <c r="X1857" i="2" s="1"/>
  <c r="D1858" i="2"/>
  <c r="X1858" i="2" s="1"/>
  <c r="D1859" i="2"/>
  <c r="X1859" i="2" s="1"/>
  <c r="D1860" i="2"/>
  <c r="X1860" i="2" s="1"/>
  <c r="D1861" i="2"/>
  <c r="X1861" i="2" s="1"/>
  <c r="D1862" i="2"/>
  <c r="D1863" i="2"/>
  <c r="D1864" i="2"/>
  <c r="D1865" i="2"/>
  <c r="X1865" i="2" s="1"/>
  <c r="D1866" i="2"/>
  <c r="X1866" i="2" s="1"/>
  <c r="D1867" i="2"/>
  <c r="X1867" i="2" s="1"/>
  <c r="D1868" i="2"/>
  <c r="X1868" i="2" s="1"/>
  <c r="D1869" i="2"/>
  <c r="X1869" i="2" s="1"/>
  <c r="D1870" i="2"/>
  <c r="D1871" i="2"/>
  <c r="D1872" i="2"/>
  <c r="D1873" i="2"/>
  <c r="X1873" i="2" s="1"/>
  <c r="D1874" i="2"/>
  <c r="X1874" i="2" s="1"/>
  <c r="D1875" i="2"/>
  <c r="X1875" i="2" s="1"/>
  <c r="D1876" i="2"/>
  <c r="X1876" i="2" s="1"/>
  <c r="D1877" i="2"/>
  <c r="X1877" i="2" s="1"/>
  <c r="D1878" i="2"/>
  <c r="D1879" i="2"/>
  <c r="D1880" i="2"/>
  <c r="D1881" i="2"/>
  <c r="X1881" i="2" s="1"/>
  <c r="D1882" i="2"/>
  <c r="X1882" i="2" s="1"/>
  <c r="D1883" i="2"/>
  <c r="X1883" i="2" s="1"/>
  <c r="D1884" i="2"/>
  <c r="X1884" i="2" s="1"/>
  <c r="D1885" i="2"/>
  <c r="X1885" i="2" s="1"/>
  <c r="D1886" i="2"/>
  <c r="D1887" i="2"/>
  <c r="D1888" i="2"/>
  <c r="D1889" i="2"/>
  <c r="X1889" i="2" s="1"/>
  <c r="D1890" i="2"/>
  <c r="X1890" i="2" s="1"/>
  <c r="D1891" i="2"/>
  <c r="X1891" i="2" s="1"/>
  <c r="D1892" i="2"/>
  <c r="X1892" i="2" s="1"/>
  <c r="D1893" i="2"/>
  <c r="X1893" i="2" s="1"/>
  <c r="D1894" i="2"/>
  <c r="D1895" i="2"/>
  <c r="D1896" i="2"/>
  <c r="D1897" i="2"/>
  <c r="X1897" i="2" s="1"/>
  <c r="D1898" i="2"/>
  <c r="X1898" i="2" s="1"/>
  <c r="D1899" i="2"/>
  <c r="X1899" i="2" s="1"/>
  <c r="D1900" i="2"/>
  <c r="X1900" i="2" s="1"/>
  <c r="D1901" i="2"/>
  <c r="X1901" i="2" s="1"/>
  <c r="D1902" i="2"/>
  <c r="D1903" i="2"/>
  <c r="D1904" i="2"/>
  <c r="D1905" i="2"/>
  <c r="X1905" i="2" s="1"/>
  <c r="D1906" i="2"/>
  <c r="X1906" i="2" s="1"/>
  <c r="D1907" i="2"/>
  <c r="X1907" i="2" s="1"/>
  <c r="D1908" i="2"/>
  <c r="X1908" i="2" s="1"/>
  <c r="D1909" i="2"/>
  <c r="X1909" i="2" s="1"/>
  <c r="D1910" i="2"/>
  <c r="D1911" i="2"/>
  <c r="D1912" i="2"/>
  <c r="D1913" i="2"/>
  <c r="X1913" i="2" s="1"/>
  <c r="D1914" i="2"/>
  <c r="X1914" i="2" s="1"/>
  <c r="D1915" i="2"/>
  <c r="X1915" i="2" s="1"/>
  <c r="D1916" i="2"/>
  <c r="X1916" i="2" s="1"/>
  <c r="D1917" i="2"/>
  <c r="X1917" i="2" s="1"/>
  <c r="D1918" i="2"/>
  <c r="D1919" i="2"/>
  <c r="D1920" i="2"/>
  <c r="D1921" i="2"/>
  <c r="X1921" i="2" s="1"/>
  <c r="D1922" i="2"/>
  <c r="X1922" i="2" s="1"/>
  <c r="D1923" i="2"/>
  <c r="X1923" i="2" s="1"/>
  <c r="D1924" i="2"/>
  <c r="X1924" i="2" s="1"/>
  <c r="D1925" i="2"/>
  <c r="X1925" i="2" s="1"/>
  <c r="D1926" i="2"/>
  <c r="D1927" i="2"/>
  <c r="D1928" i="2"/>
  <c r="D1929" i="2"/>
  <c r="X1929" i="2" s="1"/>
  <c r="D1930" i="2"/>
  <c r="X1930" i="2" s="1"/>
  <c r="D1931" i="2"/>
  <c r="X1931" i="2" s="1"/>
  <c r="D1932" i="2"/>
  <c r="X1932" i="2" s="1"/>
  <c r="D1933" i="2"/>
  <c r="X1933" i="2" s="1"/>
  <c r="D1934" i="2"/>
  <c r="D1935" i="2"/>
  <c r="D1936" i="2"/>
  <c r="D1937" i="2"/>
  <c r="X1937" i="2" s="1"/>
  <c r="D1938" i="2"/>
  <c r="X1938" i="2" s="1"/>
  <c r="D1939" i="2"/>
  <c r="X1939" i="2" s="1"/>
  <c r="D1940" i="2"/>
  <c r="X1940" i="2" s="1"/>
  <c r="D1941" i="2"/>
  <c r="X1941" i="2" s="1"/>
  <c r="D1942" i="2"/>
  <c r="D1943" i="2"/>
  <c r="D1944" i="2"/>
  <c r="D1945" i="2"/>
  <c r="X1945" i="2" s="1"/>
  <c r="D1946" i="2"/>
  <c r="X1946" i="2" s="1"/>
  <c r="D1947" i="2"/>
  <c r="X1947" i="2" s="1"/>
  <c r="D1948" i="2"/>
  <c r="X1948" i="2" s="1"/>
  <c r="D1949" i="2"/>
  <c r="X1949" i="2" s="1"/>
  <c r="D1950" i="2"/>
  <c r="D1951" i="2"/>
  <c r="D1952" i="2"/>
  <c r="D1953" i="2"/>
  <c r="X1953" i="2" s="1"/>
  <c r="D1954" i="2"/>
  <c r="X1954" i="2" s="1"/>
  <c r="D1955" i="2"/>
  <c r="X1955" i="2" s="1"/>
  <c r="D1956" i="2"/>
  <c r="X1956" i="2" s="1"/>
  <c r="D1957" i="2"/>
  <c r="X1957" i="2" s="1"/>
  <c r="D1958" i="2"/>
  <c r="D1959" i="2"/>
  <c r="D1960" i="2"/>
  <c r="D1961" i="2"/>
  <c r="X1961" i="2" s="1"/>
  <c r="D1962" i="2"/>
  <c r="X1962" i="2" s="1"/>
  <c r="D1963" i="2"/>
  <c r="X1963" i="2" s="1"/>
  <c r="D1964" i="2"/>
  <c r="X1964" i="2" s="1"/>
  <c r="D1965" i="2"/>
  <c r="X1965" i="2" s="1"/>
  <c r="D1966" i="2"/>
  <c r="D1967" i="2"/>
  <c r="D1968" i="2"/>
  <c r="D1969" i="2"/>
  <c r="X1969" i="2" s="1"/>
  <c r="D1970" i="2"/>
  <c r="X1970" i="2" s="1"/>
  <c r="D1971" i="2"/>
  <c r="X1971" i="2" s="1"/>
  <c r="D1972" i="2"/>
  <c r="X1972" i="2" s="1"/>
  <c r="D1973" i="2"/>
  <c r="X1973" i="2" s="1"/>
  <c r="D1974" i="2"/>
  <c r="D1975" i="2"/>
  <c r="D1976" i="2"/>
  <c r="D1977" i="2"/>
  <c r="X1977" i="2" s="1"/>
  <c r="D1978" i="2"/>
  <c r="X1978" i="2" s="1"/>
  <c r="D1979" i="2"/>
  <c r="X1979" i="2" s="1"/>
  <c r="D1980" i="2"/>
  <c r="X1980" i="2" s="1"/>
  <c r="D1981" i="2"/>
  <c r="X1981" i="2" s="1"/>
  <c r="D1982" i="2"/>
  <c r="D1983" i="2"/>
  <c r="D1984" i="2"/>
  <c r="D1985" i="2"/>
  <c r="X1985" i="2" s="1"/>
  <c r="D1986" i="2"/>
  <c r="X1986" i="2" s="1"/>
  <c r="D1987" i="2"/>
  <c r="X1987" i="2" s="1"/>
  <c r="D1988" i="2"/>
  <c r="X1988" i="2" s="1"/>
  <c r="D1989" i="2"/>
  <c r="X1989" i="2" s="1"/>
  <c r="D1990" i="2"/>
  <c r="D1991" i="2"/>
  <c r="D1992" i="2"/>
  <c r="D1993" i="2"/>
  <c r="X1993" i="2" s="1"/>
  <c r="D1994" i="2"/>
  <c r="X1994" i="2" s="1"/>
  <c r="D1995" i="2"/>
  <c r="X1995" i="2" s="1"/>
  <c r="D1996" i="2"/>
  <c r="X1996" i="2" s="1"/>
  <c r="D1997" i="2"/>
  <c r="X1997" i="2" s="1"/>
  <c r="D1998" i="2"/>
  <c r="D1999" i="2"/>
  <c r="D2000" i="2"/>
  <c r="D2001" i="2"/>
  <c r="X2001" i="2" s="1"/>
  <c r="D2002" i="2"/>
  <c r="X2002" i="2" s="1"/>
  <c r="D2003" i="2"/>
  <c r="X2003" i="2" s="1"/>
  <c r="D2004" i="2"/>
  <c r="X2004" i="2" s="1"/>
  <c r="D2005" i="2"/>
  <c r="X2005" i="2" s="1"/>
  <c r="D2006" i="2"/>
  <c r="D2007" i="2"/>
  <c r="D2008" i="2"/>
  <c r="D2009" i="2"/>
  <c r="X2009" i="2" s="1"/>
  <c r="N2007" i="2" l="1"/>
  <c r="O2007" i="2" s="1"/>
  <c r="N1999" i="2"/>
  <c r="O1999" i="2" s="1"/>
  <c r="N1991" i="2"/>
  <c r="O1991" i="2" s="1"/>
  <c r="N1983" i="2"/>
  <c r="O1983" i="2" s="1"/>
  <c r="N1975" i="2"/>
  <c r="O1975" i="2" s="1"/>
  <c r="N1967" i="2"/>
  <c r="O1967" i="2" s="1"/>
  <c r="N1959" i="2"/>
  <c r="O1959" i="2" s="1"/>
  <c r="N1951" i="2"/>
  <c r="O1951" i="2" s="1"/>
  <c r="N1943" i="2"/>
  <c r="O1943" i="2" s="1"/>
  <c r="N1935" i="2"/>
  <c r="O1935" i="2" s="1"/>
  <c r="N1927" i="2"/>
  <c r="O1927" i="2" s="1"/>
  <c r="N1919" i="2"/>
  <c r="O1919" i="2" s="1"/>
  <c r="N1911" i="2"/>
  <c r="O1911" i="2" s="1"/>
  <c r="N1903" i="2"/>
  <c r="O1903" i="2" s="1"/>
  <c r="N1895" i="2"/>
  <c r="O1895" i="2" s="1"/>
  <c r="N1887" i="2"/>
  <c r="O1887" i="2" s="1"/>
  <c r="N1879" i="2"/>
  <c r="O1879" i="2" s="1"/>
  <c r="N1871" i="2"/>
  <c r="O1871" i="2" s="1"/>
  <c r="N1863" i="2"/>
  <c r="O1863" i="2" s="1"/>
  <c r="N1855" i="2"/>
  <c r="O1855" i="2" s="1"/>
  <c r="N1847" i="2"/>
  <c r="O1847" i="2" s="1"/>
  <c r="N1839" i="2"/>
  <c r="O1839" i="2" s="1"/>
  <c r="N1831" i="2"/>
  <c r="O1831" i="2" s="1"/>
  <c r="N1823" i="2"/>
  <c r="O1823" i="2" s="1"/>
  <c r="N1815" i="2"/>
  <c r="O1815" i="2" s="1"/>
  <c r="N1807" i="2"/>
  <c r="O1807" i="2" s="1"/>
  <c r="N1799" i="2"/>
  <c r="O1799" i="2" s="1"/>
  <c r="N1791" i="2"/>
  <c r="O1791" i="2" s="1"/>
  <c r="N1783" i="2"/>
  <c r="O1783" i="2" s="1"/>
  <c r="N1775" i="2"/>
  <c r="O1775" i="2" s="1"/>
  <c r="N1767" i="2"/>
  <c r="O1767" i="2" s="1"/>
  <c r="N1759" i="2"/>
  <c r="O1759" i="2" s="1"/>
  <c r="N1751" i="2"/>
  <c r="O1751" i="2" s="1"/>
  <c r="N1743" i="2"/>
  <c r="O1743" i="2" s="1"/>
  <c r="N1735" i="2"/>
  <c r="O1735" i="2" s="1"/>
  <c r="N1727" i="2"/>
  <c r="O1727" i="2" s="1"/>
  <c r="N1719" i="2"/>
  <c r="O1719" i="2" s="1"/>
  <c r="N1711" i="2"/>
  <c r="O1711" i="2" s="1"/>
  <c r="N1703" i="2"/>
  <c r="O1703" i="2" s="1"/>
  <c r="N1695" i="2"/>
  <c r="O1695" i="2" s="1"/>
  <c r="N1687" i="2"/>
  <c r="O1687" i="2" s="1"/>
  <c r="N1679" i="2"/>
  <c r="O1679" i="2" s="1"/>
  <c r="N1671" i="2"/>
  <c r="O1671" i="2" s="1"/>
  <c r="N1663" i="2"/>
  <c r="O1663" i="2" s="1"/>
  <c r="N1655" i="2"/>
  <c r="O1655" i="2" s="1"/>
  <c r="N1647" i="2"/>
  <c r="O1647" i="2" s="1"/>
  <c r="N1639" i="2"/>
  <c r="O1639" i="2" s="1"/>
  <c r="N1631" i="2"/>
  <c r="O1631" i="2" s="1"/>
  <c r="N1623" i="2"/>
  <c r="O1623" i="2" s="1"/>
  <c r="N1615" i="2"/>
  <c r="O1615" i="2" s="1"/>
  <c r="N1607" i="2"/>
  <c r="O1607" i="2" s="1"/>
  <c r="N1599" i="2"/>
  <c r="O1599" i="2" s="1"/>
  <c r="N1591" i="2"/>
  <c r="O1591" i="2" s="1"/>
  <c r="N1583" i="2"/>
  <c r="O1583" i="2" s="1"/>
  <c r="N1575" i="2"/>
  <c r="O1575" i="2" s="1"/>
  <c r="N1567" i="2"/>
  <c r="O1567" i="2" s="1"/>
  <c r="N1559" i="2"/>
  <c r="O1559" i="2" s="1"/>
  <c r="N1551" i="2"/>
  <c r="O1551" i="2" s="1"/>
  <c r="N1543" i="2"/>
  <c r="O1543" i="2" s="1"/>
  <c r="N1535" i="2"/>
  <c r="O1535" i="2" s="1"/>
  <c r="N1527" i="2"/>
  <c r="O1527" i="2" s="1"/>
  <c r="N1519" i="2"/>
  <c r="O1519" i="2" s="1"/>
  <c r="N1511" i="2"/>
  <c r="O1511" i="2" s="1"/>
  <c r="N1503" i="2"/>
  <c r="O1503" i="2" s="1"/>
  <c r="N1495" i="2"/>
  <c r="O1495" i="2" s="1"/>
  <c r="N1487" i="2"/>
  <c r="O1487" i="2" s="1"/>
  <c r="N1479" i="2"/>
  <c r="O1479" i="2" s="1"/>
  <c r="N1471" i="2"/>
  <c r="O1471" i="2" s="1"/>
  <c r="N1463" i="2"/>
  <c r="O1463" i="2" s="1"/>
  <c r="N1455" i="2"/>
  <c r="O1455" i="2" s="1"/>
  <c r="N1447" i="2"/>
  <c r="O1447" i="2" s="1"/>
  <c r="N1439" i="2"/>
  <c r="O1439" i="2" s="1"/>
  <c r="N1431" i="2"/>
  <c r="O1431" i="2" s="1"/>
  <c r="N1423" i="2"/>
  <c r="O1423" i="2" s="1"/>
  <c r="N1415" i="2"/>
  <c r="O1415" i="2" s="1"/>
  <c r="N1407" i="2"/>
  <c r="O1407" i="2" s="1"/>
  <c r="N1399" i="2"/>
  <c r="O1399" i="2" s="1"/>
  <c r="N1391" i="2"/>
  <c r="O1391" i="2" s="1"/>
  <c r="N1383" i="2"/>
  <c r="O1383" i="2" s="1"/>
  <c r="N1375" i="2"/>
  <c r="O1375" i="2" s="1"/>
  <c r="N1367" i="2"/>
  <c r="O1367" i="2" s="1"/>
  <c r="N1359" i="2"/>
  <c r="O1359" i="2" s="1"/>
  <c r="N1351" i="2"/>
  <c r="O1351" i="2" s="1"/>
  <c r="N1343" i="2"/>
  <c r="O1343" i="2" s="1"/>
  <c r="N1335" i="2"/>
  <c r="O1335" i="2" s="1"/>
  <c r="N1327" i="2"/>
  <c r="O1327" i="2" s="1"/>
  <c r="N1319" i="2"/>
  <c r="O1319" i="2" s="1"/>
  <c r="N1311" i="2"/>
  <c r="O1311" i="2" s="1"/>
  <c r="N1303" i="2"/>
  <c r="O1303" i="2" s="1"/>
  <c r="N1295" i="2"/>
  <c r="O1295" i="2" s="1"/>
  <c r="N1287" i="2"/>
  <c r="O1287" i="2" s="1"/>
  <c r="N1279" i="2"/>
  <c r="O1279" i="2" s="1"/>
  <c r="N1271" i="2"/>
  <c r="O1271" i="2" s="1"/>
  <c r="N1263" i="2"/>
  <c r="O1263" i="2" s="1"/>
  <c r="N1255" i="2"/>
  <c r="O1255" i="2" s="1"/>
  <c r="N1247" i="2"/>
  <c r="O1247" i="2" s="1"/>
  <c r="N1239" i="2"/>
  <c r="O1239" i="2" s="1"/>
  <c r="N1231" i="2"/>
  <c r="O1231" i="2" s="1"/>
  <c r="N1223" i="2"/>
  <c r="O1223" i="2" s="1"/>
  <c r="N1215" i="2"/>
  <c r="O1215" i="2" s="1"/>
  <c r="N1207" i="2"/>
  <c r="O1207" i="2" s="1"/>
  <c r="N1199" i="2"/>
  <c r="O1199" i="2" s="1"/>
  <c r="N1191" i="2"/>
  <c r="O1191" i="2" s="1"/>
  <c r="N1183" i="2"/>
  <c r="O1183" i="2" s="1"/>
  <c r="N1175" i="2"/>
  <c r="O1175" i="2" s="1"/>
  <c r="N1167" i="2"/>
  <c r="O1167" i="2" s="1"/>
  <c r="N1159" i="2"/>
  <c r="O1159" i="2" s="1"/>
  <c r="N1151" i="2"/>
  <c r="O1151" i="2" s="1"/>
  <c r="N1143" i="2"/>
  <c r="O1143" i="2" s="1"/>
  <c r="N1135" i="2"/>
  <c r="O1135" i="2" s="1"/>
  <c r="N1127" i="2"/>
  <c r="O1127" i="2" s="1"/>
  <c r="N1119" i="2"/>
  <c r="O1119" i="2" s="1"/>
  <c r="N1111" i="2"/>
  <c r="O1111" i="2" s="1"/>
  <c r="N1103" i="2"/>
  <c r="O1103" i="2" s="1"/>
  <c r="N1095" i="2"/>
  <c r="O1095" i="2" s="1"/>
  <c r="N1087" i="2"/>
  <c r="O1087" i="2" s="1"/>
  <c r="N1079" i="2"/>
  <c r="O1079" i="2" s="1"/>
  <c r="N1071" i="2"/>
  <c r="O1071" i="2" s="1"/>
  <c r="N1063" i="2"/>
  <c r="O1063" i="2" s="1"/>
  <c r="N1055" i="2"/>
  <c r="O1055" i="2" s="1"/>
  <c r="N1047" i="2"/>
  <c r="O1047" i="2" s="1"/>
  <c r="N1039" i="2"/>
  <c r="O1039" i="2" s="1"/>
  <c r="N1031" i="2"/>
  <c r="O1031" i="2" s="1"/>
  <c r="N1023" i="2"/>
  <c r="O1023" i="2" s="1"/>
  <c r="N1015" i="2"/>
  <c r="O1015" i="2" s="1"/>
  <c r="N1007" i="2"/>
  <c r="O1007" i="2" s="1"/>
  <c r="N999" i="2"/>
  <c r="O999" i="2" s="1"/>
  <c r="N991" i="2"/>
  <c r="O991" i="2" s="1"/>
  <c r="N983" i="2"/>
  <c r="O983" i="2" s="1"/>
  <c r="N975" i="2"/>
  <c r="O975" i="2" s="1"/>
  <c r="N967" i="2"/>
  <c r="O967" i="2" s="1"/>
  <c r="N959" i="2"/>
  <c r="O959" i="2" s="1"/>
  <c r="N951" i="2"/>
  <c r="O951" i="2" s="1"/>
  <c r="N943" i="2"/>
  <c r="O943" i="2" s="1"/>
  <c r="N935" i="2"/>
  <c r="O935" i="2" s="1"/>
  <c r="N927" i="2"/>
  <c r="O927" i="2" s="1"/>
  <c r="N919" i="2"/>
  <c r="O919" i="2" s="1"/>
  <c r="N911" i="2"/>
  <c r="O911" i="2" s="1"/>
  <c r="N903" i="2"/>
  <c r="O903" i="2" s="1"/>
  <c r="N895" i="2"/>
  <c r="O895" i="2" s="1"/>
  <c r="N887" i="2"/>
  <c r="O887" i="2" s="1"/>
  <c r="N879" i="2"/>
  <c r="O879" i="2" s="1"/>
  <c r="N871" i="2"/>
  <c r="O871" i="2" s="1"/>
  <c r="N863" i="2"/>
  <c r="O863" i="2" s="1"/>
  <c r="N855" i="2"/>
  <c r="O855" i="2" s="1"/>
  <c r="N847" i="2"/>
  <c r="O847" i="2" s="1"/>
  <c r="N839" i="2"/>
  <c r="O839" i="2" s="1"/>
  <c r="N831" i="2"/>
  <c r="O831" i="2" s="1"/>
  <c r="N823" i="2"/>
  <c r="O823" i="2" s="1"/>
  <c r="N815" i="2"/>
  <c r="O815" i="2" s="1"/>
  <c r="N807" i="2"/>
  <c r="O807" i="2" s="1"/>
  <c r="N799" i="2"/>
  <c r="O799" i="2" s="1"/>
  <c r="N791" i="2"/>
  <c r="O791" i="2" s="1"/>
  <c r="N783" i="2"/>
  <c r="O783" i="2" s="1"/>
  <c r="N775" i="2"/>
  <c r="O775" i="2" s="1"/>
  <c r="N767" i="2"/>
  <c r="O767" i="2" s="1"/>
  <c r="N759" i="2"/>
  <c r="O759" i="2" s="1"/>
  <c r="N751" i="2"/>
  <c r="O751" i="2" s="1"/>
  <c r="N743" i="2"/>
  <c r="O743" i="2" s="1"/>
  <c r="N735" i="2"/>
  <c r="O735" i="2" s="1"/>
  <c r="N727" i="2"/>
  <c r="O727" i="2" s="1"/>
  <c r="N719" i="2"/>
  <c r="O719" i="2" s="1"/>
  <c r="N711" i="2"/>
  <c r="O711" i="2" s="1"/>
  <c r="N703" i="2"/>
  <c r="O703" i="2" s="1"/>
  <c r="N695" i="2"/>
  <c r="O695" i="2" s="1"/>
  <c r="N687" i="2"/>
  <c r="O687" i="2" s="1"/>
  <c r="N679" i="2"/>
  <c r="O679" i="2" s="1"/>
  <c r="N671" i="2"/>
  <c r="O671" i="2" s="1"/>
  <c r="N663" i="2"/>
  <c r="O663" i="2" s="1"/>
  <c r="N655" i="2"/>
  <c r="O655" i="2" s="1"/>
  <c r="N647" i="2"/>
  <c r="O647" i="2" s="1"/>
  <c r="N639" i="2"/>
  <c r="O639" i="2" s="1"/>
  <c r="N631" i="2"/>
  <c r="O631" i="2" s="1"/>
  <c r="N623" i="2"/>
  <c r="O623" i="2" s="1"/>
  <c r="N615" i="2"/>
  <c r="O615" i="2" s="1"/>
  <c r="N607" i="2"/>
  <c r="O607" i="2" s="1"/>
  <c r="N599" i="2"/>
  <c r="O599" i="2" s="1"/>
  <c r="N591" i="2"/>
  <c r="O591" i="2" s="1"/>
  <c r="N583" i="2"/>
  <c r="O583" i="2" s="1"/>
  <c r="N575" i="2"/>
  <c r="O575" i="2" s="1"/>
  <c r="N567" i="2"/>
  <c r="O567" i="2" s="1"/>
  <c r="N559" i="2"/>
  <c r="O559" i="2" s="1"/>
  <c r="N551" i="2"/>
  <c r="O551" i="2" s="1"/>
  <c r="N543" i="2"/>
  <c r="O543" i="2" s="1"/>
  <c r="N535" i="2"/>
  <c r="O535" i="2" s="1"/>
  <c r="N527" i="2"/>
  <c r="O527" i="2" s="1"/>
  <c r="N519" i="2"/>
  <c r="O519" i="2" s="1"/>
  <c r="N511" i="2"/>
  <c r="O511" i="2" s="1"/>
  <c r="N503" i="2"/>
  <c r="O503" i="2" s="1"/>
  <c r="N495" i="2"/>
  <c r="O495" i="2" s="1"/>
  <c r="N487" i="2"/>
  <c r="O487" i="2" s="1"/>
  <c r="N479" i="2"/>
  <c r="O479" i="2" s="1"/>
  <c r="N471" i="2"/>
  <c r="O471" i="2" s="1"/>
  <c r="N463" i="2"/>
  <c r="O463" i="2" s="1"/>
  <c r="N455" i="2"/>
  <c r="O455" i="2" s="1"/>
  <c r="N447" i="2"/>
  <c r="O447" i="2" s="1"/>
  <c r="N439" i="2"/>
  <c r="O439" i="2" s="1"/>
  <c r="N431" i="2"/>
  <c r="O431" i="2" s="1"/>
  <c r="N423" i="2"/>
  <c r="O423" i="2" s="1"/>
  <c r="N415" i="2"/>
  <c r="O415" i="2" s="1"/>
  <c r="N407" i="2"/>
  <c r="O407" i="2" s="1"/>
  <c r="N399" i="2"/>
  <c r="O399" i="2" s="1"/>
  <c r="N391" i="2"/>
  <c r="O391" i="2" s="1"/>
  <c r="N383" i="2"/>
  <c r="O383" i="2" s="1"/>
  <c r="N375" i="2"/>
  <c r="O375" i="2" s="1"/>
  <c r="N367" i="2"/>
  <c r="O367" i="2" s="1"/>
  <c r="N359" i="2"/>
  <c r="O359" i="2" s="1"/>
  <c r="N351" i="2"/>
  <c r="O351" i="2" s="1"/>
  <c r="N343" i="2"/>
  <c r="O343" i="2" s="1"/>
  <c r="N335" i="2"/>
  <c r="O335" i="2" s="1"/>
  <c r="N327" i="2"/>
  <c r="O327" i="2" s="1"/>
  <c r="N319" i="2"/>
  <c r="O319" i="2" s="1"/>
  <c r="N311" i="2"/>
  <c r="O311" i="2" s="1"/>
  <c r="N303" i="2"/>
  <c r="O303" i="2" s="1"/>
  <c r="N295" i="2"/>
  <c r="O295" i="2" s="1"/>
  <c r="N287" i="2"/>
  <c r="O287" i="2" s="1"/>
  <c r="N279" i="2"/>
  <c r="O279" i="2" s="1"/>
  <c r="N271" i="2"/>
  <c r="O271" i="2" s="1"/>
  <c r="N263" i="2"/>
  <c r="O263" i="2" s="1"/>
  <c r="N255" i="2"/>
  <c r="O255" i="2" s="1"/>
  <c r="N247" i="2"/>
  <c r="O247" i="2" s="1"/>
  <c r="N239" i="2"/>
  <c r="O239" i="2" s="1"/>
  <c r="N231" i="2"/>
  <c r="O231" i="2" s="1"/>
  <c r="N223" i="2"/>
  <c r="O223" i="2" s="1"/>
  <c r="N215" i="2"/>
  <c r="O215" i="2" s="1"/>
  <c r="N207" i="2"/>
  <c r="O207" i="2" s="1"/>
  <c r="N199" i="2"/>
  <c r="O199" i="2" s="1"/>
  <c r="N191" i="2"/>
  <c r="O191" i="2" s="1"/>
  <c r="N183" i="2"/>
  <c r="O183" i="2" s="1"/>
  <c r="N175" i="2"/>
  <c r="O175" i="2" s="1"/>
  <c r="N167" i="2"/>
  <c r="O167" i="2" s="1"/>
  <c r="N159" i="2"/>
  <c r="O159" i="2" s="1"/>
  <c r="N151" i="2"/>
  <c r="O151" i="2" s="1"/>
  <c r="N143" i="2"/>
  <c r="O143" i="2" s="1"/>
  <c r="N135" i="2"/>
  <c r="O135" i="2" s="1"/>
  <c r="N127" i="2"/>
  <c r="O127" i="2" s="1"/>
  <c r="N119" i="2"/>
  <c r="O119" i="2" s="1"/>
  <c r="N111" i="2"/>
  <c r="O111" i="2" s="1"/>
  <c r="N103" i="2"/>
  <c r="O103" i="2" s="1"/>
  <c r="N95" i="2"/>
  <c r="O95" i="2" s="1"/>
  <c r="N87" i="2"/>
  <c r="O87" i="2" s="1"/>
  <c r="N79" i="2"/>
  <c r="O79" i="2" s="1"/>
  <c r="N71" i="2"/>
  <c r="O71" i="2" s="1"/>
  <c r="N63" i="2"/>
  <c r="O63" i="2" s="1"/>
  <c r="N55" i="2"/>
  <c r="O55" i="2" s="1"/>
  <c r="N47" i="2"/>
  <c r="O47" i="2" s="1"/>
  <c r="N39" i="2"/>
  <c r="O39" i="2" s="1"/>
  <c r="N31" i="2"/>
  <c r="O31" i="2" s="1"/>
  <c r="N23" i="2"/>
  <c r="O23" i="2" s="1"/>
  <c r="N15" i="2"/>
  <c r="O15" i="2" s="1"/>
  <c r="N7" i="2"/>
  <c r="O7" i="2" s="1"/>
  <c r="N2006" i="2"/>
  <c r="O2006" i="2" s="1"/>
  <c r="N1998" i="2"/>
  <c r="O1998" i="2" s="1"/>
  <c r="N1990" i="2"/>
  <c r="O1990" i="2" s="1"/>
  <c r="N1982" i="2"/>
  <c r="O1982" i="2" s="1"/>
  <c r="N1974" i="2"/>
  <c r="O1974" i="2" s="1"/>
  <c r="N1966" i="2"/>
  <c r="O1966" i="2" s="1"/>
  <c r="N1958" i="2"/>
  <c r="O1958" i="2" s="1"/>
  <c r="N1950" i="2"/>
  <c r="O1950" i="2" s="1"/>
  <c r="N1942" i="2"/>
  <c r="O1942" i="2" s="1"/>
  <c r="N1934" i="2"/>
  <c r="O1934" i="2" s="1"/>
  <c r="N1926" i="2"/>
  <c r="O1926" i="2" s="1"/>
  <c r="N1918" i="2"/>
  <c r="O1918" i="2" s="1"/>
  <c r="N1910" i="2"/>
  <c r="O1910" i="2" s="1"/>
  <c r="N1902" i="2"/>
  <c r="O1902" i="2" s="1"/>
  <c r="N1894" i="2"/>
  <c r="O1894" i="2" s="1"/>
  <c r="N1886" i="2"/>
  <c r="O1886" i="2" s="1"/>
  <c r="N1878" i="2"/>
  <c r="O1878" i="2" s="1"/>
  <c r="N1870" i="2"/>
  <c r="O1870" i="2" s="1"/>
  <c r="N1862" i="2"/>
  <c r="O1862" i="2" s="1"/>
  <c r="N1854" i="2"/>
  <c r="O1854" i="2" s="1"/>
  <c r="N1846" i="2"/>
  <c r="O1846" i="2" s="1"/>
  <c r="N1838" i="2"/>
  <c r="O1838" i="2" s="1"/>
  <c r="N1830" i="2"/>
  <c r="O1830" i="2" s="1"/>
  <c r="N1822" i="2"/>
  <c r="O1822" i="2" s="1"/>
  <c r="N1814" i="2"/>
  <c r="O1814" i="2" s="1"/>
  <c r="N1806" i="2"/>
  <c r="O1806" i="2" s="1"/>
  <c r="N1798" i="2"/>
  <c r="O1798" i="2" s="1"/>
  <c r="N1790" i="2"/>
  <c r="O1790" i="2" s="1"/>
  <c r="N1782" i="2"/>
  <c r="O1782" i="2" s="1"/>
  <c r="N1774" i="2"/>
  <c r="O1774" i="2" s="1"/>
  <c r="N1766" i="2"/>
  <c r="O1766" i="2" s="1"/>
  <c r="N1758" i="2"/>
  <c r="O1758" i="2" s="1"/>
  <c r="N1750" i="2"/>
  <c r="O1750" i="2" s="1"/>
  <c r="N1742" i="2"/>
  <c r="O1742" i="2" s="1"/>
  <c r="N1734" i="2"/>
  <c r="O1734" i="2" s="1"/>
  <c r="N1726" i="2"/>
  <c r="O1726" i="2" s="1"/>
  <c r="N1718" i="2"/>
  <c r="O1718" i="2" s="1"/>
  <c r="N1710" i="2"/>
  <c r="O1710" i="2" s="1"/>
  <c r="N1702" i="2"/>
  <c r="O1702" i="2" s="1"/>
  <c r="N1694" i="2"/>
  <c r="O1694" i="2" s="1"/>
  <c r="N1686" i="2"/>
  <c r="O1686" i="2" s="1"/>
  <c r="N1678" i="2"/>
  <c r="O1678" i="2" s="1"/>
  <c r="N1670" i="2"/>
  <c r="O1670" i="2" s="1"/>
  <c r="N1662" i="2"/>
  <c r="O1662" i="2" s="1"/>
  <c r="N1654" i="2"/>
  <c r="O1654" i="2" s="1"/>
  <c r="N1646" i="2"/>
  <c r="O1646" i="2" s="1"/>
  <c r="N1638" i="2"/>
  <c r="O1638" i="2" s="1"/>
  <c r="N1630" i="2"/>
  <c r="O1630" i="2" s="1"/>
  <c r="N1622" i="2"/>
  <c r="O1622" i="2" s="1"/>
  <c r="N1614" i="2"/>
  <c r="O1614" i="2" s="1"/>
  <c r="N1606" i="2"/>
  <c r="O1606" i="2" s="1"/>
  <c r="N1598" i="2"/>
  <c r="O1598" i="2" s="1"/>
  <c r="N1590" i="2"/>
  <c r="O1590" i="2" s="1"/>
  <c r="N1582" i="2"/>
  <c r="O1582" i="2" s="1"/>
  <c r="N1574" i="2"/>
  <c r="O1574" i="2" s="1"/>
  <c r="N1566" i="2"/>
  <c r="O1566" i="2" s="1"/>
  <c r="N1558" i="2"/>
  <c r="O1558" i="2" s="1"/>
  <c r="N1550" i="2"/>
  <c r="O1550" i="2" s="1"/>
  <c r="N1542" i="2"/>
  <c r="O1542" i="2" s="1"/>
  <c r="N1534" i="2"/>
  <c r="O1534" i="2" s="1"/>
  <c r="N1526" i="2"/>
  <c r="O1526" i="2" s="1"/>
  <c r="N1518" i="2"/>
  <c r="O1518" i="2" s="1"/>
  <c r="N1510" i="2"/>
  <c r="O1510" i="2" s="1"/>
  <c r="N1502" i="2"/>
  <c r="O1502" i="2" s="1"/>
  <c r="N1494" i="2"/>
  <c r="O1494" i="2" s="1"/>
  <c r="N1486" i="2"/>
  <c r="O1486" i="2" s="1"/>
  <c r="N1478" i="2"/>
  <c r="O1478" i="2" s="1"/>
  <c r="N1470" i="2"/>
  <c r="O1470" i="2" s="1"/>
  <c r="N1462" i="2"/>
  <c r="O1462" i="2" s="1"/>
  <c r="N1454" i="2"/>
  <c r="O1454" i="2" s="1"/>
  <c r="N1446" i="2"/>
  <c r="O1446" i="2" s="1"/>
  <c r="N1438" i="2"/>
  <c r="O1438" i="2" s="1"/>
  <c r="N1430" i="2"/>
  <c r="O1430" i="2" s="1"/>
  <c r="N1422" i="2"/>
  <c r="O1422" i="2" s="1"/>
  <c r="N1414" i="2"/>
  <c r="O1414" i="2" s="1"/>
  <c r="N1406" i="2"/>
  <c r="O1406" i="2" s="1"/>
  <c r="N1398" i="2"/>
  <c r="O1398" i="2" s="1"/>
  <c r="N1390" i="2"/>
  <c r="O1390" i="2" s="1"/>
  <c r="N1382" i="2"/>
  <c r="O1382" i="2" s="1"/>
  <c r="N1374" i="2"/>
  <c r="O1374" i="2" s="1"/>
  <c r="N1366" i="2"/>
  <c r="O1366" i="2" s="1"/>
  <c r="N1358" i="2"/>
  <c r="O1358" i="2" s="1"/>
  <c r="N1350" i="2"/>
  <c r="O1350" i="2" s="1"/>
  <c r="N1342" i="2"/>
  <c r="O1342" i="2" s="1"/>
  <c r="N1334" i="2"/>
  <c r="O1334" i="2" s="1"/>
  <c r="N1326" i="2"/>
  <c r="O1326" i="2" s="1"/>
  <c r="N1318" i="2"/>
  <c r="O1318" i="2" s="1"/>
  <c r="N1310" i="2"/>
  <c r="O1310" i="2" s="1"/>
  <c r="N1302" i="2"/>
  <c r="O1302" i="2" s="1"/>
  <c r="N1294" i="2"/>
  <c r="O1294" i="2" s="1"/>
  <c r="N1286" i="2"/>
  <c r="O1286" i="2" s="1"/>
  <c r="N1278" i="2"/>
  <c r="O1278" i="2" s="1"/>
  <c r="N1270" i="2"/>
  <c r="O1270" i="2" s="1"/>
  <c r="N1262" i="2"/>
  <c r="O1262" i="2" s="1"/>
  <c r="N1254" i="2"/>
  <c r="O1254" i="2" s="1"/>
  <c r="N1246" i="2"/>
  <c r="O1246" i="2" s="1"/>
  <c r="N1238" i="2"/>
  <c r="O1238" i="2" s="1"/>
  <c r="N1230" i="2"/>
  <c r="O1230" i="2" s="1"/>
  <c r="N1222" i="2"/>
  <c r="O1222" i="2" s="1"/>
  <c r="N1214" i="2"/>
  <c r="O1214" i="2" s="1"/>
  <c r="N1206" i="2"/>
  <c r="O1206" i="2" s="1"/>
  <c r="N1198" i="2"/>
  <c r="O1198" i="2" s="1"/>
  <c r="N1190" i="2"/>
  <c r="O1190" i="2" s="1"/>
  <c r="N1182" i="2"/>
  <c r="O1182" i="2" s="1"/>
  <c r="N1174" i="2"/>
  <c r="O1174" i="2"/>
  <c r="N1166" i="2"/>
  <c r="O1166" i="2" s="1"/>
  <c r="N1158" i="2"/>
  <c r="O1158" i="2" s="1"/>
  <c r="N1150" i="2"/>
  <c r="O1150" i="2" s="1"/>
  <c r="N1142" i="2"/>
  <c r="O1142" i="2" s="1"/>
  <c r="N1134" i="2"/>
  <c r="O1134" i="2" s="1"/>
  <c r="N1126" i="2"/>
  <c r="O1126" i="2" s="1"/>
  <c r="N1118" i="2"/>
  <c r="O1118" i="2" s="1"/>
  <c r="N1110" i="2"/>
  <c r="O1110" i="2" s="1"/>
  <c r="N1102" i="2"/>
  <c r="O1102" i="2" s="1"/>
  <c r="N1094" i="2"/>
  <c r="O1094" i="2" s="1"/>
  <c r="N1086" i="2"/>
  <c r="O1086" i="2" s="1"/>
  <c r="N1078" i="2"/>
  <c r="O1078" i="2" s="1"/>
  <c r="N1070" i="2"/>
  <c r="O1070" i="2" s="1"/>
  <c r="N1062" i="2"/>
  <c r="O1062" i="2" s="1"/>
  <c r="N1054" i="2"/>
  <c r="O1054" i="2" s="1"/>
  <c r="N1046" i="2"/>
  <c r="O1046" i="2" s="1"/>
  <c r="N1038" i="2"/>
  <c r="O1038" i="2" s="1"/>
  <c r="N1030" i="2"/>
  <c r="O1030" i="2" s="1"/>
  <c r="N1022" i="2"/>
  <c r="O1022" i="2" s="1"/>
  <c r="N1014" i="2"/>
  <c r="O1014" i="2" s="1"/>
  <c r="N1006" i="2"/>
  <c r="O1006" i="2" s="1"/>
  <c r="N998" i="2"/>
  <c r="O998" i="2" s="1"/>
  <c r="N990" i="2"/>
  <c r="O990" i="2" s="1"/>
  <c r="N982" i="2"/>
  <c r="O982" i="2" s="1"/>
  <c r="N974" i="2"/>
  <c r="O974" i="2" s="1"/>
  <c r="N966" i="2"/>
  <c r="O966" i="2" s="1"/>
  <c r="N958" i="2"/>
  <c r="O958" i="2" s="1"/>
  <c r="N950" i="2"/>
  <c r="O950" i="2" s="1"/>
  <c r="N942" i="2"/>
  <c r="O942" i="2" s="1"/>
  <c r="N934" i="2"/>
  <c r="O934" i="2" s="1"/>
  <c r="N926" i="2"/>
  <c r="O926" i="2" s="1"/>
  <c r="N918" i="2"/>
  <c r="O918" i="2" s="1"/>
  <c r="N910" i="2"/>
  <c r="O910" i="2" s="1"/>
  <c r="N902" i="2"/>
  <c r="O902" i="2" s="1"/>
  <c r="N894" i="2"/>
  <c r="O894" i="2" s="1"/>
  <c r="N886" i="2"/>
  <c r="O886" i="2" s="1"/>
  <c r="N878" i="2"/>
  <c r="O878" i="2" s="1"/>
  <c r="N870" i="2"/>
  <c r="O870" i="2" s="1"/>
  <c r="N862" i="2"/>
  <c r="O862" i="2" s="1"/>
  <c r="N854" i="2"/>
  <c r="O854" i="2" s="1"/>
  <c r="N846" i="2"/>
  <c r="O846" i="2" s="1"/>
  <c r="N838" i="2"/>
  <c r="O838" i="2" s="1"/>
  <c r="N830" i="2"/>
  <c r="O830" i="2" s="1"/>
  <c r="N822" i="2"/>
  <c r="O822" i="2" s="1"/>
  <c r="N814" i="2"/>
  <c r="O814" i="2" s="1"/>
  <c r="N806" i="2"/>
  <c r="O806" i="2" s="1"/>
  <c r="N798" i="2"/>
  <c r="O798" i="2" s="1"/>
  <c r="N790" i="2"/>
  <c r="O790" i="2" s="1"/>
  <c r="N782" i="2"/>
  <c r="O782" i="2" s="1"/>
  <c r="N774" i="2"/>
  <c r="O774" i="2" s="1"/>
  <c r="N766" i="2"/>
  <c r="O766" i="2" s="1"/>
  <c r="N758" i="2"/>
  <c r="O758" i="2" s="1"/>
  <c r="N750" i="2"/>
  <c r="O750" i="2" s="1"/>
  <c r="N742" i="2"/>
  <c r="O742" i="2" s="1"/>
  <c r="N734" i="2"/>
  <c r="O734" i="2" s="1"/>
  <c r="N726" i="2"/>
  <c r="O726" i="2" s="1"/>
  <c r="N718" i="2"/>
  <c r="O718" i="2" s="1"/>
  <c r="N710" i="2"/>
  <c r="O710" i="2" s="1"/>
  <c r="N702" i="2"/>
  <c r="O702" i="2" s="1"/>
  <c r="N694" i="2"/>
  <c r="O694" i="2" s="1"/>
  <c r="N686" i="2"/>
  <c r="O686" i="2" s="1"/>
  <c r="N678" i="2"/>
  <c r="O678" i="2"/>
  <c r="N670" i="2"/>
  <c r="O670" i="2" s="1"/>
  <c r="N662" i="2"/>
  <c r="O662" i="2" s="1"/>
  <c r="N654" i="2"/>
  <c r="O654" i="2" s="1"/>
  <c r="N646" i="2"/>
  <c r="O646" i="2" s="1"/>
  <c r="N638" i="2"/>
  <c r="O638" i="2" s="1"/>
  <c r="N630" i="2"/>
  <c r="O630" i="2" s="1"/>
  <c r="N622" i="2"/>
  <c r="O622" i="2" s="1"/>
  <c r="N614" i="2"/>
  <c r="O614" i="2" s="1"/>
  <c r="N606" i="2"/>
  <c r="O606" i="2" s="1"/>
  <c r="N598" i="2"/>
  <c r="O598" i="2" s="1"/>
  <c r="N590" i="2"/>
  <c r="O590" i="2" s="1"/>
  <c r="N582" i="2"/>
  <c r="O582" i="2" s="1"/>
  <c r="N574" i="2"/>
  <c r="O574" i="2" s="1"/>
  <c r="N566" i="2"/>
  <c r="O566" i="2" s="1"/>
  <c r="N558" i="2"/>
  <c r="O558" i="2" s="1"/>
  <c r="N550" i="2"/>
  <c r="O550" i="2" s="1"/>
  <c r="N542" i="2"/>
  <c r="O542" i="2" s="1"/>
  <c r="N534" i="2"/>
  <c r="O534" i="2" s="1"/>
  <c r="N526" i="2"/>
  <c r="O526" i="2" s="1"/>
  <c r="N518" i="2"/>
  <c r="O518" i="2" s="1"/>
  <c r="N510" i="2"/>
  <c r="O510" i="2" s="1"/>
  <c r="N502" i="2"/>
  <c r="O502" i="2" s="1"/>
  <c r="N494" i="2"/>
  <c r="O494" i="2" s="1"/>
  <c r="N486" i="2"/>
  <c r="O486" i="2" s="1"/>
  <c r="N478" i="2"/>
  <c r="O478" i="2" s="1"/>
  <c r="N470" i="2"/>
  <c r="O470" i="2" s="1"/>
  <c r="N462" i="2"/>
  <c r="O462" i="2" s="1"/>
  <c r="N454" i="2"/>
  <c r="O454" i="2" s="1"/>
  <c r="N446" i="2"/>
  <c r="O446" i="2" s="1"/>
  <c r="N438" i="2"/>
  <c r="O438" i="2" s="1"/>
  <c r="N430" i="2"/>
  <c r="O430" i="2" s="1"/>
  <c r="N422" i="2"/>
  <c r="O422" i="2" s="1"/>
  <c r="N414" i="2"/>
  <c r="O414" i="2" s="1"/>
  <c r="N406" i="2"/>
  <c r="O406" i="2" s="1"/>
  <c r="N398" i="2"/>
  <c r="O398" i="2" s="1"/>
  <c r="N390" i="2"/>
  <c r="O390" i="2" s="1"/>
  <c r="N382" i="2"/>
  <c r="O382" i="2" s="1"/>
  <c r="N374" i="2"/>
  <c r="O374" i="2" s="1"/>
  <c r="N366" i="2"/>
  <c r="O366" i="2" s="1"/>
  <c r="N358" i="2"/>
  <c r="O358" i="2" s="1"/>
  <c r="N350" i="2"/>
  <c r="O350" i="2" s="1"/>
  <c r="N342" i="2"/>
  <c r="O342" i="2" s="1"/>
  <c r="N334" i="2"/>
  <c r="O334" i="2" s="1"/>
  <c r="N326" i="2"/>
  <c r="O326" i="2" s="1"/>
  <c r="N318" i="2"/>
  <c r="O318" i="2" s="1"/>
  <c r="N310" i="2"/>
  <c r="O310" i="2" s="1"/>
  <c r="N302" i="2"/>
  <c r="O302" i="2" s="1"/>
  <c r="N294" i="2"/>
  <c r="O294" i="2" s="1"/>
  <c r="N286" i="2"/>
  <c r="O286" i="2" s="1"/>
  <c r="N278" i="2"/>
  <c r="O278" i="2" s="1"/>
  <c r="N270" i="2"/>
  <c r="O270" i="2" s="1"/>
  <c r="N262" i="2"/>
  <c r="O262" i="2" s="1"/>
  <c r="N254" i="2"/>
  <c r="O254" i="2" s="1"/>
  <c r="N246" i="2"/>
  <c r="O246" i="2" s="1"/>
  <c r="N238" i="2"/>
  <c r="O238" i="2" s="1"/>
  <c r="N230" i="2"/>
  <c r="O230" i="2" s="1"/>
  <c r="N222" i="2"/>
  <c r="O222" i="2" s="1"/>
  <c r="N214" i="2"/>
  <c r="O214" i="2" s="1"/>
  <c r="N206" i="2"/>
  <c r="O206" i="2" s="1"/>
  <c r="N198" i="2"/>
  <c r="O198" i="2" s="1"/>
  <c r="N190" i="2"/>
  <c r="O190" i="2" s="1"/>
  <c r="N182" i="2"/>
  <c r="O182" i="2" s="1"/>
  <c r="N174" i="2"/>
  <c r="O174" i="2" s="1"/>
  <c r="N166" i="2"/>
  <c r="O166" i="2" s="1"/>
  <c r="N158" i="2"/>
  <c r="O158" i="2" s="1"/>
  <c r="N150" i="2"/>
  <c r="O150" i="2" s="1"/>
  <c r="N142" i="2"/>
  <c r="O142" i="2" s="1"/>
  <c r="N134" i="2"/>
  <c r="O134" i="2" s="1"/>
  <c r="N126" i="2"/>
  <c r="O126" i="2" s="1"/>
  <c r="N118" i="2"/>
  <c r="O118" i="2" s="1"/>
  <c r="N110" i="2"/>
  <c r="O110" i="2" s="1"/>
  <c r="N102" i="2"/>
  <c r="O102" i="2" s="1"/>
  <c r="N94" i="2"/>
  <c r="O94" i="2" s="1"/>
  <c r="N86" i="2"/>
  <c r="O86" i="2" s="1"/>
  <c r="N78" i="2"/>
  <c r="O78" i="2" s="1"/>
  <c r="N70" i="2"/>
  <c r="O70" i="2" s="1"/>
  <c r="N62" i="2"/>
  <c r="O62" i="2" s="1"/>
  <c r="N54" i="2"/>
  <c r="O54" i="2" s="1"/>
  <c r="N46" i="2"/>
  <c r="O46" i="2" s="1"/>
  <c r="N38" i="2"/>
  <c r="O38" i="2" s="1"/>
  <c r="N30" i="2"/>
  <c r="O30" i="2" s="1"/>
  <c r="N22" i="2"/>
  <c r="O22" i="2" s="1"/>
  <c r="N14" i="2"/>
  <c r="O14" i="2" s="1"/>
  <c r="N6" i="2"/>
  <c r="O6" i="2" s="1"/>
  <c r="N2005" i="2"/>
  <c r="O2005" i="2" s="1"/>
  <c r="N1997" i="2"/>
  <c r="O1997" i="2" s="1"/>
  <c r="N1989" i="2"/>
  <c r="O1989" i="2" s="1"/>
  <c r="N1981" i="2"/>
  <c r="O1981" i="2" s="1"/>
  <c r="N1973" i="2"/>
  <c r="O1973" i="2" s="1"/>
  <c r="N1965" i="2"/>
  <c r="O1965" i="2" s="1"/>
  <c r="N1957" i="2"/>
  <c r="O1957" i="2" s="1"/>
  <c r="N1949" i="2"/>
  <c r="O1949" i="2" s="1"/>
  <c r="N1941" i="2"/>
  <c r="O1941" i="2" s="1"/>
  <c r="N1933" i="2"/>
  <c r="O1933" i="2" s="1"/>
  <c r="N1925" i="2"/>
  <c r="O1925" i="2" s="1"/>
  <c r="N1917" i="2"/>
  <c r="O1917" i="2" s="1"/>
  <c r="N1909" i="2"/>
  <c r="O1909" i="2" s="1"/>
  <c r="N1901" i="2"/>
  <c r="O1901" i="2" s="1"/>
  <c r="N1893" i="2"/>
  <c r="O1893" i="2" s="1"/>
  <c r="N1885" i="2"/>
  <c r="O1885" i="2" s="1"/>
  <c r="N1877" i="2"/>
  <c r="O1877" i="2" s="1"/>
  <c r="N1869" i="2"/>
  <c r="O1869" i="2" s="1"/>
  <c r="N1861" i="2"/>
  <c r="O1861" i="2" s="1"/>
  <c r="N1853" i="2"/>
  <c r="O1853" i="2" s="1"/>
  <c r="N1845" i="2"/>
  <c r="O1845" i="2" s="1"/>
  <c r="N1837" i="2"/>
  <c r="O1837" i="2" s="1"/>
  <c r="N1829" i="2"/>
  <c r="O1829" i="2" s="1"/>
  <c r="N1821" i="2"/>
  <c r="O1821" i="2" s="1"/>
  <c r="N1813" i="2"/>
  <c r="O1813" i="2" s="1"/>
  <c r="N1805" i="2"/>
  <c r="O1805" i="2" s="1"/>
  <c r="N1797" i="2"/>
  <c r="O1797" i="2" s="1"/>
  <c r="N1789" i="2"/>
  <c r="O1789" i="2" s="1"/>
  <c r="N1781" i="2"/>
  <c r="O1781" i="2" s="1"/>
  <c r="N1773" i="2"/>
  <c r="O1773" i="2" s="1"/>
  <c r="N1765" i="2"/>
  <c r="O1765" i="2" s="1"/>
  <c r="N1757" i="2"/>
  <c r="O1757" i="2" s="1"/>
  <c r="N1749" i="2"/>
  <c r="O1749" i="2" s="1"/>
  <c r="N1741" i="2"/>
  <c r="O1741" i="2" s="1"/>
  <c r="N1733" i="2"/>
  <c r="O1733" i="2" s="1"/>
  <c r="N1725" i="2"/>
  <c r="O1725" i="2" s="1"/>
  <c r="N1717" i="2"/>
  <c r="O1717" i="2" s="1"/>
  <c r="N1709" i="2"/>
  <c r="O1709" i="2" s="1"/>
  <c r="N1701" i="2"/>
  <c r="O1701" i="2" s="1"/>
  <c r="N1693" i="2"/>
  <c r="O1693" i="2" s="1"/>
  <c r="N1685" i="2"/>
  <c r="O1685" i="2" s="1"/>
  <c r="N1677" i="2"/>
  <c r="O1677" i="2" s="1"/>
  <c r="N1669" i="2"/>
  <c r="O1669" i="2" s="1"/>
  <c r="N1661" i="2"/>
  <c r="O1661" i="2" s="1"/>
  <c r="N1653" i="2"/>
  <c r="O1653" i="2" s="1"/>
  <c r="N1645" i="2"/>
  <c r="O1645" i="2" s="1"/>
  <c r="N1637" i="2"/>
  <c r="O1637" i="2" s="1"/>
  <c r="N1629" i="2"/>
  <c r="O1629" i="2" s="1"/>
  <c r="N1621" i="2"/>
  <c r="O1621" i="2" s="1"/>
  <c r="N1613" i="2"/>
  <c r="O1613" i="2" s="1"/>
  <c r="N1605" i="2"/>
  <c r="O1605" i="2" s="1"/>
  <c r="N1597" i="2"/>
  <c r="O1597" i="2" s="1"/>
  <c r="N1589" i="2"/>
  <c r="O1589" i="2" s="1"/>
  <c r="N1581" i="2"/>
  <c r="O1581" i="2" s="1"/>
  <c r="N1573" i="2"/>
  <c r="O1573" i="2" s="1"/>
  <c r="N1565" i="2"/>
  <c r="O1565" i="2" s="1"/>
  <c r="N1557" i="2"/>
  <c r="O1557" i="2" s="1"/>
  <c r="N1549" i="2"/>
  <c r="O1549" i="2" s="1"/>
  <c r="N1541" i="2"/>
  <c r="O1541" i="2" s="1"/>
  <c r="N1533" i="2"/>
  <c r="O1533" i="2" s="1"/>
  <c r="N1525" i="2"/>
  <c r="O1525" i="2" s="1"/>
  <c r="N1517" i="2"/>
  <c r="O1517" i="2" s="1"/>
  <c r="N1509" i="2"/>
  <c r="O1509" i="2" s="1"/>
  <c r="N1501" i="2"/>
  <c r="O1501" i="2" s="1"/>
  <c r="N1493" i="2"/>
  <c r="O1493" i="2" s="1"/>
  <c r="N1485" i="2"/>
  <c r="O1485" i="2" s="1"/>
  <c r="N1477" i="2"/>
  <c r="O1477" i="2" s="1"/>
  <c r="N1469" i="2"/>
  <c r="O1469" i="2" s="1"/>
  <c r="N1461" i="2"/>
  <c r="O1461" i="2" s="1"/>
  <c r="N1453" i="2"/>
  <c r="O1453" i="2" s="1"/>
  <c r="N1445" i="2"/>
  <c r="O1445" i="2" s="1"/>
  <c r="N1437" i="2"/>
  <c r="O1437" i="2" s="1"/>
  <c r="N1429" i="2"/>
  <c r="O1429" i="2" s="1"/>
  <c r="N1421" i="2"/>
  <c r="O1421" i="2" s="1"/>
  <c r="N1413" i="2"/>
  <c r="O1413" i="2" s="1"/>
  <c r="N1405" i="2"/>
  <c r="O1405" i="2" s="1"/>
  <c r="N1397" i="2"/>
  <c r="O1397" i="2" s="1"/>
  <c r="N1389" i="2"/>
  <c r="O1389" i="2" s="1"/>
  <c r="N1381" i="2"/>
  <c r="O1381" i="2" s="1"/>
  <c r="N1373" i="2"/>
  <c r="O1373" i="2" s="1"/>
  <c r="N1365" i="2"/>
  <c r="O1365" i="2" s="1"/>
  <c r="N1357" i="2"/>
  <c r="O1357" i="2" s="1"/>
  <c r="N1349" i="2"/>
  <c r="O1349" i="2" s="1"/>
  <c r="N1341" i="2"/>
  <c r="O1341" i="2" s="1"/>
  <c r="N1333" i="2"/>
  <c r="O1333" i="2" s="1"/>
  <c r="N1325" i="2"/>
  <c r="O1325" i="2" s="1"/>
  <c r="N1317" i="2"/>
  <c r="O1317" i="2" s="1"/>
  <c r="N1309" i="2"/>
  <c r="O1309" i="2" s="1"/>
  <c r="N1301" i="2"/>
  <c r="O1301" i="2" s="1"/>
  <c r="N1293" i="2"/>
  <c r="O1293" i="2" s="1"/>
  <c r="N1285" i="2"/>
  <c r="O1285" i="2" s="1"/>
  <c r="N1277" i="2"/>
  <c r="O1277" i="2" s="1"/>
  <c r="N1269" i="2"/>
  <c r="O1269" i="2" s="1"/>
  <c r="N1261" i="2"/>
  <c r="O1261" i="2" s="1"/>
  <c r="N1253" i="2"/>
  <c r="O1253" i="2" s="1"/>
  <c r="N1245" i="2"/>
  <c r="O1245" i="2" s="1"/>
  <c r="N1237" i="2"/>
  <c r="O1237" i="2" s="1"/>
  <c r="N1229" i="2"/>
  <c r="O1229" i="2" s="1"/>
  <c r="N1221" i="2"/>
  <c r="O1221" i="2" s="1"/>
  <c r="N1213" i="2"/>
  <c r="O1213" i="2" s="1"/>
  <c r="N1205" i="2"/>
  <c r="O1205" i="2" s="1"/>
  <c r="N1197" i="2"/>
  <c r="O1197" i="2" s="1"/>
  <c r="N1189" i="2"/>
  <c r="O1189" i="2" s="1"/>
  <c r="N1181" i="2"/>
  <c r="O1181" i="2" s="1"/>
  <c r="N1173" i="2"/>
  <c r="O1173" i="2" s="1"/>
  <c r="N1165" i="2"/>
  <c r="O1165" i="2" s="1"/>
  <c r="N1157" i="2"/>
  <c r="O1157" i="2" s="1"/>
  <c r="N1149" i="2"/>
  <c r="O1149" i="2" s="1"/>
  <c r="N1141" i="2"/>
  <c r="O1141" i="2" s="1"/>
  <c r="N1133" i="2"/>
  <c r="O1133" i="2" s="1"/>
  <c r="N1125" i="2"/>
  <c r="O1125" i="2" s="1"/>
  <c r="N1117" i="2"/>
  <c r="O1117" i="2" s="1"/>
  <c r="N1109" i="2"/>
  <c r="O1109" i="2" s="1"/>
  <c r="N1101" i="2"/>
  <c r="O1101" i="2" s="1"/>
  <c r="N1093" i="2"/>
  <c r="O1093" i="2" s="1"/>
  <c r="N1085" i="2"/>
  <c r="O1085" i="2" s="1"/>
  <c r="N1077" i="2"/>
  <c r="O1077" i="2" s="1"/>
  <c r="N1069" i="2"/>
  <c r="O1069" i="2" s="1"/>
  <c r="N1061" i="2"/>
  <c r="O1061" i="2" s="1"/>
  <c r="N1053" i="2"/>
  <c r="O1053" i="2" s="1"/>
  <c r="N1045" i="2"/>
  <c r="O1045" i="2" s="1"/>
  <c r="N1037" i="2"/>
  <c r="O1037" i="2" s="1"/>
  <c r="N1029" i="2"/>
  <c r="O1029" i="2" s="1"/>
  <c r="N1021" i="2"/>
  <c r="O1021" i="2" s="1"/>
  <c r="N1013" i="2"/>
  <c r="O1013" i="2" s="1"/>
  <c r="N1005" i="2"/>
  <c r="O1005" i="2" s="1"/>
  <c r="N997" i="2"/>
  <c r="O997" i="2" s="1"/>
  <c r="N989" i="2"/>
  <c r="O989" i="2" s="1"/>
  <c r="N981" i="2"/>
  <c r="O981" i="2" s="1"/>
  <c r="N973" i="2"/>
  <c r="O973" i="2" s="1"/>
  <c r="N965" i="2"/>
  <c r="O965" i="2" s="1"/>
  <c r="N957" i="2"/>
  <c r="O957" i="2" s="1"/>
  <c r="N949" i="2"/>
  <c r="O949" i="2" s="1"/>
  <c r="N941" i="2"/>
  <c r="O941" i="2" s="1"/>
  <c r="N933" i="2"/>
  <c r="O933" i="2" s="1"/>
  <c r="N925" i="2"/>
  <c r="O925" i="2" s="1"/>
  <c r="N917" i="2"/>
  <c r="O917" i="2" s="1"/>
  <c r="N909" i="2"/>
  <c r="O909" i="2" s="1"/>
  <c r="N901" i="2"/>
  <c r="O901" i="2" s="1"/>
  <c r="N893" i="2"/>
  <c r="O893" i="2" s="1"/>
  <c r="N885" i="2"/>
  <c r="O885" i="2" s="1"/>
  <c r="N877" i="2"/>
  <c r="O877" i="2" s="1"/>
  <c r="N869" i="2"/>
  <c r="O869" i="2" s="1"/>
  <c r="N861" i="2"/>
  <c r="O861" i="2" s="1"/>
  <c r="N853" i="2"/>
  <c r="O853" i="2" s="1"/>
  <c r="N845" i="2"/>
  <c r="O845" i="2" s="1"/>
  <c r="N837" i="2"/>
  <c r="O837" i="2" s="1"/>
  <c r="N829" i="2"/>
  <c r="O829" i="2" s="1"/>
  <c r="N821" i="2"/>
  <c r="O821" i="2" s="1"/>
  <c r="N813" i="2"/>
  <c r="O813" i="2" s="1"/>
  <c r="N805" i="2"/>
  <c r="O805" i="2" s="1"/>
  <c r="N797" i="2"/>
  <c r="O797" i="2" s="1"/>
  <c r="N789" i="2"/>
  <c r="O789" i="2" s="1"/>
  <c r="N781" i="2"/>
  <c r="O781" i="2" s="1"/>
  <c r="N773" i="2"/>
  <c r="O773" i="2" s="1"/>
  <c r="N765" i="2"/>
  <c r="O765" i="2" s="1"/>
  <c r="N757" i="2"/>
  <c r="O757" i="2" s="1"/>
  <c r="N749" i="2"/>
  <c r="O749" i="2" s="1"/>
  <c r="N741" i="2"/>
  <c r="O741" i="2" s="1"/>
  <c r="N733" i="2"/>
  <c r="O733" i="2" s="1"/>
  <c r="N725" i="2"/>
  <c r="O725" i="2" s="1"/>
  <c r="N717" i="2"/>
  <c r="O717" i="2" s="1"/>
  <c r="N709" i="2"/>
  <c r="O709" i="2" s="1"/>
  <c r="N701" i="2"/>
  <c r="O701" i="2" s="1"/>
  <c r="N693" i="2"/>
  <c r="O693" i="2" s="1"/>
  <c r="N685" i="2"/>
  <c r="O685" i="2" s="1"/>
  <c r="N677" i="2"/>
  <c r="O677" i="2" s="1"/>
  <c r="N669" i="2"/>
  <c r="O669" i="2" s="1"/>
  <c r="N661" i="2"/>
  <c r="O661" i="2" s="1"/>
  <c r="N653" i="2"/>
  <c r="O653" i="2" s="1"/>
  <c r="N645" i="2"/>
  <c r="O645" i="2" s="1"/>
  <c r="N637" i="2"/>
  <c r="O637" i="2" s="1"/>
  <c r="N629" i="2"/>
  <c r="O629" i="2" s="1"/>
  <c r="N621" i="2"/>
  <c r="O621" i="2" s="1"/>
  <c r="N613" i="2"/>
  <c r="O613" i="2" s="1"/>
  <c r="N605" i="2"/>
  <c r="O605" i="2" s="1"/>
  <c r="N597" i="2"/>
  <c r="O597" i="2" s="1"/>
  <c r="N589" i="2"/>
  <c r="O589" i="2" s="1"/>
  <c r="N581" i="2"/>
  <c r="O581" i="2" s="1"/>
  <c r="N573" i="2"/>
  <c r="O573" i="2" s="1"/>
  <c r="N565" i="2"/>
  <c r="O565" i="2" s="1"/>
  <c r="N557" i="2"/>
  <c r="O557" i="2" s="1"/>
  <c r="N549" i="2"/>
  <c r="O549" i="2" s="1"/>
  <c r="N541" i="2"/>
  <c r="O541" i="2" s="1"/>
  <c r="N533" i="2"/>
  <c r="O533" i="2" s="1"/>
  <c r="N525" i="2"/>
  <c r="O525" i="2" s="1"/>
  <c r="N517" i="2"/>
  <c r="O517" i="2" s="1"/>
  <c r="N509" i="2"/>
  <c r="O509" i="2" s="1"/>
  <c r="N501" i="2"/>
  <c r="O501" i="2" s="1"/>
  <c r="N493" i="2"/>
  <c r="O493" i="2" s="1"/>
  <c r="N485" i="2"/>
  <c r="O485" i="2" s="1"/>
  <c r="N477" i="2"/>
  <c r="O477" i="2" s="1"/>
  <c r="N469" i="2"/>
  <c r="O469" i="2" s="1"/>
  <c r="N461" i="2"/>
  <c r="O461" i="2" s="1"/>
  <c r="N453" i="2"/>
  <c r="O453" i="2" s="1"/>
  <c r="N445" i="2"/>
  <c r="O445" i="2" s="1"/>
  <c r="N437" i="2"/>
  <c r="O437" i="2" s="1"/>
  <c r="N429" i="2"/>
  <c r="O429" i="2" s="1"/>
  <c r="N421" i="2"/>
  <c r="O421" i="2" s="1"/>
  <c r="N413" i="2"/>
  <c r="O413" i="2" s="1"/>
  <c r="N405" i="2"/>
  <c r="O405" i="2" s="1"/>
  <c r="N397" i="2"/>
  <c r="O397" i="2" s="1"/>
  <c r="N389" i="2"/>
  <c r="O389" i="2" s="1"/>
  <c r="N381" i="2"/>
  <c r="O381" i="2" s="1"/>
  <c r="N373" i="2"/>
  <c r="O373" i="2" s="1"/>
  <c r="N365" i="2"/>
  <c r="O365" i="2" s="1"/>
  <c r="N357" i="2"/>
  <c r="O357" i="2" s="1"/>
  <c r="N349" i="2"/>
  <c r="O349" i="2" s="1"/>
  <c r="N341" i="2"/>
  <c r="O341" i="2" s="1"/>
  <c r="N333" i="2"/>
  <c r="O333" i="2" s="1"/>
  <c r="N325" i="2"/>
  <c r="O325" i="2" s="1"/>
  <c r="N317" i="2"/>
  <c r="O317" i="2" s="1"/>
  <c r="N309" i="2"/>
  <c r="O309" i="2" s="1"/>
  <c r="N301" i="2"/>
  <c r="O301" i="2" s="1"/>
  <c r="N293" i="2"/>
  <c r="O293" i="2" s="1"/>
  <c r="N285" i="2"/>
  <c r="O285" i="2" s="1"/>
  <c r="N277" i="2"/>
  <c r="O277" i="2" s="1"/>
  <c r="N269" i="2"/>
  <c r="O269" i="2" s="1"/>
  <c r="N261" i="2"/>
  <c r="O261" i="2" s="1"/>
  <c r="N253" i="2"/>
  <c r="O253" i="2" s="1"/>
  <c r="N245" i="2"/>
  <c r="O245" i="2" s="1"/>
  <c r="N237" i="2"/>
  <c r="O237" i="2" s="1"/>
  <c r="N229" i="2"/>
  <c r="O229" i="2" s="1"/>
  <c r="N221" i="2"/>
  <c r="O221" i="2" s="1"/>
  <c r="N213" i="2"/>
  <c r="O213" i="2" s="1"/>
  <c r="N205" i="2"/>
  <c r="O205" i="2" s="1"/>
  <c r="N197" i="2"/>
  <c r="O197" i="2" s="1"/>
  <c r="N189" i="2"/>
  <c r="O189" i="2" s="1"/>
  <c r="N181" i="2"/>
  <c r="O181" i="2" s="1"/>
  <c r="N173" i="2"/>
  <c r="O173" i="2" s="1"/>
  <c r="N165" i="2"/>
  <c r="O165" i="2" s="1"/>
  <c r="N157" i="2"/>
  <c r="O157" i="2" s="1"/>
  <c r="N149" i="2"/>
  <c r="O149" i="2" s="1"/>
  <c r="N141" i="2"/>
  <c r="O141" i="2" s="1"/>
  <c r="N133" i="2"/>
  <c r="O133" i="2" s="1"/>
  <c r="N125" i="2"/>
  <c r="O125" i="2" s="1"/>
  <c r="N117" i="2"/>
  <c r="O117" i="2" s="1"/>
  <c r="N109" i="2"/>
  <c r="O109" i="2" s="1"/>
  <c r="N101" i="2"/>
  <c r="O101" i="2" s="1"/>
  <c r="N93" i="2"/>
  <c r="O93" i="2" s="1"/>
  <c r="N85" i="2"/>
  <c r="O85" i="2" s="1"/>
  <c r="N77" i="2"/>
  <c r="O77" i="2" s="1"/>
  <c r="N69" i="2"/>
  <c r="O69" i="2" s="1"/>
  <c r="N61" i="2"/>
  <c r="O61" i="2" s="1"/>
  <c r="N53" i="2"/>
  <c r="O53" i="2" s="1"/>
  <c r="N45" i="2"/>
  <c r="O45" i="2" s="1"/>
  <c r="N37" i="2"/>
  <c r="O37" i="2" s="1"/>
  <c r="N29" i="2"/>
  <c r="O29" i="2" s="1"/>
  <c r="N21" i="2"/>
  <c r="O21" i="2" s="1"/>
  <c r="N13" i="2"/>
  <c r="O13" i="2" s="1"/>
  <c r="N5" i="2"/>
  <c r="O5" i="2" s="1"/>
  <c r="N2004" i="2"/>
  <c r="O2004" i="2" s="1"/>
  <c r="N1996" i="2"/>
  <c r="O1996" i="2" s="1"/>
  <c r="N1988" i="2"/>
  <c r="O1988" i="2" s="1"/>
  <c r="N1980" i="2"/>
  <c r="O1980" i="2" s="1"/>
  <c r="N1972" i="2"/>
  <c r="O1972" i="2" s="1"/>
  <c r="N1964" i="2"/>
  <c r="O1964" i="2" s="1"/>
  <c r="N1956" i="2"/>
  <c r="O1956" i="2" s="1"/>
  <c r="N1948" i="2"/>
  <c r="O1948" i="2" s="1"/>
  <c r="N1940" i="2"/>
  <c r="O1940" i="2" s="1"/>
  <c r="N1932" i="2"/>
  <c r="O1932" i="2" s="1"/>
  <c r="N1924" i="2"/>
  <c r="O1924" i="2" s="1"/>
  <c r="N1916" i="2"/>
  <c r="O1916" i="2" s="1"/>
  <c r="N1908" i="2"/>
  <c r="O1908" i="2" s="1"/>
  <c r="N1900" i="2"/>
  <c r="O1900" i="2" s="1"/>
  <c r="N1892" i="2"/>
  <c r="O1892" i="2" s="1"/>
  <c r="N1884" i="2"/>
  <c r="O1884" i="2" s="1"/>
  <c r="N1876" i="2"/>
  <c r="O1876" i="2" s="1"/>
  <c r="N1868" i="2"/>
  <c r="O1868" i="2" s="1"/>
  <c r="N1860" i="2"/>
  <c r="O1860" i="2" s="1"/>
  <c r="N1852" i="2"/>
  <c r="O1852" i="2" s="1"/>
  <c r="N1844" i="2"/>
  <c r="O1844" i="2" s="1"/>
  <c r="N1836" i="2"/>
  <c r="O1836" i="2" s="1"/>
  <c r="N1828" i="2"/>
  <c r="O1828" i="2" s="1"/>
  <c r="N1820" i="2"/>
  <c r="O1820" i="2" s="1"/>
  <c r="N1812" i="2"/>
  <c r="O1812" i="2" s="1"/>
  <c r="N1804" i="2"/>
  <c r="O1804" i="2" s="1"/>
  <c r="N1796" i="2"/>
  <c r="O1796" i="2" s="1"/>
  <c r="N1788" i="2"/>
  <c r="O1788" i="2" s="1"/>
  <c r="N1780" i="2"/>
  <c r="O1780" i="2" s="1"/>
  <c r="N1772" i="2"/>
  <c r="O1772" i="2" s="1"/>
  <c r="N1764" i="2"/>
  <c r="O1764" i="2" s="1"/>
  <c r="N1756" i="2"/>
  <c r="O1756" i="2" s="1"/>
  <c r="N1748" i="2"/>
  <c r="O1748" i="2" s="1"/>
  <c r="N1740" i="2"/>
  <c r="O1740" i="2" s="1"/>
  <c r="N1732" i="2"/>
  <c r="O1732" i="2" s="1"/>
  <c r="N1724" i="2"/>
  <c r="O1724" i="2" s="1"/>
  <c r="N1716" i="2"/>
  <c r="O1716" i="2" s="1"/>
  <c r="N1708" i="2"/>
  <c r="O1708" i="2" s="1"/>
  <c r="N1700" i="2"/>
  <c r="O1700" i="2" s="1"/>
  <c r="N1692" i="2"/>
  <c r="O1692" i="2" s="1"/>
  <c r="N1684" i="2"/>
  <c r="O1684" i="2" s="1"/>
  <c r="N1676" i="2"/>
  <c r="O1676" i="2" s="1"/>
  <c r="N1668" i="2"/>
  <c r="O1668" i="2" s="1"/>
  <c r="N1660" i="2"/>
  <c r="O1660" i="2" s="1"/>
  <c r="N1652" i="2"/>
  <c r="O1652" i="2" s="1"/>
  <c r="N1644" i="2"/>
  <c r="O1644" i="2" s="1"/>
  <c r="N1636" i="2"/>
  <c r="O1636" i="2" s="1"/>
  <c r="N1628" i="2"/>
  <c r="O1628" i="2" s="1"/>
  <c r="N1620" i="2"/>
  <c r="O1620" i="2" s="1"/>
  <c r="N1612" i="2"/>
  <c r="O1612" i="2" s="1"/>
  <c r="N1604" i="2"/>
  <c r="O1604" i="2" s="1"/>
  <c r="N1596" i="2"/>
  <c r="O1596" i="2" s="1"/>
  <c r="N1588" i="2"/>
  <c r="O1588" i="2" s="1"/>
  <c r="N1580" i="2"/>
  <c r="O1580" i="2" s="1"/>
  <c r="N1572" i="2"/>
  <c r="O1572" i="2" s="1"/>
  <c r="N1564" i="2"/>
  <c r="O1564" i="2" s="1"/>
  <c r="N1556" i="2"/>
  <c r="O1556" i="2" s="1"/>
  <c r="N1548" i="2"/>
  <c r="O1548" i="2" s="1"/>
  <c r="N1540" i="2"/>
  <c r="O1540" i="2" s="1"/>
  <c r="N1532" i="2"/>
  <c r="O1532" i="2" s="1"/>
  <c r="N1524" i="2"/>
  <c r="O1524" i="2" s="1"/>
  <c r="N1516" i="2"/>
  <c r="O1516" i="2" s="1"/>
  <c r="N1508" i="2"/>
  <c r="O1508" i="2" s="1"/>
  <c r="N1500" i="2"/>
  <c r="O1500" i="2" s="1"/>
  <c r="N1492" i="2"/>
  <c r="O1492" i="2" s="1"/>
  <c r="N1484" i="2"/>
  <c r="O1484" i="2" s="1"/>
  <c r="N1476" i="2"/>
  <c r="O1476" i="2" s="1"/>
  <c r="N1468" i="2"/>
  <c r="O1468" i="2" s="1"/>
  <c r="N1460" i="2"/>
  <c r="O1460" i="2" s="1"/>
  <c r="N1452" i="2"/>
  <c r="O1452" i="2" s="1"/>
  <c r="N1444" i="2"/>
  <c r="O1444" i="2" s="1"/>
  <c r="N1436" i="2"/>
  <c r="O1436" i="2" s="1"/>
  <c r="N1428" i="2"/>
  <c r="O1428" i="2" s="1"/>
  <c r="N1420" i="2"/>
  <c r="O1420" i="2" s="1"/>
  <c r="N1412" i="2"/>
  <c r="O1412" i="2" s="1"/>
  <c r="N1404" i="2"/>
  <c r="O1404" i="2" s="1"/>
  <c r="N1396" i="2"/>
  <c r="O1396" i="2" s="1"/>
  <c r="N1388" i="2"/>
  <c r="O1388" i="2" s="1"/>
  <c r="N1380" i="2"/>
  <c r="O1380" i="2" s="1"/>
  <c r="N1372" i="2"/>
  <c r="O1372" i="2" s="1"/>
  <c r="N1364" i="2"/>
  <c r="O1364" i="2" s="1"/>
  <c r="N1356" i="2"/>
  <c r="O1356" i="2" s="1"/>
  <c r="N1348" i="2"/>
  <c r="O1348" i="2" s="1"/>
  <c r="N1340" i="2"/>
  <c r="O1340" i="2" s="1"/>
  <c r="N1332" i="2"/>
  <c r="O1332" i="2" s="1"/>
  <c r="N1324" i="2"/>
  <c r="O1324" i="2" s="1"/>
  <c r="N1316" i="2"/>
  <c r="O1316" i="2" s="1"/>
  <c r="N1308" i="2"/>
  <c r="O1308" i="2" s="1"/>
  <c r="N1300" i="2"/>
  <c r="O1300" i="2" s="1"/>
  <c r="N1292" i="2"/>
  <c r="O1292" i="2" s="1"/>
  <c r="N1284" i="2"/>
  <c r="O1284" i="2" s="1"/>
  <c r="N1276" i="2"/>
  <c r="O1276" i="2" s="1"/>
  <c r="N1268" i="2"/>
  <c r="O1268" i="2" s="1"/>
  <c r="N1260" i="2"/>
  <c r="O1260" i="2" s="1"/>
  <c r="N1252" i="2"/>
  <c r="O1252" i="2" s="1"/>
  <c r="N1244" i="2"/>
  <c r="O1244" i="2" s="1"/>
  <c r="N1236" i="2"/>
  <c r="O1236" i="2" s="1"/>
  <c r="N1228" i="2"/>
  <c r="O1228" i="2" s="1"/>
  <c r="N1220" i="2"/>
  <c r="O1220" i="2" s="1"/>
  <c r="N1212" i="2"/>
  <c r="O1212" i="2" s="1"/>
  <c r="N1204" i="2"/>
  <c r="O1204" i="2" s="1"/>
  <c r="N1196" i="2"/>
  <c r="O1196" i="2" s="1"/>
  <c r="N1188" i="2"/>
  <c r="O1188" i="2" s="1"/>
  <c r="N1180" i="2"/>
  <c r="O1180" i="2" s="1"/>
  <c r="N1172" i="2"/>
  <c r="O1172" i="2" s="1"/>
  <c r="N1164" i="2"/>
  <c r="O1164" i="2" s="1"/>
  <c r="N1156" i="2"/>
  <c r="O1156" i="2" s="1"/>
  <c r="N1148" i="2"/>
  <c r="O1148" i="2" s="1"/>
  <c r="N1140" i="2"/>
  <c r="O1140" i="2" s="1"/>
  <c r="N1132" i="2"/>
  <c r="O1132" i="2" s="1"/>
  <c r="N1124" i="2"/>
  <c r="O1124" i="2" s="1"/>
  <c r="N1116" i="2"/>
  <c r="O1116" i="2" s="1"/>
  <c r="N1108" i="2"/>
  <c r="O1108" i="2" s="1"/>
  <c r="N1100" i="2"/>
  <c r="O1100" i="2" s="1"/>
  <c r="N1092" i="2"/>
  <c r="O1092" i="2" s="1"/>
  <c r="N1084" i="2"/>
  <c r="O1084" i="2" s="1"/>
  <c r="N1076" i="2"/>
  <c r="O1076" i="2" s="1"/>
  <c r="N1068" i="2"/>
  <c r="O1068" i="2" s="1"/>
  <c r="N1060" i="2"/>
  <c r="O1060" i="2" s="1"/>
  <c r="N1052" i="2"/>
  <c r="O1052" i="2" s="1"/>
  <c r="N1044" i="2"/>
  <c r="O1044" i="2" s="1"/>
  <c r="N1036" i="2"/>
  <c r="O1036" i="2" s="1"/>
  <c r="N1028" i="2"/>
  <c r="O1028" i="2" s="1"/>
  <c r="N1020" i="2"/>
  <c r="O1020" i="2" s="1"/>
  <c r="N1012" i="2"/>
  <c r="O1012" i="2" s="1"/>
  <c r="N1004" i="2"/>
  <c r="O1004" i="2" s="1"/>
  <c r="N996" i="2"/>
  <c r="O996" i="2" s="1"/>
  <c r="N988" i="2"/>
  <c r="O988" i="2" s="1"/>
  <c r="N980" i="2"/>
  <c r="O980" i="2" s="1"/>
  <c r="N972" i="2"/>
  <c r="O972" i="2" s="1"/>
  <c r="N964" i="2"/>
  <c r="O964" i="2" s="1"/>
  <c r="N956" i="2"/>
  <c r="O956" i="2" s="1"/>
  <c r="N948" i="2"/>
  <c r="O948" i="2" s="1"/>
  <c r="N940" i="2"/>
  <c r="O940" i="2" s="1"/>
  <c r="N932" i="2"/>
  <c r="O932" i="2" s="1"/>
  <c r="N924" i="2"/>
  <c r="O924" i="2" s="1"/>
  <c r="N916" i="2"/>
  <c r="O916" i="2" s="1"/>
  <c r="N908" i="2"/>
  <c r="O908" i="2" s="1"/>
  <c r="N900" i="2"/>
  <c r="O900" i="2" s="1"/>
  <c r="N892" i="2"/>
  <c r="O892" i="2" s="1"/>
  <c r="N884" i="2"/>
  <c r="O884" i="2" s="1"/>
  <c r="N876" i="2"/>
  <c r="O876" i="2" s="1"/>
  <c r="N868" i="2"/>
  <c r="O868" i="2" s="1"/>
  <c r="N860" i="2"/>
  <c r="O860" i="2" s="1"/>
  <c r="N852" i="2"/>
  <c r="O852" i="2" s="1"/>
  <c r="N844" i="2"/>
  <c r="O844" i="2" s="1"/>
  <c r="N836" i="2"/>
  <c r="O836" i="2" s="1"/>
  <c r="N828" i="2"/>
  <c r="O828" i="2" s="1"/>
  <c r="N820" i="2"/>
  <c r="O820" i="2" s="1"/>
  <c r="N812" i="2"/>
  <c r="O812" i="2" s="1"/>
  <c r="N804" i="2"/>
  <c r="O804" i="2" s="1"/>
  <c r="N796" i="2"/>
  <c r="O796" i="2" s="1"/>
  <c r="N788" i="2"/>
  <c r="O788" i="2" s="1"/>
  <c r="N780" i="2"/>
  <c r="O780" i="2" s="1"/>
  <c r="N772" i="2"/>
  <c r="O772" i="2" s="1"/>
  <c r="N764" i="2"/>
  <c r="O764" i="2" s="1"/>
  <c r="N756" i="2"/>
  <c r="O756" i="2" s="1"/>
  <c r="N748" i="2"/>
  <c r="O748" i="2" s="1"/>
  <c r="N740" i="2"/>
  <c r="O740" i="2" s="1"/>
  <c r="N732" i="2"/>
  <c r="O732" i="2" s="1"/>
  <c r="N724" i="2"/>
  <c r="O724" i="2" s="1"/>
  <c r="N716" i="2"/>
  <c r="O716" i="2" s="1"/>
  <c r="N708" i="2"/>
  <c r="O708" i="2" s="1"/>
  <c r="N700" i="2"/>
  <c r="O700" i="2" s="1"/>
  <c r="N692" i="2"/>
  <c r="O692" i="2" s="1"/>
  <c r="N684" i="2"/>
  <c r="O684" i="2" s="1"/>
  <c r="N676" i="2"/>
  <c r="O676" i="2" s="1"/>
  <c r="N668" i="2"/>
  <c r="O668" i="2" s="1"/>
  <c r="N660" i="2"/>
  <c r="O660" i="2" s="1"/>
  <c r="N652" i="2"/>
  <c r="O652" i="2" s="1"/>
  <c r="N644" i="2"/>
  <c r="O644" i="2" s="1"/>
  <c r="N636" i="2"/>
  <c r="O636" i="2" s="1"/>
  <c r="N628" i="2"/>
  <c r="O628" i="2" s="1"/>
  <c r="N620" i="2"/>
  <c r="O620" i="2" s="1"/>
  <c r="N612" i="2"/>
  <c r="O612" i="2" s="1"/>
  <c r="N604" i="2"/>
  <c r="O604" i="2" s="1"/>
  <c r="N596" i="2"/>
  <c r="O596" i="2" s="1"/>
  <c r="N588" i="2"/>
  <c r="O588" i="2" s="1"/>
  <c r="N580" i="2"/>
  <c r="O580" i="2" s="1"/>
  <c r="N572" i="2"/>
  <c r="O572" i="2" s="1"/>
  <c r="N564" i="2"/>
  <c r="O564" i="2" s="1"/>
  <c r="N556" i="2"/>
  <c r="O556" i="2" s="1"/>
  <c r="N548" i="2"/>
  <c r="O548" i="2" s="1"/>
  <c r="N540" i="2"/>
  <c r="O540" i="2" s="1"/>
  <c r="N532" i="2"/>
  <c r="O532" i="2" s="1"/>
  <c r="N524" i="2"/>
  <c r="O524" i="2" s="1"/>
  <c r="N516" i="2"/>
  <c r="O516" i="2" s="1"/>
  <c r="N508" i="2"/>
  <c r="O508" i="2" s="1"/>
  <c r="N500" i="2"/>
  <c r="O500" i="2" s="1"/>
  <c r="N492" i="2"/>
  <c r="O492" i="2" s="1"/>
  <c r="N484" i="2"/>
  <c r="O484" i="2" s="1"/>
  <c r="N476" i="2"/>
  <c r="O476" i="2" s="1"/>
  <c r="N468" i="2"/>
  <c r="O468" i="2" s="1"/>
  <c r="N460" i="2"/>
  <c r="O460" i="2" s="1"/>
  <c r="N452" i="2"/>
  <c r="O452" i="2" s="1"/>
  <c r="N444" i="2"/>
  <c r="O444" i="2" s="1"/>
  <c r="N436" i="2"/>
  <c r="O436" i="2" s="1"/>
  <c r="N428" i="2"/>
  <c r="O428" i="2" s="1"/>
  <c r="N420" i="2"/>
  <c r="O420" i="2" s="1"/>
  <c r="N412" i="2"/>
  <c r="O412" i="2" s="1"/>
  <c r="N404" i="2"/>
  <c r="O404" i="2" s="1"/>
  <c r="N396" i="2"/>
  <c r="O396" i="2" s="1"/>
  <c r="N388" i="2"/>
  <c r="O388" i="2" s="1"/>
  <c r="N380" i="2"/>
  <c r="O380" i="2" s="1"/>
  <c r="N372" i="2"/>
  <c r="O372" i="2" s="1"/>
  <c r="N364" i="2"/>
  <c r="O364" i="2" s="1"/>
  <c r="N356" i="2"/>
  <c r="O356" i="2" s="1"/>
  <c r="N348" i="2"/>
  <c r="O348" i="2" s="1"/>
  <c r="N340" i="2"/>
  <c r="O340" i="2" s="1"/>
  <c r="N332" i="2"/>
  <c r="O332" i="2" s="1"/>
  <c r="N324" i="2"/>
  <c r="O324" i="2" s="1"/>
  <c r="N316" i="2"/>
  <c r="O316" i="2" s="1"/>
  <c r="N308" i="2"/>
  <c r="O308" i="2" s="1"/>
  <c r="N300" i="2"/>
  <c r="O300" i="2" s="1"/>
  <c r="N292" i="2"/>
  <c r="O292" i="2" s="1"/>
  <c r="N284" i="2"/>
  <c r="O284" i="2" s="1"/>
  <c r="N276" i="2"/>
  <c r="O276" i="2" s="1"/>
  <c r="N268" i="2"/>
  <c r="O268" i="2" s="1"/>
  <c r="N260" i="2"/>
  <c r="O260" i="2" s="1"/>
  <c r="N252" i="2"/>
  <c r="O252" i="2" s="1"/>
  <c r="N244" i="2"/>
  <c r="O244" i="2" s="1"/>
  <c r="N236" i="2"/>
  <c r="O236" i="2" s="1"/>
  <c r="N228" i="2"/>
  <c r="O228" i="2" s="1"/>
  <c r="N220" i="2"/>
  <c r="O220" i="2" s="1"/>
  <c r="N212" i="2"/>
  <c r="O212" i="2" s="1"/>
  <c r="N204" i="2"/>
  <c r="O204" i="2" s="1"/>
  <c r="N196" i="2"/>
  <c r="O196" i="2" s="1"/>
  <c r="N188" i="2"/>
  <c r="O188" i="2" s="1"/>
  <c r="N180" i="2"/>
  <c r="O180" i="2" s="1"/>
  <c r="N172" i="2"/>
  <c r="O172" i="2" s="1"/>
  <c r="N164" i="2"/>
  <c r="O164" i="2" s="1"/>
  <c r="N156" i="2"/>
  <c r="O156" i="2" s="1"/>
  <c r="N148" i="2"/>
  <c r="O148" i="2" s="1"/>
  <c r="N140" i="2"/>
  <c r="O140" i="2" s="1"/>
  <c r="N132" i="2"/>
  <c r="O132" i="2" s="1"/>
  <c r="N124" i="2"/>
  <c r="O124" i="2" s="1"/>
  <c r="N116" i="2"/>
  <c r="O116" i="2" s="1"/>
  <c r="N108" i="2"/>
  <c r="O108" i="2" s="1"/>
  <c r="N100" i="2"/>
  <c r="O100" i="2" s="1"/>
  <c r="N92" i="2"/>
  <c r="O92" i="2" s="1"/>
  <c r="N84" i="2"/>
  <c r="O84" i="2" s="1"/>
  <c r="N76" i="2"/>
  <c r="O76" i="2" s="1"/>
  <c r="N68" i="2"/>
  <c r="O68" i="2" s="1"/>
  <c r="N60" i="2"/>
  <c r="O60" i="2" s="1"/>
  <c r="N52" i="2"/>
  <c r="O52" i="2" s="1"/>
  <c r="N44" i="2"/>
  <c r="O44" i="2" s="1"/>
  <c r="N36" i="2"/>
  <c r="O36" i="2" s="1"/>
  <c r="N28" i="2"/>
  <c r="O28" i="2" s="1"/>
  <c r="N20" i="2"/>
  <c r="O20" i="2" s="1"/>
  <c r="N12" i="2"/>
  <c r="O12" i="2" s="1"/>
  <c r="N4" i="2"/>
  <c r="O4" i="2" s="1"/>
  <c r="N2003" i="2"/>
  <c r="O2003" i="2" s="1"/>
  <c r="N1995" i="2"/>
  <c r="O1995" i="2" s="1"/>
  <c r="N1987" i="2"/>
  <c r="O1987" i="2" s="1"/>
  <c r="N1979" i="2"/>
  <c r="O1979" i="2" s="1"/>
  <c r="N1971" i="2"/>
  <c r="O1971" i="2" s="1"/>
  <c r="N1963" i="2"/>
  <c r="O1963" i="2" s="1"/>
  <c r="N1955" i="2"/>
  <c r="O1955" i="2" s="1"/>
  <c r="N1947" i="2"/>
  <c r="O1947" i="2" s="1"/>
  <c r="N1939" i="2"/>
  <c r="O1939" i="2" s="1"/>
  <c r="N1931" i="2"/>
  <c r="O1931" i="2" s="1"/>
  <c r="N1923" i="2"/>
  <c r="O1923" i="2" s="1"/>
  <c r="N1915" i="2"/>
  <c r="O1915" i="2" s="1"/>
  <c r="N1907" i="2"/>
  <c r="O1907" i="2" s="1"/>
  <c r="N1899" i="2"/>
  <c r="O1899" i="2" s="1"/>
  <c r="N1891" i="2"/>
  <c r="O1891" i="2" s="1"/>
  <c r="N1883" i="2"/>
  <c r="O1883" i="2" s="1"/>
  <c r="N1875" i="2"/>
  <c r="O1875" i="2" s="1"/>
  <c r="N1867" i="2"/>
  <c r="O1867" i="2" s="1"/>
  <c r="N1859" i="2"/>
  <c r="O1859" i="2" s="1"/>
  <c r="N1851" i="2"/>
  <c r="O1851" i="2" s="1"/>
  <c r="N1843" i="2"/>
  <c r="O1843" i="2" s="1"/>
  <c r="N1835" i="2"/>
  <c r="O1835" i="2" s="1"/>
  <c r="N1827" i="2"/>
  <c r="O1827" i="2" s="1"/>
  <c r="N1819" i="2"/>
  <c r="O1819" i="2" s="1"/>
  <c r="N1811" i="2"/>
  <c r="O1811" i="2" s="1"/>
  <c r="N1803" i="2"/>
  <c r="O1803" i="2" s="1"/>
  <c r="N1795" i="2"/>
  <c r="O1795" i="2" s="1"/>
  <c r="N1787" i="2"/>
  <c r="O1787" i="2" s="1"/>
  <c r="N1779" i="2"/>
  <c r="O1779" i="2" s="1"/>
  <c r="N1771" i="2"/>
  <c r="O1771" i="2" s="1"/>
  <c r="N1763" i="2"/>
  <c r="O1763" i="2" s="1"/>
  <c r="N1755" i="2"/>
  <c r="O1755" i="2" s="1"/>
  <c r="N1747" i="2"/>
  <c r="O1747" i="2" s="1"/>
  <c r="N1739" i="2"/>
  <c r="O1739" i="2" s="1"/>
  <c r="N1731" i="2"/>
  <c r="O1731" i="2" s="1"/>
  <c r="N1723" i="2"/>
  <c r="O1723" i="2" s="1"/>
  <c r="N1715" i="2"/>
  <c r="O1715" i="2" s="1"/>
  <c r="N1707" i="2"/>
  <c r="O1707" i="2" s="1"/>
  <c r="N1699" i="2"/>
  <c r="O1699" i="2" s="1"/>
  <c r="N1691" i="2"/>
  <c r="O1691" i="2" s="1"/>
  <c r="N1683" i="2"/>
  <c r="O1683" i="2" s="1"/>
  <c r="N1675" i="2"/>
  <c r="O1675" i="2" s="1"/>
  <c r="N1667" i="2"/>
  <c r="O1667" i="2" s="1"/>
  <c r="N1659" i="2"/>
  <c r="O1659" i="2" s="1"/>
  <c r="N1651" i="2"/>
  <c r="O1651" i="2" s="1"/>
  <c r="N1643" i="2"/>
  <c r="O1643" i="2" s="1"/>
  <c r="N1635" i="2"/>
  <c r="O1635" i="2" s="1"/>
  <c r="N1627" i="2"/>
  <c r="O1627" i="2" s="1"/>
  <c r="N1619" i="2"/>
  <c r="O1619" i="2" s="1"/>
  <c r="N1611" i="2"/>
  <c r="O1611" i="2" s="1"/>
  <c r="N1603" i="2"/>
  <c r="O1603" i="2" s="1"/>
  <c r="N1595" i="2"/>
  <c r="O1595" i="2" s="1"/>
  <c r="N1587" i="2"/>
  <c r="O1587" i="2" s="1"/>
  <c r="N1579" i="2"/>
  <c r="O1579" i="2" s="1"/>
  <c r="N1571" i="2"/>
  <c r="O1571" i="2" s="1"/>
  <c r="N1563" i="2"/>
  <c r="O1563" i="2" s="1"/>
  <c r="N1555" i="2"/>
  <c r="O1555" i="2" s="1"/>
  <c r="N1547" i="2"/>
  <c r="O1547" i="2" s="1"/>
  <c r="N1539" i="2"/>
  <c r="O1539" i="2" s="1"/>
  <c r="N1531" i="2"/>
  <c r="O1531" i="2" s="1"/>
  <c r="N1523" i="2"/>
  <c r="O1523" i="2" s="1"/>
  <c r="N1515" i="2"/>
  <c r="O1515" i="2" s="1"/>
  <c r="N1507" i="2"/>
  <c r="O1507" i="2" s="1"/>
  <c r="N1499" i="2"/>
  <c r="O1499" i="2" s="1"/>
  <c r="N1491" i="2"/>
  <c r="O1491" i="2" s="1"/>
  <c r="N1483" i="2"/>
  <c r="O1483" i="2" s="1"/>
  <c r="N1475" i="2"/>
  <c r="O1475" i="2" s="1"/>
  <c r="N1467" i="2"/>
  <c r="O1467" i="2" s="1"/>
  <c r="N1459" i="2"/>
  <c r="O1459" i="2" s="1"/>
  <c r="N1451" i="2"/>
  <c r="O1451" i="2" s="1"/>
  <c r="N1443" i="2"/>
  <c r="O1443" i="2" s="1"/>
  <c r="N1435" i="2"/>
  <c r="O1435" i="2" s="1"/>
  <c r="N1427" i="2"/>
  <c r="O1427" i="2" s="1"/>
  <c r="N1419" i="2"/>
  <c r="O1419" i="2" s="1"/>
  <c r="N1411" i="2"/>
  <c r="O1411" i="2" s="1"/>
  <c r="N1403" i="2"/>
  <c r="O1403" i="2" s="1"/>
  <c r="N1395" i="2"/>
  <c r="O1395" i="2" s="1"/>
  <c r="N1387" i="2"/>
  <c r="O1387" i="2" s="1"/>
  <c r="N1379" i="2"/>
  <c r="O1379" i="2" s="1"/>
  <c r="N1371" i="2"/>
  <c r="O1371" i="2" s="1"/>
  <c r="N1363" i="2"/>
  <c r="O1363" i="2" s="1"/>
  <c r="N1355" i="2"/>
  <c r="O1355" i="2" s="1"/>
  <c r="N1347" i="2"/>
  <c r="O1347" i="2" s="1"/>
  <c r="N1339" i="2"/>
  <c r="O1339" i="2" s="1"/>
  <c r="N1331" i="2"/>
  <c r="O1331" i="2" s="1"/>
  <c r="N1323" i="2"/>
  <c r="O1323" i="2" s="1"/>
  <c r="N1315" i="2"/>
  <c r="O1315" i="2" s="1"/>
  <c r="N1307" i="2"/>
  <c r="O1307" i="2" s="1"/>
  <c r="N1299" i="2"/>
  <c r="O1299" i="2" s="1"/>
  <c r="N1291" i="2"/>
  <c r="O1291" i="2" s="1"/>
  <c r="N1283" i="2"/>
  <c r="O1283" i="2" s="1"/>
  <c r="N1275" i="2"/>
  <c r="O1275" i="2" s="1"/>
  <c r="N1267" i="2"/>
  <c r="O1267" i="2" s="1"/>
  <c r="N1259" i="2"/>
  <c r="O1259" i="2" s="1"/>
  <c r="N1251" i="2"/>
  <c r="O1251" i="2" s="1"/>
  <c r="N1243" i="2"/>
  <c r="O1243" i="2" s="1"/>
  <c r="N1235" i="2"/>
  <c r="O1235" i="2" s="1"/>
  <c r="N1227" i="2"/>
  <c r="O1227" i="2" s="1"/>
  <c r="N1219" i="2"/>
  <c r="O1219" i="2" s="1"/>
  <c r="N1211" i="2"/>
  <c r="O1211" i="2" s="1"/>
  <c r="N1203" i="2"/>
  <c r="O1203" i="2" s="1"/>
  <c r="N1195" i="2"/>
  <c r="O1195" i="2" s="1"/>
  <c r="N1187" i="2"/>
  <c r="O1187" i="2" s="1"/>
  <c r="N1179" i="2"/>
  <c r="O1179" i="2" s="1"/>
  <c r="N1171" i="2"/>
  <c r="O1171" i="2" s="1"/>
  <c r="N1163" i="2"/>
  <c r="O1163" i="2" s="1"/>
  <c r="N1155" i="2"/>
  <c r="O1155" i="2" s="1"/>
  <c r="N1147" i="2"/>
  <c r="O1147" i="2" s="1"/>
  <c r="N1139" i="2"/>
  <c r="O1139" i="2" s="1"/>
  <c r="N1131" i="2"/>
  <c r="O1131" i="2" s="1"/>
  <c r="N1123" i="2"/>
  <c r="O1123" i="2" s="1"/>
  <c r="N1115" i="2"/>
  <c r="O1115" i="2" s="1"/>
  <c r="N1107" i="2"/>
  <c r="O1107" i="2" s="1"/>
  <c r="N1099" i="2"/>
  <c r="O1099" i="2" s="1"/>
  <c r="N1091" i="2"/>
  <c r="O1091" i="2" s="1"/>
  <c r="N1083" i="2"/>
  <c r="O1083" i="2" s="1"/>
  <c r="N1075" i="2"/>
  <c r="O1075" i="2" s="1"/>
  <c r="N1067" i="2"/>
  <c r="O1067" i="2" s="1"/>
  <c r="N1059" i="2"/>
  <c r="O1059" i="2" s="1"/>
  <c r="N1051" i="2"/>
  <c r="O1051" i="2" s="1"/>
  <c r="N1043" i="2"/>
  <c r="O1043" i="2" s="1"/>
  <c r="N1035" i="2"/>
  <c r="O1035" i="2" s="1"/>
  <c r="N1027" i="2"/>
  <c r="O1027" i="2" s="1"/>
  <c r="N1019" i="2"/>
  <c r="O1019" i="2" s="1"/>
  <c r="N1011" i="2"/>
  <c r="O1011" i="2" s="1"/>
  <c r="N1003" i="2"/>
  <c r="O1003" i="2" s="1"/>
  <c r="N995" i="2"/>
  <c r="O995" i="2" s="1"/>
  <c r="N987" i="2"/>
  <c r="O987" i="2" s="1"/>
  <c r="N979" i="2"/>
  <c r="O979" i="2" s="1"/>
  <c r="N971" i="2"/>
  <c r="O971" i="2" s="1"/>
  <c r="N963" i="2"/>
  <c r="O963" i="2" s="1"/>
  <c r="N955" i="2"/>
  <c r="O955" i="2" s="1"/>
  <c r="N947" i="2"/>
  <c r="O947" i="2" s="1"/>
  <c r="N939" i="2"/>
  <c r="O939" i="2" s="1"/>
  <c r="N931" i="2"/>
  <c r="O931" i="2" s="1"/>
  <c r="N923" i="2"/>
  <c r="O923" i="2" s="1"/>
  <c r="N915" i="2"/>
  <c r="O915" i="2" s="1"/>
  <c r="N907" i="2"/>
  <c r="O907" i="2" s="1"/>
  <c r="N899" i="2"/>
  <c r="O899" i="2" s="1"/>
  <c r="N891" i="2"/>
  <c r="O891" i="2" s="1"/>
  <c r="N883" i="2"/>
  <c r="O883" i="2" s="1"/>
  <c r="N875" i="2"/>
  <c r="O875" i="2" s="1"/>
  <c r="N867" i="2"/>
  <c r="O867" i="2" s="1"/>
  <c r="N859" i="2"/>
  <c r="O859" i="2" s="1"/>
  <c r="N851" i="2"/>
  <c r="O851" i="2" s="1"/>
  <c r="N843" i="2"/>
  <c r="O843" i="2" s="1"/>
  <c r="N835" i="2"/>
  <c r="O835" i="2" s="1"/>
  <c r="N827" i="2"/>
  <c r="O827" i="2" s="1"/>
  <c r="N819" i="2"/>
  <c r="O819" i="2" s="1"/>
  <c r="N811" i="2"/>
  <c r="O811" i="2" s="1"/>
  <c r="N803" i="2"/>
  <c r="O803" i="2" s="1"/>
  <c r="N795" i="2"/>
  <c r="O795" i="2" s="1"/>
  <c r="N787" i="2"/>
  <c r="O787" i="2" s="1"/>
  <c r="N779" i="2"/>
  <c r="O779" i="2" s="1"/>
  <c r="N771" i="2"/>
  <c r="O771" i="2" s="1"/>
  <c r="N763" i="2"/>
  <c r="O763" i="2" s="1"/>
  <c r="N755" i="2"/>
  <c r="O755" i="2" s="1"/>
  <c r="N747" i="2"/>
  <c r="O747" i="2" s="1"/>
  <c r="N739" i="2"/>
  <c r="O739" i="2" s="1"/>
  <c r="N731" i="2"/>
  <c r="O731" i="2" s="1"/>
  <c r="N723" i="2"/>
  <c r="O723" i="2" s="1"/>
  <c r="N715" i="2"/>
  <c r="O715" i="2" s="1"/>
  <c r="N707" i="2"/>
  <c r="O707" i="2" s="1"/>
  <c r="N699" i="2"/>
  <c r="O699" i="2" s="1"/>
  <c r="N691" i="2"/>
  <c r="O691" i="2" s="1"/>
  <c r="N683" i="2"/>
  <c r="O683" i="2" s="1"/>
  <c r="N675" i="2"/>
  <c r="O675" i="2" s="1"/>
  <c r="N667" i="2"/>
  <c r="O667" i="2" s="1"/>
  <c r="N659" i="2"/>
  <c r="O659" i="2" s="1"/>
  <c r="N651" i="2"/>
  <c r="O651" i="2" s="1"/>
  <c r="N643" i="2"/>
  <c r="O643" i="2" s="1"/>
  <c r="N635" i="2"/>
  <c r="O635" i="2" s="1"/>
  <c r="N627" i="2"/>
  <c r="O627" i="2" s="1"/>
  <c r="N619" i="2"/>
  <c r="O619" i="2" s="1"/>
  <c r="N611" i="2"/>
  <c r="O611" i="2" s="1"/>
  <c r="N603" i="2"/>
  <c r="O603" i="2" s="1"/>
  <c r="N595" i="2"/>
  <c r="O595" i="2" s="1"/>
  <c r="N587" i="2"/>
  <c r="O587" i="2" s="1"/>
  <c r="N579" i="2"/>
  <c r="O579" i="2" s="1"/>
  <c r="N571" i="2"/>
  <c r="O571" i="2" s="1"/>
  <c r="N563" i="2"/>
  <c r="O563" i="2" s="1"/>
  <c r="N555" i="2"/>
  <c r="O555" i="2" s="1"/>
  <c r="N547" i="2"/>
  <c r="O547" i="2" s="1"/>
  <c r="N539" i="2"/>
  <c r="O539" i="2" s="1"/>
  <c r="N531" i="2"/>
  <c r="O531" i="2" s="1"/>
  <c r="N523" i="2"/>
  <c r="O523" i="2" s="1"/>
  <c r="N515" i="2"/>
  <c r="O515" i="2" s="1"/>
  <c r="N507" i="2"/>
  <c r="O507" i="2" s="1"/>
  <c r="N499" i="2"/>
  <c r="O499" i="2" s="1"/>
  <c r="N491" i="2"/>
  <c r="O491" i="2" s="1"/>
  <c r="N483" i="2"/>
  <c r="O483" i="2" s="1"/>
  <c r="N475" i="2"/>
  <c r="O475" i="2" s="1"/>
  <c r="N467" i="2"/>
  <c r="O467" i="2" s="1"/>
  <c r="N459" i="2"/>
  <c r="O459" i="2" s="1"/>
  <c r="N451" i="2"/>
  <c r="O451" i="2" s="1"/>
  <c r="N443" i="2"/>
  <c r="O443" i="2" s="1"/>
  <c r="N435" i="2"/>
  <c r="O435" i="2" s="1"/>
  <c r="N427" i="2"/>
  <c r="O427" i="2" s="1"/>
  <c r="N419" i="2"/>
  <c r="O419" i="2" s="1"/>
  <c r="N411" i="2"/>
  <c r="O411" i="2" s="1"/>
  <c r="N403" i="2"/>
  <c r="O403" i="2" s="1"/>
  <c r="N395" i="2"/>
  <c r="O395" i="2" s="1"/>
  <c r="N387" i="2"/>
  <c r="O387" i="2" s="1"/>
  <c r="N379" i="2"/>
  <c r="O379" i="2" s="1"/>
  <c r="N371" i="2"/>
  <c r="O371" i="2" s="1"/>
  <c r="N363" i="2"/>
  <c r="O363" i="2" s="1"/>
  <c r="N355" i="2"/>
  <c r="O355" i="2" s="1"/>
  <c r="N347" i="2"/>
  <c r="O347" i="2" s="1"/>
  <c r="N339" i="2"/>
  <c r="O339" i="2" s="1"/>
  <c r="N331" i="2"/>
  <c r="O331" i="2" s="1"/>
  <c r="N323" i="2"/>
  <c r="O323" i="2" s="1"/>
  <c r="N315" i="2"/>
  <c r="O315" i="2" s="1"/>
  <c r="N307" i="2"/>
  <c r="O307" i="2" s="1"/>
  <c r="N299" i="2"/>
  <c r="O299" i="2" s="1"/>
  <c r="N291" i="2"/>
  <c r="O291" i="2" s="1"/>
  <c r="N283" i="2"/>
  <c r="O283" i="2" s="1"/>
  <c r="N275" i="2"/>
  <c r="O275" i="2" s="1"/>
  <c r="N267" i="2"/>
  <c r="O267" i="2" s="1"/>
  <c r="N259" i="2"/>
  <c r="O259" i="2" s="1"/>
  <c r="N251" i="2"/>
  <c r="O251" i="2" s="1"/>
  <c r="N243" i="2"/>
  <c r="O243" i="2" s="1"/>
  <c r="N235" i="2"/>
  <c r="O235" i="2" s="1"/>
  <c r="N227" i="2"/>
  <c r="O227" i="2" s="1"/>
  <c r="N219" i="2"/>
  <c r="O219" i="2" s="1"/>
  <c r="N211" i="2"/>
  <c r="O211" i="2" s="1"/>
  <c r="N203" i="2"/>
  <c r="O203" i="2" s="1"/>
  <c r="N195" i="2"/>
  <c r="O195" i="2" s="1"/>
  <c r="N187" i="2"/>
  <c r="O187" i="2" s="1"/>
  <c r="N179" i="2"/>
  <c r="O179" i="2" s="1"/>
  <c r="N171" i="2"/>
  <c r="O171" i="2" s="1"/>
  <c r="N163" i="2"/>
  <c r="O163" i="2" s="1"/>
  <c r="N155" i="2"/>
  <c r="O155" i="2" s="1"/>
  <c r="N147" i="2"/>
  <c r="O147" i="2" s="1"/>
  <c r="N139" i="2"/>
  <c r="O139" i="2" s="1"/>
  <c r="N131" i="2"/>
  <c r="O131" i="2" s="1"/>
  <c r="N123" i="2"/>
  <c r="O123" i="2" s="1"/>
  <c r="N115" i="2"/>
  <c r="O115" i="2" s="1"/>
  <c r="N107" i="2"/>
  <c r="O107" i="2" s="1"/>
  <c r="N99" i="2"/>
  <c r="O99" i="2" s="1"/>
  <c r="N91" i="2"/>
  <c r="O91" i="2" s="1"/>
  <c r="N83" i="2"/>
  <c r="O83" i="2" s="1"/>
  <c r="N75" i="2"/>
  <c r="O75" i="2" s="1"/>
  <c r="N67" i="2"/>
  <c r="O67" i="2" s="1"/>
  <c r="N59" i="2"/>
  <c r="O59" i="2" s="1"/>
  <c r="N51" i="2"/>
  <c r="O51" i="2" s="1"/>
  <c r="N43" i="2"/>
  <c r="O43" i="2" s="1"/>
  <c r="N35" i="2"/>
  <c r="O35" i="2" s="1"/>
  <c r="N27" i="2"/>
  <c r="O27" i="2" s="1"/>
  <c r="N19" i="2"/>
  <c r="O19" i="2" s="1"/>
  <c r="N11" i="2"/>
  <c r="O11" i="2" s="1"/>
  <c r="N3" i="2"/>
  <c r="O3" i="2" s="1"/>
  <c r="N2002" i="2"/>
  <c r="O2002" i="2" s="1"/>
  <c r="N1994" i="2"/>
  <c r="O1994" i="2" s="1"/>
  <c r="N1986" i="2"/>
  <c r="O1986" i="2" s="1"/>
  <c r="N1978" i="2"/>
  <c r="O1978" i="2" s="1"/>
  <c r="N1970" i="2"/>
  <c r="O1970" i="2" s="1"/>
  <c r="N1962" i="2"/>
  <c r="O1962" i="2" s="1"/>
  <c r="N1954" i="2"/>
  <c r="O1954" i="2" s="1"/>
  <c r="N1946" i="2"/>
  <c r="O1946" i="2" s="1"/>
  <c r="N1938" i="2"/>
  <c r="O1938" i="2" s="1"/>
  <c r="N1930" i="2"/>
  <c r="O1930" i="2" s="1"/>
  <c r="N1922" i="2"/>
  <c r="O1922" i="2" s="1"/>
  <c r="N1914" i="2"/>
  <c r="O1914" i="2" s="1"/>
  <c r="N1906" i="2"/>
  <c r="O1906" i="2" s="1"/>
  <c r="N1898" i="2"/>
  <c r="O1898" i="2" s="1"/>
  <c r="N1890" i="2"/>
  <c r="O1890" i="2" s="1"/>
  <c r="N1882" i="2"/>
  <c r="O1882" i="2" s="1"/>
  <c r="N1874" i="2"/>
  <c r="O1874" i="2" s="1"/>
  <c r="N1866" i="2"/>
  <c r="O1866" i="2" s="1"/>
  <c r="N1858" i="2"/>
  <c r="O1858" i="2" s="1"/>
  <c r="N1850" i="2"/>
  <c r="O1850" i="2" s="1"/>
  <c r="N1842" i="2"/>
  <c r="O1842" i="2" s="1"/>
  <c r="N1834" i="2"/>
  <c r="O1834" i="2" s="1"/>
  <c r="N1826" i="2"/>
  <c r="O1826" i="2" s="1"/>
  <c r="N1818" i="2"/>
  <c r="O1818" i="2" s="1"/>
  <c r="N1810" i="2"/>
  <c r="O1810" i="2" s="1"/>
  <c r="N1802" i="2"/>
  <c r="O1802" i="2" s="1"/>
  <c r="N1794" i="2"/>
  <c r="O1794" i="2" s="1"/>
  <c r="N1786" i="2"/>
  <c r="O1786" i="2" s="1"/>
  <c r="N1778" i="2"/>
  <c r="O1778" i="2" s="1"/>
  <c r="N1770" i="2"/>
  <c r="O1770" i="2" s="1"/>
  <c r="N1762" i="2"/>
  <c r="O1762" i="2" s="1"/>
  <c r="N1754" i="2"/>
  <c r="O1754" i="2" s="1"/>
  <c r="N1746" i="2"/>
  <c r="O1746" i="2" s="1"/>
  <c r="N1738" i="2"/>
  <c r="O1738" i="2" s="1"/>
  <c r="N1730" i="2"/>
  <c r="O1730" i="2" s="1"/>
  <c r="N1722" i="2"/>
  <c r="O1722" i="2" s="1"/>
  <c r="N1714" i="2"/>
  <c r="O1714" i="2" s="1"/>
  <c r="N1706" i="2"/>
  <c r="O1706" i="2" s="1"/>
  <c r="N1698" i="2"/>
  <c r="O1698" i="2" s="1"/>
  <c r="N1690" i="2"/>
  <c r="O1690" i="2" s="1"/>
  <c r="N1682" i="2"/>
  <c r="O1682" i="2" s="1"/>
  <c r="N1674" i="2"/>
  <c r="O1674" i="2" s="1"/>
  <c r="N1666" i="2"/>
  <c r="O1666" i="2" s="1"/>
  <c r="N1658" i="2"/>
  <c r="O1658" i="2" s="1"/>
  <c r="N1650" i="2"/>
  <c r="O1650" i="2" s="1"/>
  <c r="N1642" i="2"/>
  <c r="O1642" i="2" s="1"/>
  <c r="N1634" i="2"/>
  <c r="O1634" i="2" s="1"/>
  <c r="N1626" i="2"/>
  <c r="O1626" i="2" s="1"/>
  <c r="N1618" i="2"/>
  <c r="O1618" i="2" s="1"/>
  <c r="N1610" i="2"/>
  <c r="O1610" i="2" s="1"/>
  <c r="N1602" i="2"/>
  <c r="O1602" i="2" s="1"/>
  <c r="N1594" i="2"/>
  <c r="O1594" i="2" s="1"/>
  <c r="N1586" i="2"/>
  <c r="O1586" i="2" s="1"/>
  <c r="N1578" i="2"/>
  <c r="O1578" i="2" s="1"/>
  <c r="N1570" i="2"/>
  <c r="O1570" i="2" s="1"/>
  <c r="N1562" i="2"/>
  <c r="O1562" i="2" s="1"/>
  <c r="N1554" i="2"/>
  <c r="O1554" i="2" s="1"/>
  <c r="N1546" i="2"/>
  <c r="O1546" i="2" s="1"/>
  <c r="N1538" i="2"/>
  <c r="O1538" i="2" s="1"/>
  <c r="N1530" i="2"/>
  <c r="O1530" i="2" s="1"/>
  <c r="N1522" i="2"/>
  <c r="O1522" i="2" s="1"/>
  <c r="N1514" i="2"/>
  <c r="O1514" i="2" s="1"/>
  <c r="N1506" i="2"/>
  <c r="O1506" i="2" s="1"/>
  <c r="N1498" i="2"/>
  <c r="O1498" i="2" s="1"/>
  <c r="N1490" i="2"/>
  <c r="O1490" i="2" s="1"/>
  <c r="N1482" i="2"/>
  <c r="O1482" i="2" s="1"/>
  <c r="N1474" i="2"/>
  <c r="O1474" i="2" s="1"/>
  <c r="N1466" i="2"/>
  <c r="O1466" i="2" s="1"/>
  <c r="N1458" i="2"/>
  <c r="O1458" i="2" s="1"/>
  <c r="N1450" i="2"/>
  <c r="O1450" i="2" s="1"/>
  <c r="N1442" i="2"/>
  <c r="O1442" i="2" s="1"/>
  <c r="N1434" i="2"/>
  <c r="O1434" i="2" s="1"/>
  <c r="N1426" i="2"/>
  <c r="O1426" i="2" s="1"/>
  <c r="N1418" i="2"/>
  <c r="O1418" i="2" s="1"/>
  <c r="N1410" i="2"/>
  <c r="O1410" i="2" s="1"/>
  <c r="N1402" i="2"/>
  <c r="O1402" i="2" s="1"/>
  <c r="N1394" i="2"/>
  <c r="O1394" i="2" s="1"/>
  <c r="N1386" i="2"/>
  <c r="O1386" i="2" s="1"/>
  <c r="N1378" i="2"/>
  <c r="O1378" i="2" s="1"/>
  <c r="N1370" i="2"/>
  <c r="O1370" i="2" s="1"/>
  <c r="N1362" i="2"/>
  <c r="O1362" i="2" s="1"/>
  <c r="N1354" i="2"/>
  <c r="O1354" i="2" s="1"/>
  <c r="N1346" i="2"/>
  <c r="O1346" i="2" s="1"/>
  <c r="N1338" i="2"/>
  <c r="O1338" i="2" s="1"/>
  <c r="N1330" i="2"/>
  <c r="O1330" i="2" s="1"/>
  <c r="N1322" i="2"/>
  <c r="O1322" i="2" s="1"/>
  <c r="N1314" i="2"/>
  <c r="O1314" i="2" s="1"/>
  <c r="N1306" i="2"/>
  <c r="O1306" i="2" s="1"/>
  <c r="N1298" i="2"/>
  <c r="O1298" i="2" s="1"/>
  <c r="N1290" i="2"/>
  <c r="O1290" i="2" s="1"/>
  <c r="N1282" i="2"/>
  <c r="O1282" i="2" s="1"/>
  <c r="N1274" i="2"/>
  <c r="O1274" i="2" s="1"/>
  <c r="N1266" i="2"/>
  <c r="O1266" i="2" s="1"/>
  <c r="N1258" i="2"/>
  <c r="O1258" i="2" s="1"/>
  <c r="N1250" i="2"/>
  <c r="O1250" i="2" s="1"/>
  <c r="N1242" i="2"/>
  <c r="O1242" i="2" s="1"/>
  <c r="N1234" i="2"/>
  <c r="O1234" i="2" s="1"/>
  <c r="N1226" i="2"/>
  <c r="O1226" i="2" s="1"/>
  <c r="N1218" i="2"/>
  <c r="O1218" i="2" s="1"/>
  <c r="N1210" i="2"/>
  <c r="O1210" i="2" s="1"/>
  <c r="N1202" i="2"/>
  <c r="O1202" i="2" s="1"/>
  <c r="N1194" i="2"/>
  <c r="O1194" i="2" s="1"/>
  <c r="N1186" i="2"/>
  <c r="O1186" i="2" s="1"/>
  <c r="N1178" i="2"/>
  <c r="O1178" i="2" s="1"/>
  <c r="N1170" i="2"/>
  <c r="O1170" i="2" s="1"/>
  <c r="N1162" i="2"/>
  <c r="O1162" i="2" s="1"/>
  <c r="N1154" i="2"/>
  <c r="O1154" i="2" s="1"/>
  <c r="N1146" i="2"/>
  <c r="O1146" i="2" s="1"/>
  <c r="N1138" i="2"/>
  <c r="O1138" i="2" s="1"/>
  <c r="N1130" i="2"/>
  <c r="O1130" i="2" s="1"/>
  <c r="N1122" i="2"/>
  <c r="O1122" i="2" s="1"/>
  <c r="N1114" i="2"/>
  <c r="O1114" i="2" s="1"/>
  <c r="N1106" i="2"/>
  <c r="O1106" i="2" s="1"/>
  <c r="N1098" i="2"/>
  <c r="O1098" i="2" s="1"/>
  <c r="N1090" i="2"/>
  <c r="O1090" i="2" s="1"/>
  <c r="N1082" i="2"/>
  <c r="O1082" i="2" s="1"/>
  <c r="N1074" i="2"/>
  <c r="O1074" i="2" s="1"/>
  <c r="N1066" i="2"/>
  <c r="O1066" i="2" s="1"/>
  <c r="N1058" i="2"/>
  <c r="O1058" i="2" s="1"/>
  <c r="N1050" i="2"/>
  <c r="O1050" i="2" s="1"/>
  <c r="N1042" i="2"/>
  <c r="O1042" i="2" s="1"/>
  <c r="N1034" i="2"/>
  <c r="O1034" i="2" s="1"/>
  <c r="N1026" i="2"/>
  <c r="O1026" i="2" s="1"/>
  <c r="N1018" i="2"/>
  <c r="O1018" i="2" s="1"/>
  <c r="N1010" i="2"/>
  <c r="O1010" i="2" s="1"/>
  <c r="N1002" i="2"/>
  <c r="O1002" i="2" s="1"/>
  <c r="N994" i="2"/>
  <c r="O994" i="2" s="1"/>
  <c r="N986" i="2"/>
  <c r="O986" i="2" s="1"/>
  <c r="N978" i="2"/>
  <c r="O978" i="2" s="1"/>
  <c r="N970" i="2"/>
  <c r="O970" i="2" s="1"/>
  <c r="N962" i="2"/>
  <c r="O962" i="2" s="1"/>
  <c r="N954" i="2"/>
  <c r="O954" i="2" s="1"/>
  <c r="N946" i="2"/>
  <c r="O946" i="2" s="1"/>
  <c r="N938" i="2"/>
  <c r="O938" i="2" s="1"/>
  <c r="N930" i="2"/>
  <c r="O930" i="2" s="1"/>
  <c r="N922" i="2"/>
  <c r="O922" i="2" s="1"/>
  <c r="N914" i="2"/>
  <c r="O914" i="2" s="1"/>
  <c r="N906" i="2"/>
  <c r="O906" i="2" s="1"/>
  <c r="N898" i="2"/>
  <c r="O898" i="2" s="1"/>
  <c r="N890" i="2"/>
  <c r="O890" i="2" s="1"/>
  <c r="N882" i="2"/>
  <c r="O882" i="2" s="1"/>
  <c r="N874" i="2"/>
  <c r="O874" i="2" s="1"/>
  <c r="N866" i="2"/>
  <c r="O866" i="2" s="1"/>
  <c r="N858" i="2"/>
  <c r="O858" i="2" s="1"/>
  <c r="N850" i="2"/>
  <c r="O850" i="2" s="1"/>
  <c r="N842" i="2"/>
  <c r="O842" i="2" s="1"/>
  <c r="N834" i="2"/>
  <c r="O834" i="2" s="1"/>
  <c r="N826" i="2"/>
  <c r="O826" i="2" s="1"/>
  <c r="N818" i="2"/>
  <c r="O818" i="2" s="1"/>
  <c r="N810" i="2"/>
  <c r="O810" i="2" s="1"/>
  <c r="N802" i="2"/>
  <c r="O802" i="2" s="1"/>
  <c r="N794" i="2"/>
  <c r="O794" i="2" s="1"/>
  <c r="N786" i="2"/>
  <c r="O786" i="2" s="1"/>
  <c r="N778" i="2"/>
  <c r="O778" i="2" s="1"/>
  <c r="N770" i="2"/>
  <c r="O770" i="2" s="1"/>
  <c r="N762" i="2"/>
  <c r="O762" i="2" s="1"/>
  <c r="N754" i="2"/>
  <c r="O754" i="2" s="1"/>
  <c r="N746" i="2"/>
  <c r="O746" i="2" s="1"/>
  <c r="N738" i="2"/>
  <c r="O738" i="2" s="1"/>
  <c r="N730" i="2"/>
  <c r="O730" i="2" s="1"/>
  <c r="N722" i="2"/>
  <c r="O722" i="2" s="1"/>
  <c r="N714" i="2"/>
  <c r="O714" i="2" s="1"/>
  <c r="N706" i="2"/>
  <c r="O706" i="2" s="1"/>
  <c r="N698" i="2"/>
  <c r="O698" i="2" s="1"/>
  <c r="N690" i="2"/>
  <c r="O690" i="2" s="1"/>
  <c r="N682" i="2"/>
  <c r="O682" i="2" s="1"/>
  <c r="N674" i="2"/>
  <c r="O674" i="2" s="1"/>
  <c r="N666" i="2"/>
  <c r="O666" i="2" s="1"/>
  <c r="N658" i="2"/>
  <c r="O658" i="2" s="1"/>
  <c r="N650" i="2"/>
  <c r="O650" i="2" s="1"/>
  <c r="N642" i="2"/>
  <c r="O642" i="2" s="1"/>
  <c r="N634" i="2"/>
  <c r="O634" i="2" s="1"/>
  <c r="N626" i="2"/>
  <c r="O626" i="2" s="1"/>
  <c r="N618" i="2"/>
  <c r="O618" i="2" s="1"/>
  <c r="N610" i="2"/>
  <c r="O610" i="2" s="1"/>
  <c r="N602" i="2"/>
  <c r="O602" i="2" s="1"/>
  <c r="N594" i="2"/>
  <c r="O594" i="2" s="1"/>
  <c r="N586" i="2"/>
  <c r="O586" i="2" s="1"/>
  <c r="N578" i="2"/>
  <c r="O578" i="2" s="1"/>
  <c r="N570" i="2"/>
  <c r="O570" i="2" s="1"/>
  <c r="N562" i="2"/>
  <c r="O562" i="2" s="1"/>
  <c r="N554" i="2"/>
  <c r="O554" i="2" s="1"/>
  <c r="N546" i="2"/>
  <c r="O546" i="2" s="1"/>
  <c r="N538" i="2"/>
  <c r="O538" i="2" s="1"/>
  <c r="N530" i="2"/>
  <c r="O530" i="2" s="1"/>
  <c r="N522" i="2"/>
  <c r="O522" i="2" s="1"/>
  <c r="N514" i="2"/>
  <c r="O514" i="2" s="1"/>
  <c r="N506" i="2"/>
  <c r="O506" i="2" s="1"/>
  <c r="N498" i="2"/>
  <c r="O498" i="2" s="1"/>
  <c r="N490" i="2"/>
  <c r="O490" i="2" s="1"/>
  <c r="N482" i="2"/>
  <c r="O482" i="2" s="1"/>
  <c r="N474" i="2"/>
  <c r="O474" i="2" s="1"/>
  <c r="N466" i="2"/>
  <c r="O466" i="2" s="1"/>
  <c r="N458" i="2"/>
  <c r="O458" i="2" s="1"/>
  <c r="N450" i="2"/>
  <c r="O450" i="2" s="1"/>
  <c r="N442" i="2"/>
  <c r="O442" i="2" s="1"/>
  <c r="N434" i="2"/>
  <c r="O434" i="2" s="1"/>
  <c r="N426" i="2"/>
  <c r="O426" i="2" s="1"/>
  <c r="N418" i="2"/>
  <c r="O418" i="2" s="1"/>
  <c r="N410" i="2"/>
  <c r="O410" i="2" s="1"/>
  <c r="N402" i="2"/>
  <c r="O402" i="2" s="1"/>
  <c r="N394" i="2"/>
  <c r="O394" i="2" s="1"/>
  <c r="N386" i="2"/>
  <c r="O386" i="2" s="1"/>
  <c r="N378" i="2"/>
  <c r="O378" i="2" s="1"/>
  <c r="N370" i="2"/>
  <c r="O370" i="2" s="1"/>
  <c r="N362" i="2"/>
  <c r="O362" i="2" s="1"/>
  <c r="N354" i="2"/>
  <c r="O354" i="2" s="1"/>
  <c r="N346" i="2"/>
  <c r="O346" i="2" s="1"/>
  <c r="N338" i="2"/>
  <c r="O338" i="2" s="1"/>
  <c r="N330" i="2"/>
  <c r="O330" i="2" s="1"/>
  <c r="N322" i="2"/>
  <c r="O322" i="2" s="1"/>
  <c r="N314" i="2"/>
  <c r="O314" i="2" s="1"/>
  <c r="N306" i="2"/>
  <c r="O306" i="2" s="1"/>
  <c r="N298" i="2"/>
  <c r="O298" i="2" s="1"/>
  <c r="N290" i="2"/>
  <c r="O290" i="2" s="1"/>
  <c r="N282" i="2"/>
  <c r="O282" i="2" s="1"/>
  <c r="N274" i="2"/>
  <c r="O274" i="2" s="1"/>
  <c r="N266" i="2"/>
  <c r="O266" i="2" s="1"/>
  <c r="N258" i="2"/>
  <c r="O258" i="2" s="1"/>
  <c r="N250" i="2"/>
  <c r="O250" i="2" s="1"/>
  <c r="N242" i="2"/>
  <c r="O242" i="2" s="1"/>
  <c r="N234" i="2"/>
  <c r="O234" i="2" s="1"/>
  <c r="N226" i="2"/>
  <c r="O226" i="2" s="1"/>
  <c r="N218" i="2"/>
  <c r="O218" i="2" s="1"/>
  <c r="N210" i="2"/>
  <c r="O210" i="2" s="1"/>
  <c r="N202" i="2"/>
  <c r="O202" i="2" s="1"/>
  <c r="N194" i="2"/>
  <c r="O194" i="2" s="1"/>
  <c r="N186" i="2"/>
  <c r="O186" i="2" s="1"/>
  <c r="N178" i="2"/>
  <c r="O178" i="2" s="1"/>
  <c r="N170" i="2"/>
  <c r="O170" i="2" s="1"/>
  <c r="N162" i="2"/>
  <c r="O162" i="2" s="1"/>
  <c r="N154" i="2"/>
  <c r="O154" i="2" s="1"/>
  <c r="N146" i="2"/>
  <c r="O146" i="2" s="1"/>
  <c r="N138" i="2"/>
  <c r="O138" i="2" s="1"/>
  <c r="N130" i="2"/>
  <c r="O130" i="2" s="1"/>
  <c r="N122" i="2"/>
  <c r="O122" i="2" s="1"/>
  <c r="N114" i="2"/>
  <c r="O114" i="2" s="1"/>
  <c r="N106" i="2"/>
  <c r="O106" i="2" s="1"/>
  <c r="N98" i="2"/>
  <c r="O98" i="2" s="1"/>
  <c r="N90" i="2"/>
  <c r="O90" i="2" s="1"/>
  <c r="N82" i="2"/>
  <c r="O82" i="2" s="1"/>
  <c r="N74" i="2"/>
  <c r="O74" i="2" s="1"/>
  <c r="N66" i="2"/>
  <c r="O66" i="2" s="1"/>
  <c r="N58" i="2"/>
  <c r="O58" i="2" s="1"/>
  <c r="N50" i="2"/>
  <c r="O50" i="2" s="1"/>
  <c r="N42" i="2"/>
  <c r="O42" i="2" s="1"/>
  <c r="N34" i="2"/>
  <c r="O34" i="2" s="1"/>
  <c r="N26" i="2"/>
  <c r="O26" i="2" s="1"/>
  <c r="N18" i="2"/>
  <c r="O18" i="2" s="1"/>
  <c r="N10" i="2"/>
  <c r="O10" i="2" s="1"/>
  <c r="N2009" i="2"/>
  <c r="O2009" i="2" s="1"/>
  <c r="N2001" i="2"/>
  <c r="O2001" i="2" s="1"/>
  <c r="N1993" i="2"/>
  <c r="O1993" i="2" s="1"/>
  <c r="N1985" i="2"/>
  <c r="O1985" i="2" s="1"/>
  <c r="N1977" i="2"/>
  <c r="O1977" i="2" s="1"/>
  <c r="N1969" i="2"/>
  <c r="O1969" i="2" s="1"/>
  <c r="N1961" i="2"/>
  <c r="O1961" i="2" s="1"/>
  <c r="N1953" i="2"/>
  <c r="O1953" i="2" s="1"/>
  <c r="N1945" i="2"/>
  <c r="O1945" i="2" s="1"/>
  <c r="N1937" i="2"/>
  <c r="O1937" i="2" s="1"/>
  <c r="N1929" i="2"/>
  <c r="O1929" i="2" s="1"/>
  <c r="N1921" i="2"/>
  <c r="O1921" i="2" s="1"/>
  <c r="N1913" i="2"/>
  <c r="O1913" i="2" s="1"/>
  <c r="N1905" i="2"/>
  <c r="O1905" i="2" s="1"/>
  <c r="N1897" i="2"/>
  <c r="O1897" i="2" s="1"/>
  <c r="N1889" i="2"/>
  <c r="O1889" i="2" s="1"/>
  <c r="N1881" i="2"/>
  <c r="O1881" i="2" s="1"/>
  <c r="N1873" i="2"/>
  <c r="O1873" i="2" s="1"/>
  <c r="N1865" i="2"/>
  <c r="O1865" i="2" s="1"/>
  <c r="N1857" i="2"/>
  <c r="O1857" i="2" s="1"/>
  <c r="N1849" i="2"/>
  <c r="O1849" i="2" s="1"/>
  <c r="N1841" i="2"/>
  <c r="O1841" i="2" s="1"/>
  <c r="N1833" i="2"/>
  <c r="O1833" i="2" s="1"/>
  <c r="N1825" i="2"/>
  <c r="O1825" i="2" s="1"/>
  <c r="N1817" i="2"/>
  <c r="O1817" i="2" s="1"/>
  <c r="N1809" i="2"/>
  <c r="O1809" i="2" s="1"/>
  <c r="N1801" i="2"/>
  <c r="O1801" i="2" s="1"/>
  <c r="N1793" i="2"/>
  <c r="O1793" i="2" s="1"/>
  <c r="N1785" i="2"/>
  <c r="O1785" i="2" s="1"/>
  <c r="N1777" i="2"/>
  <c r="O1777" i="2" s="1"/>
  <c r="N1769" i="2"/>
  <c r="O1769" i="2" s="1"/>
  <c r="N1761" i="2"/>
  <c r="O1761" i="2" s="1"/>
  <c r="N1753" i="2"/>
  <c r="O1753" i="2" s="1"/>
  <c r="N1745" i="2"/>
  <c r="O1745" i="2" s="1"/>
  <c r="N1737" i="2"/>
  <c r="O1737" i="2" s="1"/>
  <c r="N1729" i="2"/>
  <c r="O1729" i="2" s="1"/>
  <c r="N1721" i="2"/>
  <c r="O1721" i="2" s="1"/>
  <c r="N1713" i="2"/>
  <c r="O1713" i="2" s="1"/>
  <c r="N1705" i="2"/>
  <c r="O1705" i="2" s="1"/>
  <c r="N1697" i="2"/>
  <c r="O1697" i="2" s="1"/>
  <c r="N1689" i="2"/>
  <c r="O1689" i="2" s="1"/>
  <c r="N1681" i="2"/>
  <c r="O1681" i="2" s="1"/>
  <c r="N1673" i="2"/>
  <c r="O1673" i="2" s="1"/>
  <c r="N1665" i="2"/>
  <c r="O1665" i="2" s="1"/>
  <c r="N1657" i="2"/>
  <c r="O1657" i="2" s="1"/>
  <c r="N1649" i="2"/>
  <c r="O1649" i="2" s="1"/>
  <c r="N1641" i="2"/>
  <c r="O1641" i="2" s="1"/>
  <c r="N1633" i="2"/>
  <c r="O1633" i="2" s="1"/>
  <c r="N1625" i="2"/>
  <c r="O1625" i="2" s="1"/>
  <c r="N1617" i="2"/>
  <c r="O1617" i="2" s="1"/>
  <c r="N1609" i="2"/>
  <c r="O1609" i="2" s="1"/>
  <c r="N1601" i="2"/>
  <c r="O1601" i="2" s="1"/>
  <c r="N1593" i="2"/>
  <c r="O1593" i="2" s="1"/>
  <c r="N1585" i="2"/>
  <c r="O1585" i="2" s="1"/>
  <c r="N1577" i="2"/>
  <c r="O1577" i="2" s="1"/>
  <c r="N1569" i="2"/>
  <c r="O1569" i="2" s="1"/>
  <c r="N1561" i="2"/>
  <c r="O1561" i="2" s="1"/>
  <c r="N1553" i="2"/>
  <c r="O1553" i="2" s="1"/>
  <c r="N1545" i="2"/>
  <c r="O1545" i="2" s="1"/>
  <c r="N1537" i="2"/>
  <c r="O1537" i="2" s="1"/>
  <c r="N1529" i="2"/>
  <c r="O1529" i="2" s="1"/>
  <c r="N1521" i="2"/>
  <c r="O1521" i="2" s="1"/>
  <c r="N1513" i="2"/>
  <c r="O1513" i="2" s="1"/>
  <c r="N1505" i="2"/>
  <c r="O1505" i="2" s="1"/>
  <c r="N1497" i="2"/>
  <c r="O1497" i="2" s="1"/>
  <c r="N1489" i="2"/>
  <c r="O1489" i="2" s="1"/>
  <c r="N1481" i="2"/>
  <c r="O1481" i="2" s="1"/>
  <c r="N1473" i="2"/>
  <c r="O1473" i="2" s="1"/>
  <c r="N1465" i="2"/>
  <c r="O1465" i="2" s="1"/>
  <c r="N1457" i="2"/>
  <c r="O1457" i="2" s="1"/>
  <c r="N1449" i="2"/>
  <c r="O1449" i="2" s="1"/>
  <c r="N1441" i="2"/>
  <c r="O1441" i="2" s="1"/>
  <c r="N1433" i="2"/>
  <c r="O1433" i="2" s="1"/>
  <c r="N1425" i="2"/>
  <c r="O1425" i="2" s="1"/>
  <c r="N1417" i="2"/>
  <c r="O1417" i="2" s="1"/>
  <c r="N1409" i="2"/>
  <c r="O1409" i="2" s="1"/>
  <c r="N1401" i="2"/>
  <c r="O1401" i="2" s="1"/>
  <c r="N1393" i="2"/>
  <c r="O1393" i="2" s="1"/>
  <c r="N1385" i="2"/>
  <c r="O1385" i="2" s="1"/>
  <c r="N1377" i="2"/>
  <c r="O1377" i="2" s="1"/>
  <c r="N1369" i="2"/>
  <c r="O1369" i="2" s="1"/>
  <c r="N1361" i="2"/>
  <c r="O1361" i="2" s="1"/>
  <c r="N1353" i="2"/>
  <c r="O1353" i="2" s="1"/>
  <c r="N1345" i="2"/>
  <c r="O1345" i="2" s="1"/>
  <c r="N1337" i="2"/>
  <c r="O1337" i="2" s="1"/>
  <c r="N1329" i="2"/>
  <c r="O1329" i="2" s="1"/>
  <c r="N1321" i="2"/>
  <c r="O1321" i="2" s="1"/>
  <c r="N1313" i="2"/>
  <c r="O1313" i="2" s="1"/>
  <c r="N1305" i="2"/>
  <c r="O1305" i="2" s="1"/>
  <c r="N1297" i="2"/>
  <c r="O1297" i="2" s="1"/>
  <c r="N1289" i="2"/>
  <c r="O1289" i="2" s="1"/>
  <c r="N1281" i="2"/>
  <c r="O1281" i="2" s="1"/>
  <c r="N1273" i="2"/>
  <c r="O1273" i="2" s="1"/>
  <c r="N1265" i="2"/>
  <c r="O1265" i="2" s="1"/>
  <c r="N1257" i="2"/>
  <c r="O1257" i="2" s="1"/>
  <c r="N1249" i="2"/>
  <c r="O1249" i="2" s="1"/>
  <c r="N1241" i="2"/>
  <c r="O1241" i="2" s="1"/>
  <c r="N1233" i="2"/>
  <c r="O1233" i="2" s="1"/>
  <c r="N1225" i="2"/>
  <c r="O1225" i="2" s="1"/>
  <c r="N1217" i="2"/>
  <c r="O1217" i="2" s="1"/>
  <c r="N1209" i="2"/>
  <c r="O1209" i="2" s="1"/>
  <c r="N1201" i="2"/>
  <c r="O1201" i="2" s="1"/>
  <c r="N1193" i="2"/>
  <c r="O1193" i="2" s="1"/>
  <c r="N1185" i="2"/>
  <c r="O1185" i="2" s="1"/>
  <c r="N1177" i="2"/>
  <c r="O1177" i="2" s="1"/>
  <c r="N1169" i="2"/>
  <c r="O1169" i="2" s="1"/>
  <c r="N1161" i="2"/>
  <c r="O1161" i="2" s="1"/>
  <c r="N1153" i="2"/>
  <c r="O1153" i="2" s="1"/>
  <c r="N1145" i="2"/>
  <c r="O1145" i="2" s="1"/>
  <c r="N1137" i="2"/>
  <c r="O1137" i="2" s="1"/>
  <c r="N1129" i="2"/>
  <c r="O1129" i="2" s="1"/>
  <c r="N1121" i="2"/>
  <c r="O1121" i="2" s="1"/>
  <c r="N1113" i="2"/>
  <c r="O1113" i="2" s="1"/>
  <c r="N1105" i="2"/>
  <c r="O1105" i="2" s="1"/>
  <c r="N1097" i="2"/>
  <c r="O1097" i="2" s="1"/>
  <c r="N1089" i="2"/>
  <c r="O1089" i="2" s="1"/>
  <c r="N1081" i="2"/>
  <c r="O1081" i="2" s="1"/>
  <c r="N1073" i="2"/>
  <c r="O1073" i="2" s="1"/>
  <c r="N1065" i="2"/>
  <c r="O1065" i="2" s="1"/>
  <c r="N1057" i="2"/>
  <c r="O1057" i="2" s="1"/>
  <c r="N1049" i="2"/>
  <c r="O1049" i="2" s="1"/>
  <c r="N1041" i="2"/>
  <c r="O1041" i="2" s="1"/>
  <c r="N1033" i="2"/>
  <c r="O1033" i="2" s="1"/>
  <c r="N1025" i="2"/>
  <c r="O1025" i="2" s="1"/>
  <c r="N1017" i="2"/>
  <c r="O1017" i="2" s="1"/>
  <c r="N1009" i="2"/>
  <c r="O1009" i="2" s="1"/>
  <c r="N1001" i="2"/>
  <c r="O1001" i="2" s="1"/>
  <c r="N993" i="2"/>
  <c r="O993" i="2" s="1"/>
  <c r="N985" i="2"/>
  <c r="O985" i="2" s="1"/>
  <c r="N977" i="2"/>
  <c r="O977" i="2" s="1"/>
  <c r="N969" i="2"/>
  <c r="O969" i="2" s="1"/>
  <c r="N961" i="2"/>
  <c r="O961" i="2" s="1"/>
  <c r="N953" i="2"/>
  <c r="O953" i="2" s="1"/>
  <c r="N945" i="2"/>
  <c r="O945" i="2" s="1"/>
  <c r="N937" i="2"/>
  <c r="O937" i="2" s="1"/>
  <c r="N929" i="2"/>
  <c r="O929" i="2" s="1"/>
  <c r="N921" i="2"/>
  <c r="O921" i="2" s="1"/>
  <c r="N913" i="2"/>
  <c r="O913" i="2" s="1"/>
  <c r="N905" i="2"/>
  <c r="O905" i="2" s="1"/>
  <c r="N897" i="2"/>
  <c r="O897" i="2" s="1"/>
  <c r="N889" i="2"/>
  <c r="O889" i="2" s="1"/>
  <c r="N881" i="2"/>
  <c r="O881" i="2" s="1"/>
  <c r="N873" i="2"/>
  <c r="O873" i="2" s="1"/>
  <c r="N865" i="2"/>
  <c r="O865" i="2" s="1"/>
  <c r="N857" i="2"/>
  <c r="O857" i="2" s="1"/>
  <c r="N849" i="2"/>
  <c r="O849" i="2" s="1"/>
  <c r="N841" i="2"/>
  <c r="O841" i="2" s="1"/>
  <c r="N833" i="2"/>
  <c r="O833" i="2" s="1"/>
  <c r="N825" i="2"/>
  <c r="O825" i="2" s="1"/>
  <c r="N817" i="2"/>
  <c r="O817" i="2" s="1"/>
  <c r="N809" i="2"/>
  <c r="O809" i="2" s="1"/>
  <c r="N801" i="2"/>
  <c r="O801" i="2" s="1"/>
  <c r="N793" i="2"/>
  <c r="O793" i="2" s="1"/>
  <c r="N785" i="2"/>
  <c r="O785" i="2" s="1"/>
  <c r="N777" i="2"/>
  <c r="O777" i="2" s="1"/>
  <c r="N769" i="2"/>
  <c r="O769" i="2" s="1"/>
  <c r="N761" i="2"/>
  <c r="O761" i="2" s="1"/>
  <c r="N753" i="2"/>
  <c r="O753" i="2" s="1"/>
  <c r="N745" i="2"/>
  <c r="O745" i="2" s="1"/>
  <c r="N737" i="2"/>
  <c r="O737" i="2" s="1"/>
  <c r="N729" i="2"/>
  <c r="O729" i="2" s="1"/>
  <c r="N721" i="2"/>
  <c r="O721" i="2" s="1"/>
  <c r="N713" i="2"/>
  <c r="O713" i="2" s="1"/>
  <c r="N705" i="2"/>
  <c r="O705" i="2" s="1"/>
  <c r="N697" i="2"/>
  <c r="O697" i="2" s="1"/>
  <c r="N689" i="2"/>
  <c r="O689" i="2" s="1"/>
  <c r="N681" i="2"/>
  <c r="O681" i="2" s="1"/>
  <c r="N673" i="2"/>
  <c r="O673" i="2" s="1"/>
  <c r="N665" i="2"/>
  <c r="O665" i="2" s="1"/>
  <c r="N657" i="2"/>
  <c r="O657" i="2" s="1"/>
  <c r="N649" i="2"/>
  <c r="O649" i="2" s="1"/>
  <c r="N641" i="2"/>
  <c r="O641" i="2" s="1"/>
  <c r="N633" i="2"/>
  <c r="O633" i="2" s="1"/>
  <c r="N625" i="2"/>
  <c r="O625" i="2" s="1"/>
  <c r="N617" i="2"/>
  <c r="O617" i="2" s="1"/>
  <c r="N609" i="2"/>
  <c r="O609" i="2" s="1"/>
  <c r="N601" i="2"/>
  <c r="O601" i="2" s="1"/>
  <c r="N593" i="2"/>
  <c r="O593" i="2" s="1"/>
  <c r="N585" i="2"/>
  <c r="O585" i="2" s="1"/>
  <c r="N577" i="2"/>
  <c r="O577" i="2" s="1"/>
  <c r="N569" i="2"/>
  <c r="O569" i="2" s="1"/>
  <c r="N561" i="2"/>
  <c r="O561" i="2" s="1"/>
  <c r="N553" i="2"/>
  <c r="O553" i="2" s="1"/>
  <c r="N545" i="2"/>
  <c r="O545" i="2" s="1"/>
  <c r="N537" i="2"/>
  <c r="O537" i="2" s="1"/>
  <c r="N529" i="2"/>
  <c r="O529" i="2" s="1"/>
  <c r="N521" i="2"/>
  <c r="O521" i="2" s="1"/>
  <c r="N513" i="2"/>
  <c r="O513" i="2" s="1"/>
  <c r="N505" i="2"/>
  <c r="O505" i="2" s="1"/>
  <c r="N497" i="2"/>
  <c r="O497" i="2" s="1"/>
  <c r="N489" i="2"/>
  <c r="O489" i="2" s="1"/>
  <c r="N481" i="2"/>
  <c r="O481" i="2" s="1"/>
  <c r="N473" i="2"/>
  <c r="O473" i="2" s="1"/>
  <c r="N465" i="2"/>
  <c r="O465" i="2" s="1"/>
  <c r="N457" i="2"/>
  <c r="O457" i="2" s="1"/>
  <c r="N449" i="2"/>
  <c r="O449" i="2" s="1"/>
  <c r="N441" i="2"/>
  <c r="O441" i="2" s="1"/>
  <c r="N433" i="2"/>
  <c r="O433" i="2" s="1"/>
  <c r="N425" i="2"/>
  <c r="O425" i="2" s="1"/>
  <c r="N417" i="2"/>
  <c r="O417" i="2" s="1"/>
  <c r="N409" i="2"/>
  <c r="O409" i="2" s="1"/>
  <c r="N401" i="2"/>
  <c r="O401" i="2" s="1"/>
  <c r="N393" i="2"/>
  <c r="O393" i="2" s="1"/>
  <c r="N385" i="2"/>
  <c r="O385" i="2" s="1"/>
  <c r="N377" i="2"/>
  <c r="O377" i="2" s="1"/>
  <c r="N369" i="2"/>
  <c r="O369" i="2" s="1"/>
  <c r="N361" i="2"/>
  <c r="O361" i="2" s="1"/>
  <c r="N353" i="2"/>
  <c r="O353" i="2" s="1"/>
  <c r="N345" i="2"/>
  <c r="O345" i="2" s="1"/>
  <c r="N337" i="2"/>
  <c r="O337" i="2" s="1"/>
  <c r="N329" i="2"/>
  <c r="O329" i="2" s="1"/>
  <c r="N321" i="2"/>
  <c r="O321" i="2" s="1"/>
  <c r="N313" i="2"/>
  <c r="O313" i="2" s="1"/>
  <c r="N305" i="2"/>
  <c r="O305" i="2" s="1"/>
  <c r="N297" i="2"/>
  <c r="O297" i="2" s="1"/>
  <c r="N289" i="2"/>
  <c r="O289" i="2" s="1"/>
  <c r="N281" i="2"/>
  <c r="O281" i="2" s="1"/>
  <c r="N273" i="2"/>
  <c r="O273" i="2" s="1"/>
  <c r="N265" i="2"/>
  <c r="O265" i="2" s="1"/>
  <c r="N257" i="2"/>
  <c r="O257" i="2" s="1"/>
  <c r="N249" i="2"/>
  <c r="O249" i="2" s="1"/>
  <c r="N241" i="2"/>
  <c r="O241" i="2" s="1"/>
  <c r="N233" i="2"/>
  <c r="O233" i="2" s="1"/>
  <c r="N225" i="2"/>
  <c r="O225" i="2" s="1"/>
  <c r="N217" i="2"/>
  <c r="O217" i="2" s="1"/>
  <c r="N209" i="2"/>
  <c r="O209" i="2" s="1"/>
  <c r="N201" i="2"/>
  <c r="O201" i="2" s="1"/>
  <c r="N193" i="2"/>
  <c r="O193" i="2" s="1"/>
  <c r="N185" i="2"/>
  <c r="O185" i="2" s="1"/>
  <c r="N177" i="2"/>
  <c r="O177" i="2" s="1"/>
  <c r="N169" i="2"/>
  <c r="O169" i="2" s="1"/>
  <c r="N161" i="2"/>
  <c r="O161" i="2" s="1"/>
  <c r="N153" i="2"/>
  <c r="O153" i="2" s="1"/>
  <c r="N145" i="2"/>
  <c r="O145" i="2" s="1"/>
  <c r="N137" i="2"/>
  <c r="O137" i="2" s="1"/>
  <c r="N129" i="2"/>
  <c r="O129" i="2" s="1"/>
  <c r="N121" i="2"/>
  <c r="O121" i="2" s="1"/>
  <c r="N113" i="2"/>
  <c r="O113" i="2" s="1"/>
  <c r="N105" i="2"/>
  <c r="O105" i="2" s="1"/>
  <c r="N97" i="2"/>
  <c r="O97" i="2" s="1"/>
  <c r="N89" i="2"/>
  <c r="O89" i="2" s="1"/>
  <c r="N81" i="2"/>
  <c r="O81" i="2" s="1"/>
  <c r="N73" i="2"/>
  <c r="O73" i="2" s="1"/>
  <c r="N65" i="2"/>
  <c r="O65" i="2" s="1"/>
  <c r="N57" i="2"/>
  <c r="O57" i="2" s="1"/>
  <c r="N49" i="2"/>
  <c r="O49" i="2" s="1"/>
  <c r="N41" i="2"/>
  <c r="O41" i="2" s="1"/>
  <c r="N33" i="2"/>
  <c r="O33" i="2" s="1"/>
  <c r="N25" i="2"/>
  <c r="O25" i="2" s="1"/>
  <c r="N17" i="2"/>
  <c r="O17" i="2" s="1"/>
  <c r="N9" i="2"/>
  <c r="O9" i="2" s="1"/>
  <c r="N2008" i="2"/>
  <c r="O2008" i="2" s="1"/>
  <c r="N2000" i="2"/>
  <c r="O2000" i="2" s="1"/>
  <c r="N1992" i="2"/>
  <c r="O1992" i="2" s="1"/>
  <c r="N1984" i="2"/>
  <c r="O1984" i="2" s="1"/>
  <c r="N1976" i="2"/>
  <c r="O1976" i="2" s="1"/>
  <c r="N1968" i="2"/>
  <c r="O1968" i="2" s="1"/>
  <c r="N1960" i="2"/>
  <c r="O1960" i="2" s="1"/>
  <c r="N1952" i="2"/>
  <c r="O1952" i="2" s="1"/>
  <c r="N1944" i="2"/>
  <c r="O1944" i="2" s="1"/>
  <c r="N1936" i="2"/>
  <c r="O1936" i="2" s="1"/>
  <c r="N1928" i="2"/>
  <c r="O1928" i="2" s="1"/>
  <c r="N1920" i="2"/>
  <c r="O1920" i="2" s="1"/>
  <c r="N1912" i="2"/>
  <c r="O1912" i="2" s="1"/>
  <c r="N1904" i="2"/>
  <c r="O1904" i="2" s="1"/>
  <c r="N1896" i="2"/>
  <c r="O1896" i="2" s="1"/>
  <c r="N1888" i="2"/>
  <c r="O1888" i="2" s="1"/>
  <c r="N1880" i="2"/>
  <c r="O1880" i="2" s="1"/>
  <c r="N1872" i="2"/>
  <c r="O1872" i="2" s="1"/>
  <c r="N1864" i="2"/>
  <c r="O1864" i="2" s="1"/>
  <c r="N1856" i="2"/>
  <c r="O1856" i="2" s="1"/>
  <c r="N1848" i="2"/>
  <c r="O1848" i="2" s="1"/>
  <c r="N1840" i="2"/>
  <c r="O1840" i="2" s="1"/>
  <c r="N1832" i="2"/>
  <c r="O1832" i="2" s="1"/>
  <c r="N1824" i="2"/>
  <c r="O1824" i="2" s="1"/>
  <c r="N1816" i="2"/>
  <c r="O1816" i="2" s="1"/>
  <c r="N1808" i="2"/>
  <c r="O1808" i="2" s="1"/>
  <c r="N1800" i="2"/>
  <c r="O1800" i="2" s="1"/>
  <c r="N1792" i="2"/>
  <c r="O1792" i="2" s="1"/>
  <c r="N1784" i="2"/>
  <c r="O1784" i="2" s="1"/>
  <c r="N1776" i="2"/>
  <c r="O1776" i="2" s="1"/>
  <c r="N1768" i="2"/>
  <c r="O1768" i="2" s="1"/>
  <c r="N1760" i="2"/>
  <c r="O1760" i="2" s="1"/>
  <c r="N1752" i="2"/>
  <c r="O1752" i="2" s="1"/>
  <c r="N1744" i="2"/>
  <c r="O1744" i="2" s="1"/>
  <c r="N1736" i="2"/>
  <c r="O1736" i="2" s="1"/>
  <c r="N1728" i="2"/>
  <c r="O1728" i="2" s="1"/>
  <c r="N1720" i="2"/>
  <c r="O1720" i="2" s="1"/>
  <c r="N1712" i="2"/>
  <c r="O1712" i="2" s="1"/>
  <c r="N1704" i="2"/>
  <c r="O1704" i="2" s="1"/>
  <c r="N1696" i="2"/>
  <c r="O1696" i="2" s="1"/>
  <c r="N1688" i="2"/>
  <c r="O1688" i="2" s="1"/>
  <c r="N1680" i="2"/>
  <c r="O1680" i="2" s="1"/>
  <c r="N1672" i="2"/>
  <c r="O1672" i="2" s="1"/>
  <c r="N1664" i="2"/>
  <c r="O1664" i="2" s="1"/>
  <c r="N1656" i="2"/>
  <c r="O1656" i="2" s="1"/>
  <c r="N1648" i="2"/>
  <c r="O1648" i="2" s="1"/>
  <c r="N1640" i="2"/>
  <c r="O1640" i="2" s="1"/>
  <c r="N1632" i="2"/>
  <c r="O1632" i="2" s="1"/>
  <c r="N1624" i="2"/>
  <c r="O1624" i="2" s="1"/>
  <c r="N1616" i="2"/>
  <c r="O1616" i="2" s="1"/>
  <c r="N1608" i="2"/>
  <c r="O1608" i="2" s="1"/>
  <c r="N1600" i="2"/>
  <c r="O1600" i="2" s="1"/>
  <c r="N1592" i="2"/>
  <c r="O1592" i="2" s="1"/>
  <c r="N1584" i="2"/>
  <c r="O1584" i="2" s="1"/>
  <c r="N1576" i="2"/>
  <c r="O1576" i="2" s="1"/>
  <c r="N1568" i="2"/>
  <c r="O1568" i="2" s="1"/>
  <c r="N1560" i="2"/>
  <c r="O1560" i="2" s="1"/>
  <c r="N1552" i="2"/>
  <c r="O1552" i="2" s="1"/>
  <c r="N1544" i="2"/>
  <c r="O1544" i="2" s="1"/>
  <c r="N1536" i="2"/>
  <c r="O1536" i="2" s="1"/>
  <c r="N1528" i="2"/>
  <c r="O1528" i="2" s="1"/>
  <c r="N1520" i="2"/>
  <c r="O1520" i="2" s="1"/>
  <c r="N1512" i="2"/>
  <c r="O1512" i="2" s="1"/>
  <c r="N1504" i="2"/>
  <c r="O1504" i="2" s="1"/>
  <c r="N1496" i="2"/>
  <c r="O1496" i="2" s="1"/>
  <c r="N1488" i="2"/>
  <c r="O1488" i="2" s="1"/>
  <c r="N1480" i="2"/>
  <c r="O1480" i="2" s="1"/>
  <c r="N1472" i="2"/>
  <c r="O1472" i="2" s="1"/>
  <c r="N1464" i="2"/>
  <c r="O1464" i="2" s="1"/>
  <c r="N1456" i="2"/>
  <c r="O1456" i="2" s="1"/>
  <c r="N1448" i="2"/>
  <c r="O1448" i="2" s="1"/>
  <c r="N1440" i="2"/>
  <c r="O1440" i="2" s="1"/>
  <c r="N1432" i="2"/>
  <c r="O1432" i="2" s="1"/>
  <c r="N1424" i="2"/>
  <c r="O1424" i="2" s="1"/>
  <c r="N1416" i="2"/>
  <c r="O1416" i="2" s="1"/>
  <c r="N1408" i="2"/>
  <c r="O1408" i="2" s="1"/>
  <c r="N1400" i="2"/>
  <c r="O1400" i="2" s="1"/>
  <c r="N1392" i="2"/>
  <c r="O1392" i="2" s="1"/>
  <c r="N1384" i="2"/>
  <c r="O1384" i="2" s="1"/>
  <c r="N1376" i="2"/>
  <c r="O1376" i="2" s="1"/>
  <c r="N1368" i="2"/>
  <c r="O1368" i="2" s="1"/>
  <c r="N1360" i="2"/>
  <c r="O1360" i="2" s="1"/>
  <c r="N1352" i="2"/>
  <c r="O1352" i="2" s="1"/>
  <c r="N1344" i="2"/>
  <c r="O1344" i="2" s="1"/>
  <c r="N1336" i="2"/>
  <c r="O1336" i="2" s="1"/>
  <c r="N1328" i="2"/>
  <c r="O1328" i="2" s="1"/>
  <c r="N1320" i="2"/>
  <c r="O1320" i="2" s="1"/>
  <c r="N1312" i="2"/>
  <c r="O1312" i="2" s="1"/>
  <c r="N1304" i="2"/>
  <c r="O1304" i="2" s="1"/>
  <c r="N1296" i="2"/>
  <c r="O1296" i="2" s="1"/>
  <c r="N1288" i="2"/>
  <c r="O1288" i="2" s="1"/>
  <c r="N1280" i="2"/>
  <c r="O1280" i="2" s="1"/>
  <c r="N1272" i="2"/>
  <c r="O1272" i="2" s="1"/>
  <c r="N1264" i="2"/>
  <c r="O1264" i="2" s="1"/>
  <c r="N1256" i="2"/>
  <c r="O1256" i="2" s="1"/>
  <c r="N1248" i="2"/>
  <c r="O1248" i="2" s="1"/>
  <c r="N1240" i="2"/>
  <c r="O1240" i="2" s="1"/>
  <c r="N1232" i="2"/>
  <c r="O1232" i="2" s="1"/>
  <c r="N1224" i="2"/>
  <c r="O1224" i="2" s="1"/>
  <c r="N1216" i="2"/>
  <c r="O1216" i="2" s="1"/>
  <c r="N1208" i="2"/>
  <c r="O1208" i="2" s="1"/>
  <c r="N1200" i="2"/>
  <c r="O1200" i="2" s="1"/>
  <c r="N1192" i="2"/>
  <c r="O1192" i="2" s="1"/>
  <c r="N1184" i="2"/>
  <c r="O1184" i="2" s="1"/>
  <c r="N1176" i="2"/>
  <c r="O1176" i="2" s="1"/>
  <c r="N1168" i="2"/>
  <c r="O1168" i="2" s="1"/>
  <c r="N1160" i="2"/>
  <c r="O1160" i="2" s="1"/>
  <c r="N1152" i="2"/>
  <c r="O1152" i="2" s="1"/>
  <c r="N1144" i="2"/>
  <c r="O1144" i="2" s="1"/>
  <c r="N1136" i="2"/>
  <c r="O1136" i="2" s="1"/>
  <c r="N1128" i="2"/>
  <c r="O1128" i="2" s="1"/>
  <c r="N1120" i="2"/>
  <c r="O1120" i="2" s="1"/>
  <c r="N1112" i="2"/>
  <c r="O1112" i="2" s="1"/>
  <c r="N1104" i="2"/>
  <c r="O1104" i="2" s="1"/>
  <c r="N1096" i="2"/>
  <c r="O1096" i="2" s="1"/>
  <c r="N1088" i="2"/>
  <c r="O1088" i="2" s="1"/>
  <c r="N1080" i="2"/>
  <c r="O1080" i="2" s="1"/>
  <c r="N1072" i="2"/>
  <c r="O1072" i="2" s="1"/>
  <c r="N1064" i="2"/>
  <c r="O1064" i="2" s="1"/>
  <c r="N1056" i="2"/>
  <c r="O1056" i="2" s="1"/>
  <c r="N1048" i="2"/>
  <c r="O1048" i="2" s="1"/>
  <c r="N1040" i="2"/>
  <c r="O1040" i="2" s="1"/>
  <c r="N1032" i="2"/>
  <c r="O1032" i="2" s="1"/>
  <c r="N1024" i="2"/>
  <c r="O1024" i="2" s="1"/>
  <c r="N1016" i="2"/>
  <c r="O1016" i="2" s="1"/>
  <c r="N1008" i="2"/>
  <c r="O1008" i="2" s="1"/>
  <c r="N1000" i="2"/>
  <c r="O1000" i="2" s="1"/>
  <c r="N992" i="2"/>
  <c r="O992" i="2" s="1"/>
  <c r="N984" i="2"/>
  <c r="O984" i="2" s="1"/>
  <c r="N976" i="2"/>
  <c r="O976" i="2" s="1"/>
  <c r="N968" i="2"/>
  <c r="O968" i="2" s="1"/>
  <c r="N960" i="2"/>
  <c r="O960" i="2" s="1"/>
  <c r="N952" i="2"/>
  <c r="O952" i="2" s="1"/>
  <c r="N944" i="2"/>
  <c r="O944" i="2" s="1"/>
  <c r="N936" i="2"/>
  <c r="O936" i="2" s="1"/>
  <c r="N928" i="2"/>
  <c r="O928" i="2" s="1"/>
  <c r="N920" i="2"/>
  <c r="O920" i="2" s="1"/>
  <c r="N912" i="2"/>
  <c r="O912" i="2" s="1"/>
  <c r="N904" i="2"/>
  <c r="O904" i="2" s="1"/>
  <c r="N896" i="2"/>
  <c r="O896" i="2" s="1"/>
  <c r="N888" i="2"/>
  <c r="O888" i="2" s="1"/>
  <c r="N880" i="2"/>
  <c r="O880" i="2" s="1"/>
  <c r="N872" i="2"/>
  <c r="O872" i="2" s="1"/>
  <c r="N864" i="2"/>
  <c r="O864" i="2" s="1"/>
  <c r="N856" i="2"/>
  <c r="O856" i="2" s="1"/>
  <c r="N848" i="2"/>
  <c r="O848" i="2" s="1"/>
  <c r="N840" i="2"/>
  <c r="O840" i="2" s="1"/>
  <c r="N832" i="2"/>
  <c r="O832" i="2" s="1"/>
  <c r="N824" i="2"/>
  <c r="O824" i="2" s="1"/>
  <c r="N816" i="2"/>
  <c r="O816" i="2" s="1"/>
  <c r="N808" i="2"/>
  <c r="O808" i="2" s="1"/>
  <c r="N800" i="2"/>
  <c r="O800" i="2" s="1"/>
  <c r="N792" i="2"/>
  <c r="O792" i="2" s="1"/>
  <c r="N784" i="2"/>
  <c r="O784" i="2" s="1"/>
  <c r="N776" i="2"/>
  <c r="O776" i="2" s="1"/>
  <c r="N768" i="2"/>
  <c r="O768" i="2" s="1"/>
  <c r="N760" i="2"/>
  <c r="O760" i="2" s="1"/>
  <c r="N752" i="2"/>
  <c r="O752" i="2" s="1"/>
  <c r="N744" i="2"/>
  <c r="O744" i="2" s="1"/>
  <c r="N736" i="2"/>
  <c r="O736" i="2" s="1"/>
  <c r="N728" i="2"/>
  <c r="O728" i="2" s="1"/>
  <c r="N720" i="2"/>
  <c r="O720" i="2" s="1"/>
  <c r="N712" i="2"/>
  <c r="O712" i="2" s="1"/>
  <c r="N704" i="2"/>
  <c r="O704" i="2" s="1"/>
  <c r="N696" i="2"/>
  <c r="O696" i="2" s="1"/>
  <c r="N688" i="2"/>
  <c r="O688" i="2" s="1"/>
  <c r="N680" i="2"/>
  <c r="O680" i="2" s="1"/>
  <c r="N672" i="2"/>
  <c r="O672" i="2" s="1"/>
  <c r="N664" i="2"/>
  <c r="O664" i="2" s="1"/>
  <c r="N656" i="2"/>
  <c r="O656" i="2" s="1"/>
  <c r="N648" i="2"/>
  <c r="O648" i="2" s="1"/>
  <c r="N640" i="2"/>
  <c r="O640" i="2" s="1"/>
  <c r="N632" i="2"/>
  <c r="O632" i="2" s="1"/>
  <c r="N624" i="2"/>
  <c r="O624" i="2" s="1"/>
  <c r="N616" i="2"/>
  <c r="O616" i="2" s="1"/>
  <c r="N608" i="2"/>
  <c r="O608" i="2" s="1"/>
  <c r="N600" i="2"/>
  <c r="O600" i="2" s="1"/>
  <c r="N592" i="2"/>
  <c r="O592" i="2" s="1"/>
  <c r="N584" i="2"/>
  <c r="O584" i="2" s="1"/>
  <c r="N576" i="2"/>
  <c r="O576" i="2" s="1"/>
  <c r="N568" i="2"/>
  <c r="O568" i="2" s="1"/>
  <c r="N560" i="2"/>
  <c r="O560" i="2" s="1"/>
  <c r="N552" i="2"/>
  <c r="O552" i="2" s="1"/>
  <c r="N544" i="2"/>
  <c r="O544" i="2" s="1"/>
  <c r="N536" i="2"/>
  <c r="O536" i="2" s="1"/>
  <c r="N528" i="2"/>
  <c r="O528" i="2" s="1"/>
  <c r="N520" i="2"/>
  <c r="O520" i="2" s="1"/>
  <c r="N512" i="2"/>
  <c r="O512" i="2" s="1"/>
  <c r="N504" i="2"/>
  <c r="O504" i="2" s="1"/>
  <c r="N496" i="2"/>
  <c r="O496" i="2" s="1"/>
  <c r="N488" i="2"/>
  <c r="O488" i="2" s="1"/>
  <c r="N480" i="2"/>
  <c r="O480" i="2" s="1"/>
  <c r="N472" i="2"/>
  <c r="O472" i="2" s="1"/>
  <c r="N464" i="2"/>
  <c r="O464" i="2" s="1"/>
  <c r="N456" i="2"/>
  <c r="O456" i="2" s="1"/>
  <c r="N448" i="2"/>
  <c r="O448" i="2" s="1"/>
  <c r="N440" i="2"/>
  <c r="O440" i="2" s="1"/>
  <c r="N432" i="2"/>
  <c r="O432" i="2" s="1"/>
  <c r="N424" i="2"/>
  <c r="O424" i="2" s="1"/>
  <c r="N416" i="2"/>
  <c r="O416" i="2" s="1"/>
  <c r="N408" i="2"/>
  <c r="O408" i="2" s="1"/>
  <c r="N400" i="2"/>
  <c r="O400" i="2" s="1"/>
  <c r="N392" i="2"/>
  <c r="O392" i="2" s="1"/>
  <c r="N384" i="2"/>
  <c r="O384" i="2" s="1"/>
  <c r="N376" i="2"/>
  <c r="O376" i="2" s="1"/>
  <c r="N368" i="2"/>
  <c r="O368" i="2" s="1"/>
  <c r="N360" i="2"/>
  <c r="O360" i="2" s="1"/>
  <c r="N352" i="2"/>
  <c r="O352" i="2" s="1"/>
  <c r="N344" i="2"/>
  <c r="O344" i="2" s="1"/>
  <c r="N336" i="2"/>
  <c r="O336" i="2" s="1"/>
  <c r="N328" i="2"/>
  <c r="O328" i="2" s="1"/>
  <c r="N320" i="2"/>
  <c r="O320" i="2" s="1"/>
  <c r="N312" i="2"/>
  <c r="O312" i="2" s="1"/>
  <c r="N304" i="2"/>
  <c r="O304" i="2" s="1"/>
  <c r="N296" i="2"/>
  <c r="O296" i="2" s="1"/>
  <c r="N288" i="2"/>
  <c r="O288" i="2" s="1"/>
  <c r="N280" i="2"/>
  <c r="O280" i="2" s="1"/>
  <c r="N272" i="2"/>
  <c r="O272" i="2" s="1"/>
  <c r="N264" i="2"/>
  <c r="O264" i="2" s="1"/>
  <c r="N256" i="2"/>
  <c r="O256" i="2" s="1"/>
  <c r="N248" i="2"/>
  <c r="O248" i="2" s="1"/>
  <c r="N240" i="2"/>
  <c r="O240" i="2" s="1"/>
  <c r="N232" i="2"/>
  <c r="O232" i="2" s="1"/>
  <c r="N224" i="2"/>
  <c r="O224" i="2" s="1"/>
  <c r="N216" i="2"/>
  <c r="O216" i="2" s="1"/>
  <c r="N208" i="2"/>
  <c r="O208" i="2" s="1"/>
  <c r="N200" i="2"/>
  <c r="O200" i="2" s="1"/>
  <c r="N192" i="2"/>
  <c r="O192" i="2" s="1"/>
  <c r="N184" i="2"/>
  <c r="O184" i="2" s="1"/>
  <c r="N176" i="2"/>
  <c r="O176" i="2" s="1"/>
  <c r="N168" i="2"/>
  <c r="O168" i="2" s="1"/>
  <c r="N160" i="2"/>
  <c r="O160" i="2" s="1"/>
  <c r="N152" i="2"/>
  <c r="O152" i="2" s="1"/>
  <c r="N144" i="2"/>
  <c r="O144" i="2" s="1"/>
  <c r="N136" i="2"/>
  <c r="O136" i="2" s="1"/>
  <c r="N128" i="2"/>
  <c r="O128" i="2" s="1"/>
  <c r="N120" i="2"/>
  <c r="O120" i="2" s="1"/>
  <c r="N112" i="2"/>
  <c r="O112" i="2" s="1"/>
  <c r="N104" i="2"/>
  <c r="O104" i="2" s="1"/>
  <c r="N96" i="2"/>
  <c r="O96" i="2" s="1"/>
  <c r="N88" i="2"/>
  <c r="O88" i="2" s="1"/>
  <c r="N80" i="2"/>
  <c r="O80" i="2" s="1"/>
  <c r="N72" i="2"/>
  <c r="O72" i="2" s="1"/>
  <c r="N64" i="2"/>
  <c r="O64" i="2" s="1"/>
  <c r="N56" i="2"/>
  <c r="O56" i="2" s="1"/>
  <c r="N48" i="2"/>
  <c r="O48" i="2" s="1"/>
  <c r="N40" i="2"/>
  <c r="O40" i="2" s="1"/>
  <c r="N32" i="2"/>
  <c r="O32" i="2" s="1"/>
  <c r="N24" i="2"/>
  <c r="O24" i="2" s="1"/>
  <c r="N16" i="2"/>
  <c r="O16" i="2" s="1"/>
  <c r="N8" i="2"/>
  <c r="O8" i="2" s="1"/>
  <c r="AC2008" i="2"/>
  <c r="X2008" i="2"/>
  <c r="AC2000" i="2"/>
  <c r="X2000" i="2"/>
  <c r="AC1992" i="2"/>
  <c r="X1992" i="2"/>
  <c r="AC1984" i="2"/>
  <c r="X1984" i="2"/>
  <c r="AC1976" i="2"/>
  <c r="X1976" i="2"/>
  <c r="AC1968" i="2"/>
  <c r="X1968" i="2"/>
  <c r="AC1960" i="2"/>
  <c r="X1960" i="2"/>
  <c r="AC1952" i="2"/>
  <c r="X1952" i="2"/>
  <c r="AC1944" i="2"/>
  <c r="X1944" i="2"/>
  <c r="AC1936" i="2"/>
  <c r="X1936" i="2"/>
  <c r="AC1928" i="2"/>
  <c r="X1928" i="2"/>
  <c r="AC1920" i="2"/>
  <c r="X1920" i="2"/>
  <c r="AC1912" i="2"/>
  <c r="X1912" i="2"/>
  <c r="AC1904" i="2"/>
  <c r="X1904" i="2"/>
  <c r="AC1896" i="2"/>
  <c r="X1896" i="2"/>
  <c r="AC1888" i="2"/>
  <c r="X1888" i="2"/>
  <c r="AC1880" i="2"/>
  <c r="X1880" i="2"/>
  <c r="AC1872" i="2"/>
  <c r="X1872" i="2"/>
  <c r="AC1864" i="2"/>
  <c r="X1864" i="2"/>
  <c r="AC1856" i="2"/>
  <c r="X1856" i="2"/>
  <c r="AC1848" i="2"/>
  <c r="X1848" i="2"/>
  <c r="AC1840" i="2"/>
  <c r="X1840" i="2"/>
  <c r="AC1832" i="2"/>
  <c r="X1832" i="2"/>
  <c r="AC1824" i="2"/>
  <c r="X1824" i="2"/>
  <c r="AC1816" i="2"/>
  <c r="X1816" i="2"/>
  <c r="AC1808" i="2"/>
  <c r="X1808" i="2"/>
  <c r="AC1800" i="2"/>
  <c r="X1800" i="2"/>
  <c r="AC1792" i="2"/>
  <c r="X1792" i="2"/>
  <c r="AC1784" i="2"/>
  <c r="X1784" i="2"/>
  <c r="AC1776" i="2"/>
  <c r="X1776" i="2"/>
  <c r="AC1768" i="2"/>
  <c r="X1768" i="2"/>
  <c r="AC1760" i="2"/>
  <c r="X1760" i="2"/>
  <c r="AC1752" i="2"/>
  <c r="X1752" i="2"/>
  <c r="AC1744" i="2"/>
  <c r="X1744" i="2"/>
  <c r="AC1736" i="2"/>
  <c r="X1736" i="2"/>
  <c r="AC1728" i="2"/>
  <c r="X1728" i="2"/>
  <c r="AC1720" i="2"/>
  <c r="X1720" i="2"/>
  <c r="AC1712" i="2"/>
  <c r="X1712" i="2"/>
  <c r="AC1704" i="2"/>
  <c r="X1704" i="2"/>
  <c r="AC1696" i="2"/>
  <c r="X1696" i="2"/>
  <c r="AC1688" i="2"/>
  <c r="X1688" i="2"/>
  <c r="AC1680" i="2"/>
  <c r="X1680" i="2"/>
  <c r="AC1672" i="2"/>
  <c r="X1672" i="2"/>
  <c r="AC1664" i="2"/>
  <c r="X1664" i="2"/>
  <c r="AC1656" i="2"/>
  <c r="X1656" i="2"/>
  <c r="AC1648" i="2"/>
  <c r="X1648" i="2"/>
  <c r="AC1640" i="2"/>
  <c r="X1640" i="2"/>
  <c r="AC1632" i="2"/>
  <c r="X1632" i="2"/>
  <c r="AC1624" i="2"/>
  <c r="X1624" i="2"/>
  <c r="AC1616" i="2"/>
  <c r="X1616" i="2"/>
  <c r="AC1608" i="2"/>
  <c r="X1608" i="2"/>
  <c r="AC1600" i="2"/>
  <c r="X1600" i="2"/>
  <c r="AC1592" i="2"/>
  <c r="X1592" i="2"/>
  <c r="AC1584" i="2"/>
  <c r="X1584" i="2"/>
  <c r="AC1576" i="2"/>
  <c r="X1576" i="2"/>
  <c r="AC1568" i="2"/>
  <c r="X1568" i="2"/>
  <c r="AC1560" i="2"/>
  <c r="X1560" i="2"/>
  <c r="AC1552" i="2"/>
  <c r="X1552" i="2"/>
  <c r="AC1544" i="2"/>
  <c r="X1544" i="2"/>
  <c r="AC1536" i="2"/>
  <c r="X1536" i="2"/>
  <c r="AC1528" i="2"/>
  <c r="X1528" i="2"/>
  <c r="AC1520" i="2"/>
  <c r="X1520" i="2"/>
  <c r="AC1512" i="2"/>
  <c r="X1512" i="2"/>
  <c r="AC1504" i="2"/>
  <c r="X1504" i="2"/>
  <c r="AC1496" i="2"/>
  <c r="X1496" i="2"/>
  <c r="AC1488" i="2"/>
  <c r="X1488" i="2"/>
  <c r="AC1480" i="2"/>
  <c r="X1480" i="2"/>
  <c r="AC1472" i="2"/>
  <c r="X1472" i="2"/>
  <c r="AC1464" i="2"/>
  <c r="X1464" i="2"/>
  <c r="AC1456" i="2"/>
  <c r="X1456" i="2"/>
  <c r="AC1448" i="2"/>
  <c r="X1448" i="2"/>
  <c r="AC1440" i="2"/>
  <c r="X1440" i="2"/>
  <c r="AC1432" i="2"/>
  <c r="X1432" i="2"/>
  <c r="AC1424" i="2"/>
  <c r="X1424" i="2"/>
  <c r="AC1416" i="2"/>
  <c r="X1416" i="2"/>
  <c r="AC1408" i="2"/>
  <c r="X1408" i="2"/>
  <c r="AC1400" i="2"/>
  <c r="X1400" i="2"/>
  <c r="AC1392" i="2"/>
  <c r="X1392" i="2"/>
  <c r="AC1384" i="2"/>
  <c r="X1384" i="2"/>
  <c r="AC1376" i="2"/>
  <c r="X1376" i="2"/>
  <c r="AC1368" i="2"/>
  <c r="X1368" i="2"/>
  <c r="AC1360" i="2"/>
  <c r="X1360" i="2"/>
  <c r="AC1352" i="2"/>
  <c r="X1352" i="2"/>
  <c r="AC1344" i="2"/>
  <c r="X1344" i="2"/>
  <c r="AC1336" i="2"/>
  <c r="X1336" i="2"/>
  <c r="AC1328" i="2"/>
  <c r="X1328" i="2"/>
  <c r="AC1320" i="2"/>
  <c r="X1320" i="2"/>
  <c r="AC1312" i="2"/>
  <c r="X1312" i="2"/>
  <c r="AC1304" i="2"/>
  <c r="X1304" i="2"/>
  <c r="AC1296" i="2"/>
  <c r="X1296" i="2"/>
  <c r="AC1288" i="2"/>
  <c r="X1288" i="2"/>
  <c r="AC1280" i="2"/>
  <c r="X1280" i="2"/>
  <c r="AC1272" i="2"/>
  <c r="X1272" i="2"/>
  <c r="AC1264" i="2"/>
  <c r="X1264" i="2"/>
  <c r="AC1256" i="2"/>
  <c r="X1256" i="2"/>
  <c r="AC1248" i="2"/>
  <c r="X1248" i="2"/>
  <c r="AC1240" i="2"/>
  <c r="X1240" i="2"/>
  <c r="AC1232" i="2"/>
  <c r="X1232" i="2"/>
  <c r="AC1224" i="2"/>
  <c r="X1224" i="2"/>
  <c r="AC1216" i="2"/>
  <c r="X1216" i="2"/>
  <c r="AC1208" i="2"/>
  <c r="X1208" i="2"/>
  <c r="AC1200" i="2"/>
  <c r="X1200" i="2"/>
  <c r="AC1192" i="2"/>
  <c r="X1192" i="2"/>
  <c r="AC1184" i="2"/>
  <c r="X1184" i="2"/>
  <c r="AC1176" i="2"/>
  <c r="X1176" i="2"/>
  <c r="AC1168" i="2"/>
  <c r="X1168" i="2"/>
  <c r="AC1160" i="2"/>
  <c r="X1160" i="2"/>
  <c r="AC1152" i="2"/>
  <c r="X1152" i="2"/>
  <c r="AC1144" i="2"/>
  <c r="X1144" i="2"/>
  <c r="AC1136" i="2"/>
  <c r="X1136" i="2"/>
  <c r="AC1128" i="2"/>
  <c r="X1128" i="2"/>
  <c r="AC1120" i="2"/>
  <c r="X1120" i="2"/>
  <c r="AC1112" i="2"/>
  <c r="X1112" i="2"/>
  <c r="AC1104" i="2"/>
  <c r="X1104" i="2"/>
  <c r="AC1096" i="2"/>
  <c r="X1096" i="2"/>
  <c r="AC1088" i="2"/>
  <c r="X1088" i="2"/>
  <c r="AC1080" i="2"/>
  <c r="X1080" i="2"/>
  <c r="AC1072" i="2"/>
  <c r="X1072" i="2"/>
  <c r="AC1064" i="2"/>
  <c r="X1064" i="2"/>
  <c r="AC1056" i="2"/>
  <c r="X1056" i="2"/>
  <c r="AC1048" i="2"/>
  <c r="X1048" i="2"/>
  <c r="AC1040" i="2"/>
  <c r="X1040" i="2"/>
  <c r="AC1032" i="2"/>
  <c r="X1032" i="2"/>
  <c r="AC1024" i="2"/>
  <c r="X1024" i="2"/>
  <c r="AC1016" i="2"/>
  <c r="X1016" i="2"/>
  <c r="AC1008" i="2"/>
  <c r="X1008" i="2"/>
  <c r="AC1000" i="2"/>
  <c r="X1000" i="2"/>
  <c r="AC992" i="2"/>
  <c r="X992" i="2"/>
  <c r="AC984" i="2"/>
  <c r="X984" i="2"/>
  <c r="AC976" i="2"/>
  <c r="X976" i="2"/>
  <c r="AC968" i="2"/>
  <c r="X968" i="2"/>
  <c r="AC960" i="2"/>
  <c r="X960" i="2"/>
  <c r="AC952" i="2"/>
  <c r="X952" i="2"/>
  <c r="AC944" i="2"/>
  <c r="X944" i="2"/>
  <c r="AC936" i="2"/>
  <c r="X936" i="2"/>
  <c r="AC928" i="2"/>
  <c r="X928" i="2"/>
  <c r="AC920" i="2"/>
  <c r="X920" i="2"/>
  <c r="AC912" i="2"/>
  <c r="X912" i="2"/>
  <c r="AC904" i="2"/>
  <c r="X904" i="2"/>
  <c r="AC896" i="2"/>
  <c r="X896" i="2"/>
  <c r="AC888" i="2"/>
  <c r="X888" i="2"/>
  <c r="AC880" i="2"/>
  <c r="X880" i="2"/>
  <c r="AC872" i="2"/>
  <c r="X872" i="2"/>
  <c r="AC864" i="2"/>
  <c r="X864" i="2"/>
  <c r="AC856" i="2"/>
  <c r="X856" i="2"/>
  <c r="AC848" i="2"/>
  <c r="X848" i="2"/>
  <c r="AC840" i="2"/>
  <c r="X840" i="2"/>
  <c r="AC832" i="2"/>
  <c r="X832" i="2"/>
  <c r="AC824" i="2"/>
  <c r="X824" i="2"/>
  <c r="AC816" i="2"/>
  <c r="X816" i="2"/>
  <c r="AC808" i="2"/>
  <c r="X808" i="2"/>
  <c r="AC800" i="2"/>
  <c r="X800" i="2"/>
  <c r="AC792" i="2"/>
  <c r="X792" i="2"/>
  <c r="AC784" i="2"/>
  <c r="X784" i="2"/>
  <c r="AC776" i="2"/>
  <c r="X776" i="2"/>
  <c r="AC768" i="2"/>
  <c r="X768" i="2"/>
  <c r="AC760" i="2"/>
  <c r="X760" i="2"/>
  <c r="AC752" i="2"/>
  <c r="X752" i="2"/>
  <c r="AC744" i="2"/>
  <c r="X744" i="2"/>
  <c r="AC736" i="2"/>
  <c r="X736" i="2"/>
  <c r="AC728" i="2"/>
  <c r="X728" i="2"/>
  <c r="AC720" i="2"/>
  <c r="X720" i="2"/>
  <c r="AC712" i="2"/>
  <c r="X712" i="2"/>
  <c r="AC704" i="2"/>
  <c r="X704" i="2"/>
  <c r="AC696" i="2"/>
  <c r="X696" i="2"/>
  <c r="AC688" i="2"/>
  <c r="X688" i="2"/>
  <c r="AC680" i="2"/>
  <c r="X680" i="2"/>
  <c r="AC672" i="2"/>
  <c r="X672" i="2"/>
  <c r="AC664" i="2"/>
  <c r="X664" i="2"/>
  <c r="AC656" i="2"/>
  <c r="X656" i="2"/>
  <c r="AC648" i="2"/>
  <c r="X648" i="2"/>
  <c r="AC640" i="2"/>
  <c r="X640" i="2"/>
  <c r="AC632" i="2"/>
  <c r="X632" i="2"/>
  <c r="AC624" i="2"/>
  <c r="X624" i="2"/>
  <c r="AC616" i="2"/>
  <c r="X616" i="2"/>
  <c r="AC608" i="2"/>
  <c r="X608" i="2"/>
  <c r="AC600" i="2"/>
  <c r="X600" i="2"/>
  <c r="AC592" i="2"/>
  <c r="X592" i="2"/>
  <c r="AC584" i="2"/>
  <c r="X584" i="2"/>
  <c r="AC576" i="2"/>
  <c r="X576" i="2"/>
  <c r="AC568" i="2"/>
  <c r="X568" i="2"/>
  <c r="AC560" i="2"/>
  <c r="X560" i="2"/>
  <c r="AC552" i="2"/>
  <c r="X552" i="2"/>
  <c r="AC544" i="2"/>
  <c r="X544" i="2"/>
  <c r="AC536" i="2"/>
  <c r="X536" i="2"/>
  <c r="AC528" i="2"/>
  <c r="X528" i="2"/>
  <c r="AC520" i="2"/>
  <c r="X520" i="2"/>
  <c r="AC512" i="2"/>
  <c r="X512" i="2"/>
  <c r="AC504" i="2"/>
  <c r="X504" i="2"/>
  <c r="AC496" i="2"/>
  <c r="X496" i="2"/>
  <c r="AC488" i="2"/>
  <c r="X488" i="2"/>
  <c r="AC480" i="2"/>
  <c r="X480" i="2"/>
  <c r="AC472" i="2"/>
  <c r="X472" i="2"/>
  <c r="AC464" i="2"/>
  <c r="X464" i="2"/>
  <c r="AC456" i="2"/>
  <c r="X456" i="2"/>
  <c r="AC448" i="2"/>
  <c r="X448" i="2"/>
  <c r="AC440" i="2"/>
  <c r="X440" i="2"/>
  <c r="AC432" i="2"/>
  <c r="X432" i="2"/>
  <c r="AC424" i="2"/>
  <c r="X424" i="2"/>
  <c r="AC416" i="2"/>
  <c r="X416" i="2"/>
  <c r="AC408" i="2"/>
  <c r="X408" i="2"/>
  <c r="AC400" i="2"/>
  <c r="X400" i="2"/>
  <c r="AC392" i="2"/>
  <c r="X392" i="2"/>
  <c r="AC384" i="2"/>
  <c r="X384" i="2"/>
  <c r="AC376" i="2"/>
  <c r="X376" i="2"/>
  <c r="AC368" i="2"/>
  <c r="X368" i="2"/>
  <c r="AC360" i="2"/>
  <c r="X360" i="2"/>
  <c r="AC352" i="2"/>
  <c r="X352" i="2"/>
  <c r="AC344" i="2"/>
  <c r="X344" i="2"/>
  <c r="AC336" i="2"/>
  <c r="X336" i="2"/>
  <c r="AC328" i="2"/>
  <c r="X328" i="2"/>
  <c r="AC320" i="2"/>
  <c r="X320" i="2"/>
  <c r="AC312" i="2"/>
  <c r="X312" i="2"/>
  <c r="AC304" i="2"/>
  <c r="X304" i="2"/>
  <c r="AC296" i="2"/>
  <c r="X296" i="2"/>
  <c r="AC288" i="2"/>
  <c r="X288" i="2"/>
  <c r="AC280" i="2"/>
  <c r="X280" i="2"/>
  <c r="AC272" i="2"/>
  <c r="X272" i="2"/>
  <c r="AC264" i="2"/>
  <c r="X264" i="2"/>
  <c r="AC256" i="2"/>
  <c r="X256" i="2"/>
  <c r="AC248" i="2"/>
  <c r="X248" i="2"/>
  <c r="AC240" i="2"/>
  <c r="X240" i="2"/>
  <c r="AC232" i="2"/>
  <c r="X232" i="2"/>
  <c r="AC224" i="2"/>
  <c r="X224" i="2"/>
  <c r="AC216" i="2"/>
  <c r="X216" i="2"/>
  <c r="AC208" i="2"/>
  <c r="X208" i="2"/>
  <c r="AC200" i="2"/>
  <c r="X200" i="2"/>
  <c r="AC192" i="2"/>
  <c r="X192" i="2"/>
  <c r="AC184" i="2"/>
  <c r="X184" i="2"/>
  <c r="AC176" i="2"/>
  <c r="X176" i="2"/>
  <c r="AC168" i="2"/>
  <c r="X168" i="2"/>
  <c r="AC160" i="2"/>
  <c r="X160" i="2"/>
  <c r="AC152" i="2"/>
  <c r="X152" i="2"/>
  <c r="AC144" i="2"/>
  <c r="X144" i="2"/>
  <c r="AC136" i="2"/>
  <c r="X136" i="2"/>
  <c r="AC128" i="2"/>
  <c r="X128" i="2"/>
  <c r="AC120" i="2"/>
  <c r="X120" i="2"/>
  <c r="AC112" i="2"/>
  <c r="X112" i="2"/>
  <c r="AC104" i="2"/>
  <c r="X104" i="2"/>
  <c r="AC96" i="2"/>
  <c r="X96" i="2"/>
  <c r="AC88" i="2"/>
  <c r="X88" i="2"/>
  <c r="AC80" i="2"/>
  <c r="X80" i="2"/>
  <c r="AC72" i="2"/>
  <c r="X72" i="2"/>
  <c r="AC64" i="2"/>
  <c r="X64" i="2"/>
  <c r="AC56" i="2"/>
  <c r="X56" i="2"/>
  <c r="AC48" i="2"/>
  <c r="X48" i="2"/>
  <c r="AC40" i="2"/>
  <c r="X40" i="2"/>
  <c r="AC32" i="2"/>
  <c r="X32" i="2"/>
  <c r="AC24" i="2"/>
  <c r="X24" i="2"/>
  <c r="AC16" i="2"/>
  <c r="X16" i="2"/>
  <c r="AC8" i="2"/>
  <c r="X8" i="2"/>
  <c r="AC2007" i="2"/>
  <c r="X2007" i="2"/>
  <c r="AC1999" i="2"/>
  <c r="X1999" i="2"/>
  <c r="AC1991" i="2"/>
  <c r="X1991" i="2"/>
  <c r="AC1983" i="2"/>
  <c r="X1983" i="2"/>
  <c r="AC1975" i="2"/>
  <c r="X1975" i="2"/>
  <c r="AC1967" i="2"/>
  <c r="X1967" i="2"/>
  <c r="AC1959" i="2"/>
  <c r="X1959" i="2"/>
  <c r="AC1951" i="2"/>
  <c r="X1951" i="2"/>
  <c r="AC1943" i="2"/>
  <c r="X1943" i="2"/>
  <c r="AC1935" i="2"/>
  <c r="X1935" i="2"/>
  <c r="AC1927" i="2"/>
  <c r="X1927" i="2"/>
  <c r="AC1919" i="2"/>
  <c r="X1919" i="2"/>
  <c r="AC1911" i="2"/>
  <c r="X1911" i="2"/>
  <c r="AC1903" i="2"/>
  <c r="X1903" i="2"/>
  <c r="AC1895" i="2"/>
  <c r="X1895" i="2"/>
  <c r="AC1887" i="2"/>
  <c r="X1887" i="2"/>
  <c r="AC1879" i="2"/>
  <c r="X1879" i="2"/>
  <c r="AC1871" i="2"/>
  <c r="X1871" i="2"/>
  <c r="AC1863" i="2"/>
  <c r="X1863" i="2"/>
  <c r="AC1855" i="2"/>
  <c r="X1855" i="2"/>
  <c r="AC1847" i="2"/>
  <c r="X1847" i="2"/>
  <c r="AC1839" i="2"/>
  <c r="X1839" i="2"/>
  <c r="AC1831" i="2"/>
  <c r="X1831" i="2"/>
  <c r="AC1823" i="2"/>
  <c r="X1823" i="2"/>
  <c r="AC1815" i="2"/>
  <c r="X1815" i="2"/>
  <c r="AC1807" i="2"/>
  <c r="X1807" i="2"/>
  <c r="AC1799" i="2"/>
  <c r="X1799" i="2"/>
  <c r="AC1791" i="2"/>
  <c r="X1791" i="2"/>
  <c r="AC1783" i="2"/>
  <c r="X1783" i="2"/>
  <c r="AC1775" i="2"/>
  <c r="X1775" i="2"/>
  <c r="AC1767" i="2"/>
  <c r="X1767" i="2"/>
  <c r="AC1759" i="2"/>
  <c r="X1759" i="2"/>
  <c r="AC1751" i="2"/>
  <c r="X1751" i="2"/>
  <c r="AC1743" i="2"/>
  <c r="X1743" i="2"/>
  <c r="AC1735" i="2"/>
  <c r="X1735" i="2"/>
  <c r="AC1727" i="2"/>
  <c r="X1727" i="2"/>
  <c r="AC1719" i="2"/>
  <c r="X1719" i="2"/>
  <c r="AC1711" i="2"/>
  <c r="X1711" i="2"/>
  <c r="AC1703" i="2"/>
  <c r="X1703" i="2"/>
  <c r="AC1695" i="2"/>
  <c r="X1695" i="2"/>
  <c r="AC1687" i="2"/>
  <c r="X1687" i="2"/>
  <c r="AC1679" i="2"/>
  <c r="X1679" i="2"/>
  <c r="AC1671" i="2"/>
  <c r="X1671" i="2"/>
  <c r="AC1663" i="2"/>
  <c r="X1663" i="2"/>
  <c r="AC1655" i="2"/>
  <c r="X1655" i="2"/>
  <c r="AC1647" i="2"/>
  <c r="X1647" i="2"/>
  <c r="AC1639" i="2"/>
  <c r="X1639" i="2"/>
  <c r="AC1631" i="2"/>
  <c r="X1631" i="2"/>
  <c r="AC1623" i="2"/>
  <c r="X1623" i="2"/>
  <c r="AC1615" i="2"/>
  <c r="X1615" i="2"/>
  <c r="AC1607" i="2"/>
  <c r="X1607" i="2"/>
  <c r="AC1599" i="2"/>
  <c r="X1599" i="2"/>
  <c r="AC1591" i="2"/>
  <c r="X1591" i="2"/>
  <c r="AC1583" i="2"/>
  <c r="X1583" i="2"/>
  <c r="AC1575" i="2"/>
  <c r="X1575" i="2"/>
  <c r="AC1567" i="2"/>
  <c r="X1567" i="2"/>
  <c r="AC1559" i="2"/>
  <c r="X1559" i="2"/>
  <c r="AC1551" i="2"/>
  <c r="X1551" i="2"/>
  <c r="AC1543" i="2"/>
  <c r="X1543" i="2"/>
  <c r="AC1535" i="2"/>
  <c r="X1535" i="2"/>
  <c r="AC1527" i="2"/>
  <c r="X1527" i="2"/>
  <c r="AC1519" i="2"/>
  <c r="X1519" i="2"/>
  <c r="AC1511" i="2"/>
  <c r="X1511" i="2"/>
  <c r="AC1503" i="2"/>
  <c r="X1503" i="2"/>
  <c r="AC1495" i="2"/>
  <c r="X1495" i="2"/>
  <c r="AC1487" i="2"/>
  <c r="X1487" i="2"/>
  <c r="AC1479" i="2"/>
  <c r="X1479" i="2"/>
  <c r="AC1471" i="2"/>
  <c r="X1471" i="2"/>
  <c r="AC1463" i="2"/>
  <c r="X1463" i="2"/>
  <c r="AC1455" i="2"/>
  <c r="X1455" i="2"/>
  <c r="AC1447" i="2"/>
  <c r="X1447" i="2"/>
  <c r="AC1439" i="2"/>
  <c r="X1439" i="2"/>
  <c r="AC1431" i="2"/>
  <c r="X1431" i="2"/>
  <c r="AC1423" i="2"/>
  <c r="X1423" i="2"/>
  <c r="AC1415" i="2"/>
  <c r="X1415" i="2"/>
  <c r="AC1407" i="2"/>
  <c r="X1407" i="2"/>
  <c r="AC1399" i="2"/>
  <c r="X1399" i="2"/>
  <c r="AC1391" i="2"/>
  <c r="X1391" i="2"/>
  <c r="AC1383" i="2"/>
  <c r="X1383" i="2"/>
  <c r="AC1375" i="2"/>
  <c r="X1375" i="2"/>
  <c r="AC1367" i="2"/>
  <c r="X1367" i="2"/>
  <c r="AC1359" i="2"/>
  <c r="X1359" i="2"/>
  <c r="AC1351" i="2"/>
  <c r="X1351" i="2"/>
  <c r="AC1343" i="2"/>
  <c r="X1343" i="2"/>
  <c r="AC1335" i="2"/>
  <c r="X1335" i="2"/>
  <c r="AC1327" i="2"/>
  <c r="X1327" i="2"/>
  <c r="AC1319" i="2"/>
  <c r="X1319" i="2"/>
  <c r="AC1311" i="2"/>
  <c r="X1311" i="2"/>
  <c r="AC1303" i="2"/>
  <c r="X1303" i="2"/>
  <c r="AC1295" i="2"/>
  <c r="X1295" i="2"/>
  <c r="AC1287" i="2"/>
  <c r="X1287" i="2"/>
  <c r="AC1279" i="2"/>
  <c r="X1279" i="2"/>
  <c r="AC1271" i="2"/>
  <c r="X1271" i="2"/>
  <c r="AC1263" i="2"/>
  <c r="X1263" i="2"/>
  <c r="AC1255" i="2"/>
  <c r="X1255" i="2"/>
  <c r="AC1247" i="2"/>
  <c r="X1247" i="2"/>
  <c r="AC1239" i="2"/>
  <c r="X1239" i="2"/>
  <c r="AC1231" i="2"/>
  <c r="X1231" i="2"/>
  <c r="AC1223" i="2"/>
  <c r="X1223" i="2"/>
  <c r="AC1215" i="2"/>
  <c r="X1215" i="2"/>
  <c r="AC1207" i="2"/>
  <c r="X1207" i="2"/>
  <c r="AC1199" i="2"/>
  <c r="X1199" i="2"/>
  <c r="AC1191" i="2"/>
  <c r="X1191" i="2"/>
  <c r="AC1183" i="2"/>
  <c r="X1183" i="2"/>
  <c r="AC1175" i="2"/>
  <c r="X1175" i="2"/>
  <c r="AC1167" i="2"/>
  <c r="X1167" i="2"/>
  <c r="AC1159" i="2"/>
  <c r="X1159" i="2"/>
  <c r="AC1151" i="2"/>
  <c r="X1151" i="2"/>
  <c r="AC1143" i="2"/>
  <c r="X1143" i="2"/>
  <c r="AC1135" i="2"/>
  <c r="X1135" i="2"/>
  <c r="AC1127" i="2"/>
  <c r="X1127" i="2"/>
  <c r="AC1119" i="2"/>
  <c r="X1119" i="2"/>
  <c r="AC1111" i="2"/>
  <c r="X1111" i="2"/>
  <c r="AC1103" i="2"/>
  <c r="X1103" i="2"/>
  <c r="AC1095" i="2"/>
  <c r="X1095" i="2"/>
  <c r="AC1087" i="2"/>
  <c r="X1087" i="2"/>
  <c r="AC1079" i="2"/>
  <c r="X1079" i="2"/>
  <c r="AC1071" i="2"/>
  <c r="X1071" i="2"/>
  <c r="AC1063" i="2"/>
  <c r="X1063" i="2"/>
  <c r="AC1055" i="2"/>
  <c r="X1055" i="2"/>
  <c r="AC1047" i="2"/>
  <c r="X1047" i="2"/>
  <c r="AC1039" i="2"/>
  <c r="X1039" i="2"/>
  <c r="AC1031" i="2"/>
  <c r="X1031" i="2"/>
  <c r="AC1023" i="2"/>
  <c r="X1023" i="2"/>
  <c r="AC1015" i="2"/>
  <c r="X1015" i="2"/>
  <c r="AC1007" i="2"/>
  <c r="X1007" i="2"/>
  <c r="AC999" i="2"/>
  <c r="X999" i="2"/>
  <c r="AC991" i="2"/>
  <c r="X991" i="2"/>
  <c r="AC983" i="2"/>
  <c r="X983" i="2"/>
  <c r="AC975" i="2"/>
  <c r="X975" i="2"/>
  <c r="AC967" i="2"/>
  <c r="X967" i="2"/>
  <c r="AC959" i="2"/>
  <c r="X959" i="2"/>
  <c r="AC951" i="2"/>
  <c r="X951" i="2"/>
  <c r="AC943" i="2"/>
  <c r="X943" i="2"/>
  <c r="AC935" i="2"/>
  <c r="X935" i="2"/>
  <c r="AC927" i="2"/>
  <c r="X927" i="2"/>
  <c r="AC919" i="2"/>
  <c r="X919" i="2"/>
  <c r="AC911" i="2"/>
  <c r="X911" i="2"/>
  <c r="AC903" i="2"/>
  <c r="X903" i="2"/>
  <c r="AC895" i="2"/>
  <c r="X895" i="2"/>
  <c r="AC887" i="2"/>
  <c r="X887" i="2"/>
  <c r="AC879" i="2"/>
  <c r="X879" i="2"/>
  <c r="AC871" i="2"/>
  <c r="X871" i="2"/>
  <c r="AC863" i="2"/>
  <c r="X863" i="2"/>
  <c r="AC855" i="2"/>
  <c r="X855" i="2"/>
  <c r="AC847" i="2"/>
  <c r="X847" i="2"/>
  <c r="AC839" i="2"/>
  <c r="X839" i="2"/>
  <c r="AC831" i="2"/>
  <c r="X831" i="2"/>
  <c r="AC823" i="2"/>
  <c r="X823" i="2"/>
  <c r="AC815" i="2"/>
  <c r="X815" i="2"/>
  <c r="AC807" i="2"/>
  <c r="X807" i="2"/>
  <c r="AC799" i="2"/>
  <c r="X799" i="2"/>
  <c r="AC791" i="2"/>
  <c r="X791" i="2"/>
  <c r="AC783" i="2"/>
  <c r="X783" i="2"/>
  <c r="AC775" i="2"/>
  <c r="X775" i="2"/>
  <c r="AC767" i="2"/>
  <c r="X767" i="2"/>
  <c r="AC759" i="2"/>
  <c r="X759" i="2"/>
  <c r="AC751" i="2"/>
  <c r="X751" i="2"/>
  <c r="AC743" i="2"/>
  <c r="X743" i="2"/>
  <c r="AC735" i="2"/>
  <c r="X735" i="2"/>
  <c r="AC727" i="2"/>
  <c r="X727" i="2"/>
  <c r="AC719" i="2"/>
  <c r="X719" i="2"/>
  <c r="AC711" i="2"/>
  <c r="X711" i="2"/>
  <c r="AC703" i="2"/>
  <c r="X703" i="2"/>
  <c r="AC695" i="2"/>
  <c r="X695" i="2"/>
  <c r="AC687" i="2"/>
  <c r="X687" i="2"/>
  <c r="AC679" i="2"/>
  <c r="X679" i="2"/>
  <c r="AC671" i="2"/>
  <c r="X671" i="2"/>
  <c r="AC663" i="2"/>
  <c r="X663" i="2"/>
  <c r="AC655" i="2"/>
  <c r="X655" i="2"/>
  <c r="AC647" i="2"/>
  <c r="X647" i="2"/>
  <c r="AC639" i="2"/>
  <c r="X639" i="2"/>
  <c r="AC631" i="2"/>
  <c r="X631" i="2"/>
  <c r="AC623" i="2"/>
  <c r="X623" i="2"/>
  <c r="AC615" i="2"/>
  <c r="X615" i="2"/>
  <c r="AC607" i="2"/>
  <c r="X607" i="2"/>
  <c r="AC599" i="2"/>
  <c r="X599" i="2"/>
  <c r="AC591" i="2"/>
  <c r="X591" i="2"/>
  <c r="AC583" i="2"/>
  <c r="X583" i="2"/>
  <c r="AC575" i="2"/>
  <c r="X575" i="2"/>
  <c r="AC567" i="2"/>
  <c r="X567" i="2"/>
  <c r="AC559" i="2"/>
  <c r="X559" i="2"/>
  <c r="AC551" i="2"/>
  <c r="X551" i="2"/>
  <c r="AC543" i="2"/>
  <c r="X543" i="2"/>
  <c r="AC535" i="2"/>
  <c r="X535" i="2"/>
  <c r="AC527" i="2"/>
  <c r="X527" i="2"/>
  <c r="AC519" i="2"/>
  <c r="X519" i="2"/>
  <c r="AC511" i="2"/>
  <c r="X511" i="2"/>
  <c r="AC503" i="2"/>
  <c r="X503" i="2"/>
  <c r="AC495" i="2"/>
  <c r="X495" i="2"/>
  <c r="AC487" i="2"/>
  <c r="X487" i="2"/>
  <c r="AC479" i="2"/>
  <c r="X479" i="2"/>
  <c r="AC471" i="2"/>
  <c r="X471" i="2"/>
  <c r="AC463" i="2"/>
  <c r="X463" i="2"/>
  <c r="AC455" i="2"/>
  <c r="X455" i="2"/>
  <c r="AC447" i="2"/>
  <c r="X447" i="2"/>
  <c r="AC439" i="2"/>
  <c r="X439" i="2"/>
  <c r="AC431" i="2"/>
  <c r="X431" i="2"/>
  <c r="AC423" i="2"/>
  <c r="X423" i="2"/>
  <c r="AC415" i="2"/>
  <c r="X415" i="2"/>
  <c r="AC407" i="2"/>
  <c r="X407" i="2"/>
  <c r="AC399" i="2"/>
  <c r="X399" i="2"/>
  <c r="AC391" i="2"/>
  <c r="X391" i="2"/>
  <c r="AC383" i="2"/>
  <c r="X383" i="2"/>
  <c r="AC375" i="2"/>
  <c r="X375" i="2"/>
  <c r="AC367" i="2"/>
  <c r="X367" i="2"/>
  <c r="AC359" i="2"/>
  <c r="X359" i="2"/>
  <c r="AC351" i="2"/>
  <c r="X351" i="2"/>
  <c r="AC343" i="2"/>
  <c r="X343" i="2"/>
  <c r="AC335" i="2"/>
  <c r="X335" i="2"/>
  <c r="AC327" i="2"/>
  <c r="X327" i="2"/>
  <c r="AC319" i="2"/>
  <c r="X319" i="2"/>
  <c r="AC311" i="2"/>
  <c r="X311" i="2"/>
  <c r="AC303" i="2"/>
  <c r="X303" i="2"/>
  <c r="AC295" i="2"/>
  <c r="X295" i="2"/>
  <c r="AC287" i="2"/>
  <c r="X287" i="2"/>
  <c r="AC279" i="2"/>
  <c r="X279" i="2"/>
  <c r="AC271" i="2"/>
  <c r="X271" i="2"/>
  <c r="AC263" i="2"/>
  <c r="X263" i="2"/>
  <c r="AC255" i="2"/>
  <c r="X255" i="2"/>
  <c r="AC247" i="2"/>
  <c r="X247" i="2"/>
  <c r="AC239" i="2"/>
  <c r="X239" i="2"/>
  <c r="AC231" i="2"/>
  <c r="X231" i="2"/>
  <c r="AC223" i="2"/>
  <c r="X223" i="2"/>
  <c r="AC215" i="2"/>
  <c r="X215" i="2"/>
  <c r="AC207" i="2"/>
  <c r="X207" i="2"/>
  <c r="AC199" i="2"/>
  <c r="X199" i="2"/>
  <c r="AC191" i="2"/>
  <c r="X191" i="2"/>
  <c r="AC183" i="2"/>
  <c r="X183" i="2"/>
  <c r="AC175" i="2"/>
  <c r="X175" i="2"/>
  <c r="AC167" i="2"/>
  <c r="X167" i="2"/>
  <c r="AC159" i="2"/>
  <c r="X159" i="2"/>
  <c r="AC151" i="2"/>
  <c r="X151" i="2"/>
  <c r="AC143" i="2"/>
  <c r="X143" i="2"/>
  <c r="AC135" i="2"/>
  <c r="X135" i="2"/>
  <c r="AC127" i="2"/>
  <c r="X127" i="2"/>
  <c r="AC119" i="2"/>
  <c r="X119" i="2"/>
  <c r="AC111" i="2"/>
  <c r="X111" i="2"/>
  <c r="AC103" i="2"/>
  <c r="X103" i="2"/>
  <c r="AC95" i="2"/>
  <c r="X95" i="2"/>
  <c r="AC87" i="2"/>
  <c r="X87" i="2"/>
  <c r="AC79" i="2"/>
  <c r="X79" i="2"/>
  <c r="AC71" i="2"/>
  <c r="X71" i="2"/>
  <c r="AC63" i="2"/>
  <c r="X63" i="2"/>
  <c r="AC55" i="2"/>
  <c r="X55" i="2"/>
  <c r="AC47" i="2"/>
  <c r="X47" i="2"/>
  <c r="AC39" i="2"/>
  <c r="X39" i="2"/>
  <c r="AC31" i="2"/>
  <c r="X31" i="2"/>
  <c r="AC23" i="2"/>
  <c r="X23" i="2"/>
  <c r="AC15" i="2"/>
  <c r="X15" i="2"/>
  <c r="AC7" i="2"/>
  <c r="X7" i="2"/>
  <c r="AC2006" i="2"/>
  <c r="X2006" i="2"/>
  <c r="AC1998" i="2"/>
  <c r="X1998" i="2"/>
  <c r="AC1990" i="2"/>
  <c r="X1990" i="2"/>
  <c r="AC1982" i="2"/>
  <c r="X1982" i="2"/>
  <c r="AC1974" i="2"/>
  <c r="X1974" i="2"/>
  <c r="AC1966" i="2"/>
  <c r="X1966" i="2"/>
  <c r="AC1958" i="2"/>
  <c r="X1958" i="2"/>
  <c r="AC1950" i="2"/>
  <c r="X1950" i="2"/>
  <c r="AC1942" i="2"/>
  <c r="X1942" i="2"/>
  <c r="AC1934" i="2"/>
  <c r="X1934" i="2"/>
  <c r="AC1926" i="2"/>
  <c r="X1926" i="2"/>
  <c r="AC1918" i="2"/>
  <c r="X1918" i="2"/>
  <c r="AC1910" i="2"/>
  <c r="X1910" i="2"/>
  <c r="AC1902" i="2"/>
  <c r="X1902" i="2"/>
  <c r="AC1894" i="2"/>
  <c r="X1894" i="2"/>
  <c r="AC1886" i="2"/>
  <c r="X1886" i="2"/>
  <c r="AC1878" i="2"/>
  <c r="X1878" i="2"/>
  <c r="AC1870" i="2"/>
  <c r="X1870" i="2"/>
  <c r="AC1862" i="2"/>
  <c r="X1862" i="2"/>
  <c r="AC1854" i="2"/>
  <c r="X1854" i="2"/>
  <c r="AC1846" i="2"/>
  <c r="X1846" i="2"/>
  <c r="AC1838" i="2"/>
  <c r="X1838" i="2"/>
  <c r="AC1830" i="2"/>
  <c r="X1830" i="2"/>
  <c r="AC1822" i="2"/>
  <c r="X1822" i="2"/>
  <c r="AC1814" i="2"/>
  <c r="X1814" i="2"/>
  <c r="AC1806" i="2"/>
  <c r="X1806" i="2"/>
  <c r="AC1798" i="2"/>
  <c r="X1798" i="2"/>
  <c r="AC1790" i="2"/>
  <c r="X1790" i="2"/>
  <c r="AC1782" i="2"/>
  <c r="X1782" i="2"/>
  <c r="AC1774" i="2"/>
  <c r="X1774" i="2"/>
  <c r="AC1766" i="2"/>
  <c r="X1766" i="2"/>
  <c r="AC1758" i="2"/>
  <c r="X1758" i="2"/>
  <c r="AC1750" i="2"/>
  <c r="X1750" i="2"/>
  <c r="AC1742" i="2"/>
  <c r="X1742" i="2"/>
  <c r="AC1734" i="2"/>
  <c r="X1734" i="2"/>
  <c r="AC1726" i="2"/>
  <c r="X1726" i="2"/>
  <c r="AC1718" i="2"/>
  <c r="X1718" i="2"/>
  <c r="AC1710" i="2"/>
  <c r="X1710" i="2"/>
  <c r="AC1702" i="2"/>
  <c r="X1702" i="2"/>
  <c r="AC1694" i="2"/>
  <c r="X1694" i="2"/>
  <c r="AC1686" i="2"/>
  <c r="X1686" i="2"/>
  <c r="AC1678" i="2"/>
  <c r="X1678" i="2"/>
  <c r="AC1670" i="2"/>
  <c r="X1670" i="2"/>
  <c r="AC1662" i="2"/>
  <c r="X1662" i="2"/>
  <c r="AC1654" i="2"/>
  <c r="X1654" i="2"/>
  <c r="AC1646" i="2"/>
  <c r="X1646" i="2"/>
  <c r="AC1638" i="2"/>
  <c r="X1638" i="2"/>
  <c r="AC1630" i="2"/>
  <c r="X1630" i="2"/>
  <c r="AC1622" i="2"/>
  <c r="X1622" i="2"/>
  <c r="AC1614" i="2"/>
  <c r="X1614" i="2"/>
  <c r="AC1606" i="2"/>
  <c r="X1606" i="2"/>
  <c r="AC1598" i="2"/>
  <c r="X1598" i="2"/>
  <c r="AC1590" i="2"/>
  <c r="X1590" i="2"/>
  <c r="AC1582" i="2"/>
  <c r="X1582" i="2"/>
  <c r="AC1574" i="2"/>
  <c r="X1574" i="2"/>
  <c r="AC1566" i="2"/>
  <c r="X1566" i="2"/>
  <c r="AC1558" i="2"/>
  <c r="X1558" i="2"/>
  <c r="AC1550" i="2"/>
  <c r="X1550" i="2"/>
  <c r="AC1542" i="2"/>
  <c r="X1542" i="2"/>
  <c r="AC1534" i="2"/>
  <c r="X1534" i="2"/>
  <c r="AC1526" i="2"/>
  <c r="X1526" i="2"/>
  <c r="AC1518" i="2"/>
  <c r="X1518" i="2"/>
  <c r="AC1510" i="2"/>
  <c r="X1510" i="2"/>
  <c r="AC1502" i="2"/>
  <c r="X1502" i="2"/>
  <c r="AC1494" i="2"/>
  <c r="X1494" i="2"/>
  <c r="AC1486" i="2"/>
  <c r="X1486" i="2"/>
  <c r="AC1478" i="2"/>
  <c r="X1478" i="2"/>
  <c r="AC1470" i="2"/>
  <c r="X1470" i="2"/>
  <c r="AC1462" i="2"/>
  <c r="X1462" i="2"/>
  <c r="AC1454" i="2"/>
  <c r="X1454" i="2"/>
  <c r="AC1446" i="2"/>
  <c r="X1446" i="2"/>
  <c r="AC1438" i="2"/>
  <c r="X1438" i="2"/>
  <c r="AC1430" i="2"/>
  <c r="X1430" i="2"/>
  <c r="AC1422" i="2"/>
  <c r="X1422" i="2"/>
  <c r="AC1414" i="2"/>
  <c r="X1414" i="2"/>
  <c r="AC1406" i="2"/>
  <c r="X1406" i="2"/>
  <c r="AC1398" i="2"/>
  <c r="X1398" i="2"/>
  <c r="AC1390" i="2"/>
  <c r="X1390" i="2"/>
  <c r="AC1382" i="2"/>
  <c r="X1382" i="2"/>
  <c r="AC1374" i="2"/>
  <c r="X1374" i="2"/>
  <c r="AC1366" i="2"/>
  <c r="X1366" i="2"/>
  <c r="AC1358" i="2"/>
  <c r="X1358" i="2"/>
  <c r="AC1350" i="2"/>
  <c r="X1350" i="2"/>
  <c r="AC1342" i="2"/>
  <c r="X1342" i="2"/>
  <c r="AC1334" i="2"/>
  <c r="X1334" i="2"/>
  <c r="AC1326" i="2"/>
  <c r="X1326" i="2"/>
  <c r="AC1318" i="2"/>
  <c r="X1318" i="2"/>
  <c r="AC1310" i="2"/>
  <c r="X1310" i="2"/>
  <c r="AC1302" i="2"/>
  <c r="X1302" i="2"/>
  <c r="AC1294" i="2"/>
  <c r="X1294" i="2"/>
  <c r="AC1286" i="2"/>
  <c r="X1286" i="2"/>
  <c r="AC1278" i="2"/>
  <c r="X1278" i="2"/>
  <c r="AC1270" i="2"/>
  <c r="X1270" i="2"/>
  <c r="AC1262" i="2"/>
  <c r="X1262" i="2"/>
  <c r="AC1254" i="2"/>
  <c r="X1254" i="2"/>
  <c r="AC1246" i="2"/>
  <c r="X1246" i="2"/>
  <c r="AC1238" i="2"/>
  <c r="X1238" i="2"/>
  <c r="AC1230" i="2"/>
  <c r="X1230" i="2"/>
  <c r="AC1222" i="2"/>
  <c r="X1222" i="2"/>
  <c r="AC1214" i="2"/>
  <c r="X1214" i="2"/>
  <c r="AC1206" i="2"/>
  <c r="X1206" i="2"/>
  <c r="AC1198" i="2"/>
  <c r="X1198" i="2"/>
  <c r="AC1190" i="2"/>
  <c r="X1190" i="2"/>
  <c r="AC1182" i="2"/>
  <c r="X1182" i="2"/>
  <c r="AC1174" i="2"/>
  <c r="X1174" i="2"/>
  <c r="AC1166" i="2"/>
  <c r="X1166" i="2"/>
  <c r="AC1158" i="2"/>
  <c r="X1158" i="2"/>
  <c r="AC1150" i="2"/>
  <c r="X1150" i="2"/>
  <c r="AC1142" i="2"/>
  <c r="X1142" i="2"/>
  <c r="AC1134" i="2"/>
  <c r="X1134" i="2"/>
  <c r="AC1126" i="2"/>
  <c r="X1126" i="2"/>
  <c r="AC1118" i="2"/>
  <c r="X1118" i="2"/>
  <c r="AC1110" i="2"/>
  <c r="X1110" i="2"/>
  <c r="AC1102" i="2"/>
  <c r="X1102" i="2"/>
  <c r="AC1094" i="2"/>
  <c r="X1094" i="2"/>
  <c r="AC1086" i="2"/>
  <c r="X1086" i="2"/>
  <c r="AC1078" i="2"/>
  <c r="X1078" i="2"/>
  <c r="AC1070" i="2"/>
  <c r="X1070" i="2"/>
  <c r="AC1062" i="2"/>
  <c r="X1062" i="2"/>
  <c r="AC1054" i="2"/>
  <c r="X1054" i="2"/>
  <c r="AC1046" i="2"/>
  <c r="X1046" i="2"/>
  <c r="AC1038" i="2"/>
  <c r="X1038" i="2"/>
  <c r="AC1030" i="2"/>
  <c r="X1030" i="2"/>
  <c r="AC1022" i="2"/>
  <c r="X1022" i="2"/>
  <c r="AC1014" i="2"/>
  <c r="X1014" i="2"/>
  <c r="AC1006" i="2"/>
  <c r="X1006" i="2"/>
  <c r="AC998" i="2"/>
  <c r="X998" i="2"/>
  <c r="AC990" i="2"/>
  <c r="X990" i="2"/>
  <c r="AC982" i="2"/>
  <c r="X982" i="2"/>
  <c r="AC974" i="2"/>
  <c r="X974" i="2"/>
  <c r="AC966" i="2"/>
  <c r="X966" i="2"/>
  <c r="AC958" i="2"/>
  <c r="X958" i="2"/>
  <c r="AC950" i="2"/>
  <c r="X950" i="2"/>
  <c r="AC942" i="2"/>
  <c r="X942" i="2"/>
  <c r="AC934" i="2"/>
  <c r="X934" i="2"/>
  <c r="AC926" i="2"/>
  <c r="X926" i="2"/>
  <c r="AC918" i="2"/>
  <c r="X918" i="2"/>
  <c r="AC910" i="2"/>
  <c r="X910" i="2"/>
  <c r="AC902" i="2"/>
  <c r="X902" i="2"/>
  <c r="AC894" i="2"/>
  <c r="X894" i="2"/>
  <c r="AC886" i="2"/>
  <c r="X886" i="2"/>
  <c r="AC878" i="2"/>
  <c r="X878" i="2"/>
  <c r="AC870" i="2"/>
  <c r="X870" i="2"/>
  <c r="AC862" i="2"/>
  <c r="X862" i="2"/>
  <c r="AC854" i="2"/>
  <c r="X854" i="2"/>
  <c r="AC846" i="2"/>
  <c r="X846" i="2"/>
  <c r="AC838" i="2"/>
  <c r="X838" i="2"/>
  <c r="AC830" i="2"/>
  <c r="X830" i="2"/>
  <c r="AC822" i="2"/>
  <c r="X822" i="2"/>
  <c r="AC814" i="2"/>
  <c r="X814" i="2"/>
  <c r="AC806" i="2"/>
  <c r="X806" i="2"/>
  <c r="AC798" i="2"/>
  <c r="X798" i="2"/>
  <c r="AC790" i="2"/>
  <c r="X790" i="2"/>
  <c r="AC782" i="2"/>
  <c r="X782" i="2"/>
  <c r="AC774" i="2"/>
  <c r="X774" i="2"/>
  <c r="AC766" i="2"/>
  <c r="X766" i="2"/>
  <c r="AC758" i="2"/>
  <c r="X758" i="2"/>
  <c r="AC750" i="2"/>
  <c r="X750" i="2"/>
  <c r="AC742" i="2"/>
  <c r="X742" i="2"/>
  <c r="AC734" i="2"/>
  <c r="X734" i="2"/>
  <c r="AC726" i="2"/>
  <c r="X726" i="2"/>
  <c r="AC718" i="2"/>
  <c r="X718" i="2"/>
  <c r="AC710" i="2"/>
  <c r="X710" i="2"/>
  <c r="AC702" i="2"/>
  <c r="X702" i="2"/>
  <c r="AC694" i="2"/>
  <c r="X694" i="2"/>
  <c r="AC686" i="2"/>
  <c r="X686" i="2"/>
  <c r="AC678" i="2"/>
  <c r="X678" i="2"/>
  <c r="AC670" i="2"/>
  <c r="X670" i="2"/>
  <c r="AC662" i="2"/>
  <c r="X662" i="2"/>
  <c r="AC654" i="2"/>
  <c r="X654" i="2"/>
  <c r="AC646" i="2"/>
  <c r="X646" i="2"/>
  <c r="AC638" i="2"/>
  <c r="X638" i="2"/>
  <c r="AC630" i="2"/>
  <c r="X630" i="2"/>
  <c r="AC622" i="2"/>
  <c r="X622" i="2"/>
  <c r="AC614" i="2"/>
  <c r="X614" i="2"/>
  <c r="AC606" i="2"/>
  <c r="X606" i="2"/>
  <c r="AC598" i="2"/>
  <c r="X598" i="2"/>
  <c r="AC590" i="2"/>
  <c r="X590" i="2"/>
  <c r="AC582" i="2"/>
  <c r="X582" i="2"/>
  <c r="AC574" i="2"/>
  <c r="X574" i="2"/>
  <c r="AC566" i="2"/>
  <c r="X566" i="2"/>
  <c r="AC558" i="2"/>
  <c r="X558" i="2"/>
  <c r="AC550" i="2"/>
  <c r="X550" i="2"/>
  <c r="AC542" i="2"/>
  <c r="X542" i="2"/>
  <c r="AC534" i="2"/>
  <c r="X534" i="2"/>
  <c r="AC526" i="2"/>
  <c r="X526" i="2"/>
  <c r="AC518" i="2"/>
  <c r="X518" i="2"/>
  <c r="AC510" i="2"/>
  <c r="X510" i="2"/>
  <c r="AC502" i="2"/>
  <c r="X502" i="2"/>
  <c r="AC494" i="2"/>
  <c r="X494" i="2"/>
  <c r="AC486" i="2"/>
  <c r="X486" i="2"/>
  <c r="AC478" i="2"/>
  <c r="X478" i="2"/>
  <c r="AC470" i="2"/>
  <c r="X470" i="2"/>
  <c r="AC462" i="2"/>
  <c r="X462" i="2"/>
  <c r="AC454" i="2"/>
  <c r="X454" i="2"/>
  <c r="AC446" i="2"/>
  <c r="X446" i="2"/>
  <c r="AC438" i="2"/>
  <c r="X438" i="2"/>
  <c r="AC430" i="2"/>
  <c r="X430" i="2"/>
  <c r="AC422" i="2"/>
  <c r="X422" i="2"/>
  <c r="AC414" i="2"/>
  <c r="X414" i="2"/>
  <c r="AC406" i="2"/>
  <c r="X406" i="2"/>
  <c r="AC398" i="2"/>
  <c r="X398" i="2"/>
  <c r="AC390" i="2"/>
  <c r="X390" i="2"/>
  <c r="AC382" i="2"/>
  <c r="X382" i="2"/>
  <c r="AC374" i="2"/>
  <c r="X374" i="2"/>
  <c r="AC366" i="2"/>
  <c r="X366" i="2"/>
  <c r="AC358" i="2"/>
  <c r="X358" i="2"/>
  <c r="AC350" i="2"/>
  <c r="X350" i="2"/>
  <c r="AC342" i="2"/>
  <c r="X342" i="2"/>
  <c r="AC334" i="2"/>
  <c r="X334" i="2"/>
  <c r="AC326" i="2"/>
  <c r="X326" i="2"/>
  <c r="AC318" i="2"/>
  <c r="X318" i="2"/>
  <c r="AC310" i="2"/>
  <c r="X310" i="2"/>
  <c r="AC302" i="2"/>
  <c r="X302" i="2"/>
  <c r="AC294" i="2"/>
  <c r="X294" i="2"/>
  <c r="AC286" i="2"/>
  <c r="X286" i="2"/>
  <c r="AC278" i="2"/>
  <c r="X278" i="2"/>
  <c r="AC270" i="2"/>
  <c r="X270" i="2"/>
  <c r="AC262" i="2"/>
  <c r="X262" i="2"/>
  <c r="AC254" i="2"/>
  <c r="X254" i="2"/>
  <c r="AC246" i="2"/>
  <c r="X246" i="2"/>
  <c r="AC238" i="2"/>
  <c r="X238" i="2"/>
  <c r="AC230" i="2"/>
  <c r="X230" i="2"/>
  <c r="AC222" i="2"/>
  <c r="X222" i="2"/>
  <c r="AC214" i="2"/>
  <c r="X214" i="2"/>
  <c r="AC206" i="2"/>
  <c r="X206" i="2"/>
  <c r="AC198" i="2"/>
  <c r="X198" i="2"/>
  <c r="AC190" i="2"/>
  <c r="X190" i="2"/>
  <c r="AC182" i="2"/>
  <c r="X182" i="2"/>
  <c r="AC174" i="2"/>
  <c r="X174" i="2"/>
  <c r="AC166" i="2"/>
  <c r="X166" i="2"/>
  <c r="AC158" i="2"/>
  <c r="X158" i="2"/>
  <c r="AC150" i="2"/>
  <c r="X150" i="2"/>
  <c r="AC142" i="2"/>
  <c r="X142" i="2"/>
  <c r="AC134" i="2"/>
  <c r="X134" i="2"/>
  <c r="AC126" i="2"/>
  <c r="X126" i="2"/>
  <c r="AC118" i="2"/>
  <c r="X118" i="2"/>
  <c r="AC110" i="2"/>
  <c r="X110" i="2"/>
  <c r="AC102" i="2"/>
  <c r="X102" i="2"/>
  <c r="AC94" i="2"/>
  <c r="X94" i="2"/>
  <c r="AC86" i="2"/>
  <c r="X86" i="2"/>
  <c r="AC78" i="2"/>
  <c r="X78" i="2"/>
  <c r="AC70" i="2"/>
  <c r="X70" i="2"/>
  <c r="AC62" i="2"/>
  <c r="X62" i="2"/>
  <c r="AC54" i="2"/>
  <c r="X54" i="2"/>
  <c r="AC46" i="2"/>
  <c r="X46" i="2"/>
  <c r="AC38" i="2"/>
  <c r="X38" i="2"/>
  <c r="AC30" i="2"/>
  <c r="X30" i="2"/>
  <c r="AC22" i="2"/>
  <c r="X22" i="2"/>
  <c r="AC14" i="2"/>
  <c r="X14" i="2"/>
  <c r="AC6" i="2"/>
  <c r="X6" i="2"/>
  <c r="AC1077" i="2"/>
  <c r="X1077" i="2"/>
  <c r="AC1069" i="2"/>
  <c r="X1069" i="2"/>
  <c r="AC1061" i="2"/>
  <c r="X1061" i="2"/>
  <c r="AC1053" i="2"/>
  <c r="X1053" i="2"/>
  <c r="AC1045" i="2"/>
  <c r="X1045" i="2"/>
  <c r="AC1037" i="2"/>
  <c r="X1037" i="2"/>
  <c r="AC1029" i="2"/>
  <c r="X1029" i="2"/>
  <c r="AC1021" i="2"/>
  <c r="X1021" i="2"/>
  <c r="AC1013" i="2"/>
  <c r="X1013" i="2"/>
  <c r="AC1005" i="2"/>
  <c r="X1005" i="2"/>
  <c r="AC997" i="2"/>
  <c r="X997" i="2"/>
  <c r="AC989" i="2"/>
  <c r="X989" i="2"/>
  <c r="AC981" i="2"/>
  <c r="X981" i="2"/>
  <c r="AC973" i="2"/>
  <c r="X973" i="2"/>
  <c r="AC965" i="2"/>
  <c r="X965" i="2"/>
  <c r="AC957" i="2"/>
  <c r="X957" i="2"/>
  <c r="AC949" i="2"/>
  <c r="X949" i="2"/>
  <c r="AC941" i="2"/>
  <c r="X941" i="2"/>
  <c r="AC933" i="2"/>
  <c r="X933" i="2"/>
  <c r="AC925" i="2"/>
  <c r="X925" i="2"/>
  <c r="AC917" i="2"/>
  <c r="X917" i="2"/>
  <c r="AC909" i="2"/>
  <c r="X909" i="2"/>
  <c r="AC901" i="2"/>
  <c r="X901" i="2"/>
  <c r="AC893" i="2"/>
  <c r="X893" i="2"/>
  <c r="AC885" i="2"/>
  <c r="X885" i="2"/>
  <c r="AC877" i="2"/>
  <c r="X877" i="2"/>
  <c r="AC869" i="2"/>
  <c r="X869" i="2"/>
  <c r="AC861" i="2"/>
  <c r="X861" i="2"/>
  <c r="AC853" i="2"/>
  <c r="X853" i="2"/>
  <c r="AC845" i="2"/>
  <c r="X845" i="2"/>
  <c r="AC837" i="2"/>
  <c r="X837" i="2"/>
  <c r="AC829" i="2"/>
  <c r="X829" i="2"/>
  <c r="AC821" i="2"/>
  <c r="X821" i="2"/>
  <c r="AC813" i="2"/>
  <c r="X813" i="2"/>
  <c r="AC805" i="2"/>
  <c r="X805" i="2"/>
  <c r="AC797" i="2"/>
  <c r="X797" i="2"/>
  <c r="AC789" i="2"/>
  <c r="X789" i="2"/>
  <c r="AC781" i="2"/>
  <c r="X781" i="2"/>
  <c r="AC773" i="2"/>
  <c r="X773" i="2"/>
  <c r="AC765" i="2"/>
  <c r="X765" i="2"/>
  <c r="AC757" i="2"/>
  <c r="X757" i="2"/>
  <c r="AC749" i="2"/>
  <c r="X749" i="2"/>
  <c r="AC741" i="2"/>
  <c r="X741" i="2"/>
  <c r="AC733" i="2"/>
  <c r="X733" i="2"/>
  <c r="AC725" i="2"/>
  <c r="X725" i="2"/>
  <c r="AC717" i="2"/>
  <c r="X717" i="2"/>
  <c r="AC709" i="2"/>
  <c r="X709" i="2"/>
  <c r="AC701" i="2"/>
  <c r="X701" i="2"/>
  <c r="AC693" i="2"/>
  <c r="X693" i="2"/>
  <c r="AC685" i="2"/>
  <c r="X685" i="2"/>
  <c r="AC677" i="2"/>
  <c r="X677" i="2"/>
  <c r="AC669" i="2"/>
  <c r="X669" i="2"/>
  <c r="AC661" i="2"/>
  <c r="X661" i="2"/>
  <c r="AC653" i="2"/>
  <c r="X653" i="2"/>
  <c r="AC645" i="2"/>
  <c r="X645" i="2"/>
  <c r="AC637" i="2"/>
  <c r="X637" i="2"/>
  <c r="AC629" i="2"/>
  <c r="X629" i="2"/>
  <c r="AC621" i="2"/>
  <c r="X621" i="2"/>
  <c r="AC613" i="2"/>
  <c r="X613" i="2"/>
  <c r="AC605" i="2"/>
  <c r="X605" i="2"/>
  <c r="AC597" i="2"/>
  <c r="X597" i="2"/>
  <c r="AC589" i="2"/>
  <c r="X589" i="2"/>
  <c r="AC581" i="2"/>
  <c r="X581" i="2"/>
  <c r="AC573" i="2"/>
  <c r="X573" i="2"/>
  <c r="AC565" i="2"/>
  <c r="X565" i="2"/>
  <c r="AC557" i="2"/>
  <c r="X557" i="2"/>
  <c r="AC549" i="2"/>
  <c r="X549" i="2"/>
  <c r="AC541" i="2"/>
  <c r="X541" i="2"/>
  <c r="AC533" i="2"/>
  <c r="X533" i="2"/>
  <c r="T2005" i="2"/>
  <c r="AC2005" i="2"/>
  <c r="T1965" i="2"/>
  <c r="AC1965" i="2"/>
  <c r="T1925" i="2"/>
  <c r="AC1925" i="2"/>
  <c r="T1877" i="2"/>
  <c r="AC1877" i="2"/>
  <c r="T1829" i="2"/>
  <c r="AC1829" i="2"/>
  <c r="T1789" i="2"/>
  <c r="AC1789" i="2"/>
  <c r="T1749" i="2"/>
  <c r="AC1749" i="2"/>
  <c r="T1709" i="2"/>
  <c r="AC1709" i="2"/>
  <c r="T1677" i="2"/>
  <c r="AC1677" i="2"/>
  <c r="T1637" i="2"/>
  <c r="AC1637" i="2"/>
  <c r="T1589" i="2"/>
  <c r="AC1589" i="2"/>
  <c r="T1549" i="2"/>
  <c r="AC1549" i="2"/>
  <c r="T1517" i="2"/>
  <c r="AC1517" i="2"/>
  <c r="T1477" i="2"/>
  <c r="AC1477" i="2"/>
  <c r="T1429" i="2"/>
  <c r="AC1429" i="2"/>
  <c r="T1389" i="2"/>
  <c r="AC1389" i="2"/>
  <c r="T1349" i="2"/>
  <c r="AC1349" i="2"/>
  <c r="T1309" i="2"/>
  <c r="AC1309" i="2"/>
  <c r="T1261" i="2"/>
  <c r="AC1261" i="2"/>
  <c r="T1221" i="2"/>
  <c r="AC1221" i="2"/>
  <c r="T1173" i="2"/>
  <c r="AC1173" i="2"/>
  <c r="T1133" i="2"/>
  <c r="AC1133" i="2"/>
  <c r="T1101" i="2"/>
  <c r="AC1101" i="2"/>
  <c r="T525" i="2"/>
  <c r="AC525" i="2"/>
  <c r="T517" i="2"/>
  <c r="AC517" i="2"/>
  <c r="T509" i="2"/>
  <c r="AC509" i="2"/>
  <c r="T501" i="2"/>
  <c r="AC501" i="2"/>
  <c r="T493" i="2"/>
  <c r="AC493" i="2"/>
  <c r="T485" i="2"/>
  <c r="AC485" i="2"/>
  <c r="T477" i="2"/>
  <c r="AC477" i="2"/>
  <c r="T469" i="2"/>
  <c r="AC469" i="2"/>
  <c r="T461" i="2"/>
  <c r="AC461" i="2"/>
  <c r="T453" i="2"/>
  <c r="AC453" i="2"/>
  <c r="T445" i="2"/>
  <c r="AC445" i="2"/>
  <c r="T437" i="2"/>
  <c r="AC437" i="2"/>
  <c r="T429" i="2"/>
  <c r="AC429" i="2"/>
  <c r="T421" i="2"/>
  <c r="AC421" i="2"/>
  <c r="T413" i="2"/>
  <c r="AC413" i="2"/>
  <c r="T405" i="2"/>
  <c r="AC405" i="2"/>
  <c r="T397" i="2"/>
  <c r="AC397" i="2"/>
  <c r="T389" i="2"/>
  <c r="AC389" i="2"/>
  <c r="T381" i="2"/>
  <c r="AC381" i="2"/>
  <c r="T373" i="2"/>
  <c r="AC373" i="2"/>
  <c r="T365" i="2"/>
  <c r="AC365" i="2"/>
  <c r="T357" i="2"/>
  <c r="AC357" i="2"/>
  <c r="T349" i="2"/>
  <c r="AC349" i="2"/>
  <c r="T341" i="2"/>
  <c r="AC341" i="2"/>
  <c r="T333" i="2"/>
  <c r="AC333" i="2"/>
  <c r="T325" i="2"/>
  <c r="AC325" i="2"/>
  <c r="T317" i="2"/>
  <c r="AC317" i="2"/>
  <c r="T309" i="2"/>
  <c r="AC309" i="2"/>
  <c r="T301" i="2"/>
  <c r="AC301" i="2"/>
  <c r="T293" i="2"/>
  <c r="AC293" i="2"/>
  <c r="T285" i="2"/>
  <c r="AC285" i="2"/>
  <c r="T277" i="2"/>
  <c r="AC277" i="2"/>
  <c r="T269" i="2"/>
  <c r="AC269" i="2"/>
  <c r="T261" i="2"/>
  <c r="AC261" i="2"/>
  <c r="T253" i="2"/>
  <c r="AC253" i="2"/>
  <c r="T245" i="2"/>
  <c r="AC245" i="2"/>
  <c r="T237" i="2"/>
  <c r="AC237" i="2"/>
  <c r="T229" i="2"/>
  <c r="AC229" i="2"/>
  <c r="T221" i="2"/>
  <c r="AC221" i="2"/>
  <c r="T213" i="2"/>
  <c r="AC213" i="2"/>
  <c r="T205" i="2"/>
  <c r="AC205" i="2"/>
  <c r="T197" i="2"/>
  <c r="AC197" i="2"/>
  <c r="T189" i="2"/>
  <c r="AC189" i="2"/>
  <c r="T181" i="2"/>
  <c r="AC181" i="2"/>
  <c r="T173" i="2"/>
  <c r="AC173" i="2"/>
  <c r="T165" i="2"/>
  <c r="AC165" i="2"/>
  <c r="T157" i="2"/>
  <c r="AC157" i="2"/>
  <c r="T149" i="2"/>
  <c r="AC149" i="2"/>
  <c r="T141" i="2"/>
  <c r="AC141" i="2"/>
  <c r="T133" i="2"/>
  <c r="AC133" i="2"/>
  <c r="T125" i="2"/>
  <c r="AC125" i="2"/>
  <c r="T117" i="2"/>
  <c r="AC117" i="2"/>
  <c r="T109" i="2"/>
  <c r="AC109" i="2"/>
  <c r="T101" i="2"/>
  <c r="AC101" i="2"/>
  <c r="T93" i="2"/>
  <c r="AC93" i="2"/>
  <c r="T85" i="2"/>
  <c r="AC85" i="2"/>
  <c r="T77" i="2"/>
  <c r="AC77" i="2"/>
  <c r="T69" i="2"/>
  <c r="AC69" i="2"/>
  <c r="T61" i="2"/>
  <c r="AC61" i="2"/>
  <c r="T53" i="2"/>
  <c r="AC53" i="2"/>
  <c r="T45" i="2"/>
  <c r="AC45" i="2"/>
  <c r="T37" i="2"/>
  <c r="AC37" i="2"/>
  <c r="T29" i="2"/>
  <c r="AC29" i="2"/>
  <c r="T21" i="2"/>
  <c r="AC21" i="2"/>
  <c r="T13" i="2"/>
  <c r="AC13" i="2"/>
  <c r="T5" i="2"/>
  <c r="AC5" i="2"/>
  <c r="T1997" i="2"/>
  <c r="AC1997" i="2"/>
  <c r="T1957" i="2"/>
  <c r="AC1957" i="2"/>
  <c r="T1909" i="2"/>
  <c r="AC1909" i="2"/>
  <c r="T1861" i="2"/>
  <c r="AC1861" i="2"/>
  <c r="T1813" i="2"/>
  <c r="AC1813" i="2"/>
  <c r="T1765" i="2"/>
  <c r="AC1765" i="2"/>
  <c r="T1717" i="2"/>
  <c r="AC1717" i="2"/>
  <c r="T1661" i="2"/>
  <c r="AC1661" i="2"/>
  <c r="T1613" i="2"/>
  <c r="AC1613" i="2"/>
  <c r="T1557" i="2"/>
  <c r="AC1557" i="2"/>
  <c r="T1509" i="2"/>
  <c r="AC1509" i="2"/>
  <c r="T1461" i="2"/>
  <c r="AC1461" i="2"/>
  <c r="T1421" i="2"/>
  <c r="AC1421" i="2"/>
  <c r="T1381" i="2"/>
  <c r="AC1381" i="2"/>
  <c r="T1341" i="2"/>
  <c r="AC1341" i="2"/>
  <c r="T1293" i="2"/>
  <c r="AC1293" i="2"/>
  <c r="T1253" i="2"/>
  <c r="AC1253" i="2"/>
  <c r="T1197" i="2"/>
  <c r="AC1197" i="2"/>
  <c r="T1149" i="2"/>
  <c r="AC1149" i="2"/>
  <c r="T1093" i="2"/>
  <c r="AC1093" i="2"/>
  <c r="T2004" i="2"/>
  <c r="AC2004" i="2"/>
  <c r="T1996" i="2"/>
  <c r="AC1996" i="2"/>
  <c r="T1988" i="2"/>
  <c r="AC1988" i="2"/>
  <c r="T1980" i="2"/>
  <c r="AC1980" i="2"/>
  <c r="T1972" i="2"/>
  <c r="AC1972" i="2"/>
  <c r="T1964" i="2"/>
  <c r="AC1964" i="2"/>
  <c r="T1956" i="2"/>
  <c r="AC1956" i="2"/>
  <c r="T1948" i="2"/>
  <c r="AC1948" i="2"/>
  <c r="T1940" i="2"/>
  <c r="AC1940" i="2"/>
  <c r="T1932" i="2"/>
  <c r="AC1932" i="2"/>
  <c r="T1924" i="2"/>
  <c r="AC1924" i="2"/>
  <c r="T1916" i="2"/>
  <c r="AC1916" i="2"/>
  <c r="T1908" i="2"/>
  <c r="AC1908" i="2"/>
  <c r="T1900" i="2"/>
  <c r="AC1900" i="2"/>
  <c r="T1892" i="2"/>
  <c r="AC1892" i="2"/>
  <c r="T1884" i="2"/>
  <c r="AC1884" i="2"/>
  <c r="T1876" i="2"/>
  <c r="AC1876" i="2"/>
  <c r="T1868" i="2"/>
  <c r="AC1868" i="2"/>
  <c r="T1860" i="2"/>
  <c r="AC1860" i="2"/>
  <c r="T1852" i="2"/>
  <c r="AC1852" i="2"/>
  <c r="T1844" i="2"/>
  <c r="AC1844" i="2"/>
  <c r="T1836" i="2"/>
  <c r="AC1836" i="2"/>
  <c r="T1828" i="2"/>
  <c r="AC1828" i="2"/>
  <c r="T1820" i="2"/>
  <c r="AC1820" i="2"/>
  <c r="T1812" i="2"/>
  <c r="AC1812" i="2"/>
  <c r="T1804" i="2"/>
  <c r="AC1804" i="2"/>
  <c r="T1796" i="2"/>
  <c r="AC1796" i="2"/>
  <c r="T1788" i="2"/>
  <c r="AC1788" i="2"/>
  <c r="T1780" i="2"/>
  <c r="AC1780" i="2"/>
  <c r="T1772" i="2"/>
  <c r="AC1772" i="2"/>
  <c r="T1764" i="2"/>
  <c r="AC1764" i="2"/>
  <c r="T1756" i="2"/>
  <c r="AC1756" i="2"/>
  <c r="T1748" i="2"/>
  <c r="AC1748" i="2"/>
  <c r="T1740" i="2"/>
  <c r="AC1740" i="2"/>
  <c r="T1732" i="2"/>
  <c r="AC1732" i="2"/>
  <c r="T1724" i="2"/>
  <c r="AC1724" i="2"/>
  <c r="T1716" i="2"/>
  <c r="AC1716" i="2"/>
  <c r="T1708" i="2"/>
  <c r="AC1708" i="2"/>
  <c r="T1700" i="2"/>
  <c r="AC1700" i="2"/>
  <c r="T1692" i="2"/>
  <c r="AC1692" i="2"/>
  <c r="T1684" i="2"/>
  <c r="AC1684" i="2"/>
  <c r="T1676" i="2"/>
  <c r="AC1676" i="2"/>
  <c r="T1668" i="2"/>
  <c r="AC1668" i="2"/>
  <c r="T1660" i="2"/>
  <c r="AC1660" i="2"/>
  <c r="T1652" i="2"/>
  <c r="AC1652" i="2"/>
  <c r="T1644" i="2"/>
  <c r="AC1644" i="2"/>
  <c r="T1636" i="2"/>
  <c r="AC1636" i="2"/>
  <c r="T1628" i="2"/>
  <c r="AC1628" i="2"/>
  <c r="T1620" i="2"/>
  <c r="AC1620" i="2"/>
  <c r="T1612" i="2"/>
  <c r="AC1612" i="2"/>
  <c r="T1604" i="2"/>
  <c r="AC1604" i="2"/>
  <c r="T1596" i="2"/>
  <c r="AC1596" i="2"/>
  <c r="T1588" i="2"/>
  <c r="AC1588" i="2"/>
  <c r="T1580" i="2"/>
  <c r="AC1580" i="2"/>
  <c r="T1572" i="2"/>
  <c r="AC1572" i="2"/>
  <c r="T1564" i="2"/>
  <c r="AC1564" i="2"/>
  <c r="T1556" i="2"/>
  <c r="AC1556" i="2"/>
  <c r="T1548" i="2"/>
  <c r="AC1548" i="2"/>
  <c r="T1540" i="2"/>
  <c r="AC1540" i="2"/>
  <c r="T1532" i="2"/>
  <c r="AC1532" i="2"/>
  <c r="T1524" i="2"/>
  <c r="AC1524" i="2"/>
  <c r="T1516" i="2"/>
  <c r="AC1516" i="2"/>
  <c r="T1508" i="2"/>
  <c r="AC1508" i="2"/>
  <c r="T1500" i="2"/>
  <c r="AC1500" i="2"/>
  <c r="T1492" i="2"/>
  <c r="AC1492" i="2"/>
  <c r="T1484" i="2"/>
  <c r="AC1484" i="2"/>
  <c r="T1476" i="2"/>
  <c r="AC1476" i="2"/>
  <c r="T1468" i="2"/>
  <c r="AC1468" i="2"/>
  <c r="T1460" i="2"/>
  <c r="AC1460" i="2"/>
  <c r="T1452" i="2"/>
  <c r="AC1452" i="2"/>
  <c r="T1444" i="2"/>
  <c r="AC1444" i="2"/>
  <c r="T1436" i="2"/>
  <c r="AC1436" i="2"/>
  <c r="T1428" i="2"/>
  <c r="AC1428" i="2"/>
  <c r="T1420" i="2"/>
  <c r="AC1420" i="2"/>
  <c r="T1412" i="2"/>
  <c r="AC1412" i="2"/>
  <c r="T1404" i="2"/>
  <c r="AC1404" i="2"/>
  <c r="T1396" i="2"/>
  <c r="AC1396" i="2"/>
  <c r="T1388" i="2"/>
  <c r="AC1388" i="2"/>
  <c r="T1380" i="2"/>
  <c r="AC1380" i="2"/>
  <c r="T1372" i="2"/>
  <c r="AC1372" i="2"/>
  <c r="T1364" i="2"/>
  <c r="AC1364" i="2"/>
  <c r="T1356" i="2"/>
  <c r="AC1356" i="2"/>
  <c r="T1348" i="2"/>
  <c r="AC1348" i="2"/>
  <c r="T1340" i="2"/>
  <c r="AC1340" i="2"/>
  <c r="T1332" i="2"/>
  <c r="AC1332" i="2"/>
  <c r="T1324" i="2"/>
  <c r="AC1324" i="2"/>
  <c r="T1316" i="2"/>
  <c r="AC1316" i="2"/>
  <c r="T1308" i="2"/>
  <c r="AC1308" i="2"/>
  <c r="T1300" i="2"/>
  <c r="AC1300" i="2"/>
  <c r="T1292" i="2"/>
  <c r="AC1292" i="2"/>
  <c r="T1284" i="2"/>
  <c r="AC1284" i="2"/>
  <c r="T1276" i="2"/>
  <c r="AC1276" i="2"/>
  <c r="T1268" i="2"/>
  <c r="AC1268" i="2"/>
  <c r="T1260" i="2"/>
  <c r="AC1260" i="2"/>
  <c r="T1252" i="2"/>
  <c r="AC1252" i="2"/>
  <c r="T1244" i="2"/>
  <c r="AC1244" i="2"/>
  <c r="T1236" i="2"/>
  <c r="AC1236" i="2"/>
  <c r="T1228" i="2"/>
  <c r="AC1228" i="2"/>
  <c r="T1220" i="2"/>
  <c r="AC1220" i="2"/>
  <c r="T1212" i="2"/>
  <c r="AC1212" i="2"/>
  <c r="T1204" i="2"/>
  <c r="AC1204" i="2"/>
  <c r="T1196" i="2"/>
  <c r="AC1196" i="2"/>
  <c r="T1188" i="2"/>
  <c r="AC1188" i="2"/>
  <c r="T1180" i="2"/>
  <c r="AC1180" i="2"/>
  <c r="T1172" i="2"/>
  <c r="AC1172" i="2"/>
  <c r="T1164" i="2"/>
  <c r="AC1164" i="2"/>
  <c r="T1156" i="2"/>
  <c r="AC1156" i="2"/>
  <c r="T1148" i="2"/>
  <c r="AC1148" i="2"/>
  <c r="T1140" i="2"/>
  <c r="AC1140" i="2"/>
  <c r="T1132" i="2"/>
  <c r="AC1132" i="2"/>
  <c r="T1124" i="2"/>
  <c r="AC1124" i="2"/>
  <c r="T1116" i="2"/>
  <c r="AC1116" i="2"/>
  <c r="T1108" i="2"/>
  <c r="AC1108" i="2"/>
  <c r="T1100" i="2"/>
  <c r="AC1100" i="2"/>
  <c r="T1092" i="2"/>
  <c r="AC1092" i="2"/>
  <c r="T1084" i="2"/>
  <c r="AC1084" i="2"/>
  <c r="T1076" i="2"/>
  <c r="AC1076" i="2"/>
  <c r="T1068" i="2"/>
  <c r="AC1068" i="2"/>
  <c r="T1060" i="2"/>
  <c r="AC1060" i="2"/>
  <c r="T1052" i="2"/>
  <c r="AC1052" i="2"/>
  <c r="T1044" i="2"/>
  <c r="AC1044" i="2"/>
  <c r="T1036" i="2"/>
  <c r="AC1036" i="2"/>
  <c r="T1028" i="2"/>
  <c r="AC1028" i="2"/>
  <c r="T1020" i="2"/>
  <c r="AC1020" i="2"/>
  <c r="T1012" i="2"/>
  <c r="AC1012" i="2"/>
  <c r="T1004" i="2"/>
  <c r="AC1004" i="2"/>
  <c r="T996" i="2"/>
  <c r="AC996" i="2"/>
  <c r="T988" i="2"/>
  <c r="AC988" i="2"/>
  <c r="T980" i="2"/>
  <c r="AC980" i="2"/>
  <c r="T972" i="2"/>
  <c r="AC972" i="2"/>
  <c r="T964" i="2"/>
  <c r="AC964" i="2"/>
  <c r="T956" i="2"/>
  <c r="AC956" i="2"/>
  <c r="T948" i="2"/>
  <c r="AC948" i="2"/>
  <c r="T940" i="2"/>
  <c r="AC940" i="2"/>
  <c r="T932" i="2"/>
  <c r="AC932" i="2"/>
  <c r="T924" i="2"/>
  <c r="AC924" i="2"/>
  <c r="T916" i="2"/>
  <c r="AC916" i="2"/>
  <c r="T908" i="2"/>
  <c r="AC908" i="2"/>
  <c r="T900" i="2"/>
  <c r="AC900" i="2"/>
  <c r="T892" i="2"/>
  <c r="AC892" i="2"/>
  <c r="T884" i="2"/>
  <c r="AC884" i="2"/>
  <c r="T876" i="2"/>
  <c r="AC876" i="2"/>
  <c r="T868" i="2"/>
  <c r="AC868" i="2"/>
  <c r="T860" i="2"/>
  <c r="AC860" i="2"/>
  <c r="T852" i="2"/>
  <c r="AC852" i="2"/>
  <c r="T844" i="2"/>
  <c r="AC844" i="2"/>
  <c r="T836" i="2"/>
  <c r="AC836" i="2"/>
  <c r="T828" i="2"/>
  <c r="AC828" i="2"/>
  <c r="T820" i="2"/>
  <c r="AC820" i="2"/>
  <c r="T812" i="2"/>
  <c r="AC812" i="2"/>
  <c r="T804" i="2"/>
  <c r="AC804" i="2"/>
  <c r="T796" i="2"/>
  <c r="AC796" i="2"/>
  <c r="T788" i="2"/>
  <c r="AC788" i="2"/>
  <c r="T780" i="2"/>
  <c r="AC780" i="2"/>
  <c r="T772" i="2"/>
  <c r="AC772" i="2"/>
  <c r="T764" i="2"/>
  <c r="AC764" i="2"/>
  <c r="T756" i="2"/>
  <c r="AC756" i="2"/>
  <c r="T748" i="2"/>
  <c r="AC748" i="2"/>
  <c r="T740" i="2"/>
  <c r="AC740" i="2"/>
  <c r="T732" i="2"/>
  <c r="AC732" i="2"/>
  <c r="T724" i="2"/>
  <c r="AC724" i="2"/>
  <c r="T716" i="2"/>
  <c r="AC716" i="2"/>
  <c r="T708" i="2"/>
  <c r="AC708" i="2"/>
  <c r="T700" i="2"/>
  <c r="AC700" i="2"/>
  <c r="T692" i="2"/>
  <c r="AC692" i="2"/>
  <c r="T684" i="2"/>
  <c r="AC684" i="2"/>
  <c r="T676" i="2"/>
  <c r="AC676" i="2"/>
  <c r="T668" i="2"/>
  <c r="AC668" i="2"/>
  <c r="T660" i="2"/>
  <c r="AC660" i="2"/>
  <c r="T652" i="2"/>
  <c r="AC652" i="2"/>
  <c r="T644" i="2"/>
  <c r="AC644" i="2"/>
  <c r="T636" i="2"/>
  <c r="AC636" i="2"/>
  <c r="T628" i="2"/>
  <c r="AC628" i="2"/>
  <c r="T620" i="2"/>
  <c r="AC620" i="2"/>
  <c r="T612" i="2"/>
  <c r="AC612" i="2"/>
  <c r="T604" i="2"/>
  <c r="AC604" i="2"/>
  <c r="T596" i="2"/>
  <c r="AC596" i="2"/>
  <c r="T588" i="2"/>
  <c r="AC588" i="2"/>
  <c r="T580" i="2"/>
  <c r="AC580" i="2"/>
  <c r="T572" i="2"/>
  <c r="AC572" i="2"/>
  <c r="T564" i="2"/>
  <c r="AC564" i="2"/>
  <c r="T556" i="2"/>
  <c r="AC556" i="2"/>
  <c r="T548" i="2"/>
  <c r="AC548" i="2"/>
  <c r="T540" i="2"/>
  <c r="AC540" i="2"/>
  <c r="T532" i="2"/>
  <c r="AC532" i="2"/>
  <c r="T524" i="2"/>
  <c r="AC524" i="2"/>
  <c r="T516" i="2"/>
  <c r="AC516" i="2"/>
  <c r="T508" i="2"/>
  <c r="AC508" i="2"/>
  <c r="T500" i="2"/>
  <c r="AC500" i="2"/>
  <c r="T492" i="2"/>
  <c r="AC492" i="2"/>
  <c r="T484" i="2"/>
  <c r="AC484" i="2"/>
  <c r="T476" i="2"/>
  <c r="AC476" i="2"/>
  <c r="T468" i="2"/>
  <c r="AC468" i="2"/>
  <c r="T460" i="2"/>
  <c r="AC460" i="2"/>
  <c r="T452" i="2"/>
  <c r="AC452" i="2"/>
  <c r="T444" i="2"/>
  <c r="AC444" i="2"/>
  <c r="T436" i="2"/>
  <c r="AC436" i="2"/>
  <c r="T428" i="2"/>
  <c r="AC428" i="2"/>
  <c r="T420" i="2"/>
  <c r="AC420" i="2"/>
  <c r="T412" i="2"/>
  <c r="AC412" i="2"/>
  <c r="T404" i="2"/>
  <c r="AC404" i="2"/>
  <c r="T396" i="2"/>
  <c r="AC396" i="2"/>
  <c r="T388" i="2"/>
  <c r="AC388" i="2"/>
  <c r="T380" i="2"/>
  <c r="AC380" i="2"/>
  <c r="T372" i="2"/>
  <c r="AC372" i="2"/>
  <c r="T364" i="2"/>
  <c r="AC364" i="2"/>
  <c r="T356" i="2"/>
  <c r="AC356" i="2"/>
  <c r="T348" i="2"/>
  <c r="AC348" i="2"/>
  <c r="T340" i="2"/>
  <c r="AC340" i="2"/>
  <c r="T332" i="2"/>
  <c r="AC332" i="2"/>
  <c r="T324" i="2"/>
  <c r="AC324" i="2"/>
  <c r="T316" i="2"/>
  <c r="AC316" i="2"/>
  <c r="T308" i="2"/>
  <c r="AC308" i="2"/>
  <c r="T300" i="2"/>
  <c r="AC300" i="2"/>
  <c r="T292" i="2"/>
  <c r="AC292" i="2"/>
  <c r="T284" i="2"/>
  <c r="AC284" i="2"/>
  <c r="T276" i="2"/>
  <c r="AC276" i="2"/>
  <c r="T268" i="2"/>
  <c r="AC268" i="2"/>
  <c r="T260" i="2"/>
  <c r="AC260" i="2"/>
  <c r="T252" i="2"/>
  <c r="AC252" i="2"/>
  <c r="T244" i="2"/>
  <c r="AC244" i="2"/>
  <c r="T236" i="2"/>
  <c r="AC236" i="2"/>
  <c r="T228" i="2"/>
  <c r="AC228" i="2"/>
  <c r="T220" i="2"/>
  <c r="AC220" i="2"/>
  <c r="T212" i="2"/>
  <c r="AC212" i="2"/>
  <c r="T204" i="2"/>
  <c r="AC204" i="2"/>
  <c r="T196" i="2"/>
  <c r="AC196" i="2"/>
  <c r="T188" i="2"/>
  <c r="AC188" i="2"/>
  <c r="T180" i="2"/>
  <c r="AC180" i="2"/>
  <c r="T172" i="2"/>
  <c r="AC172" i="2"/>
  <c r="T164" i="2"/>
  <c r="AC164" i="2"/>
  <c r="T156" i="2"/>
  <c r="AC156" i="2"/>
  <c r="T148" i="2"/>
  <c r="AC148" i="2"/>
  <c r="T140" i="2"/>
  <c r="AC140" i="2"/>
  <c r="T132" i="2"/>
  <c r="AC132" i="2"/>
  <c r="T124" i="2"/>
  <c r="AC124" i="2"/>
  <c r="T116" i="2"/>
  <c r="AC116" i="2"/>
  <c r="T108" i="2"/>
  <c r="AC108" i="2"/>
  <c r="T100" i="2"/>
  <c r="AC100" i="2"/>
  <c r="T92" i="2"/>
  <c r="AC92" i="2"/>
  <c r="T84" i="2"/>
  <c r="AC84" i="2"/>
  <c r="T76" i="2"/>
  <c r="AC76" i="2"/>
  <c r="T68" i="2"/>
  <c r="AC68" i="2"/>
  <c r="T60" i="2"/>
  <c r="AC60" i="2"/>
  <c r="T52" i="2"/>
  <c r="AC52" i="2"/>
  <c r="T44" i="2"/>
  <c r="AC44" i="2"/>
  <c r="T36" i="2"/>
  <c r="AC36" i="2"/>
  <c r="T28" i="2"/>
  <c r="AC28" i="2"/>
  <c r="T20" i="2"/>
  <c r="AC20" i="2"/>
  <c r="T12" i="2"/>
  <c r="AC12" i="2"/>
  <c r="T4" i="2"/>
  <c r="AC4" i="2"/>
  <c r="T1989" i="2"/>
  <c r="AC1989" i="2"/>
  <c r="T1949" i="2"/>
  <c r="AC1949" i="2"/>
  <c r="T1917" i="2"/>
  <c r="AC1917" i="2"/>
  <c r="T1885" i="2"/>
  <c r="AC1885" i="2"/>
  <c r="T1853" i="2"/>
  <c r="AC1853" i="2"/>
  <c r="T1821" i="2"/>
  <c r="AC1821" i="2"/>
  <c r="T1781" i="2"/>
  <c r="AC1781" i="2"/>
  <c r="T1741" i="2"/>
  <c r="AC1741" i="2"/>
  <c r="T1701" i="2"/>
  <c r="AC1701" i="2"/>
  <c r="T1669" i="2"/>
  <c r="AC1669" i="2"/>
  <c r="T1629" i="2"/>
  <c r="AC1629" i="2"/>
  <c r="T1597" i="2"/>
  <c r="AC1597" i="2"/>
  <c r="T1565" i="2"/>
  <c r="AC1565" i="2"/>
  <c r="T1541" i="2"/>
  <c r="AC1541" i="2"/>
  <c r="T1501" i="2"/>
  <c r="AC1501" i="2"/>
  <c r="T1469" i="2"/>
  <c r="AC1469" i="2"/>
  <c r="T1437" i="2"/>
  <c r="AC1437" i="2"/>
  <c r="T1413" i="2"/>
  <c r="AC1413" i="2"/>
  <c r="T1373" i="2"/>
  <c r="AC1373" i="2"/>
  <c r="T1333" i="2"/>
  <c r="AC1333" i="2"/>
  <c r="T1301" i="2"/>
  <c r="AC1301" i="2"/>
  <c r="T1269" i="2"/>
  <c r="AC1269" i="2"/>
  <c r="T1229" i="2"/>
  <c r="AC1229" i="2"/>
  <c r="T1205" i="2"/>
  <c r="AC1205" i="2"/>
  <c r="T1165" i="2"/>
  <c r="AC1165" i="2"/>
  <c r="T1125" i="2"/>
  <c r="AC1125" i="2"/>
  <c r="T2003" i="2"/>
  <c r="AC2003" i="2"/>
  <c r="T1995" i="2"/>
  <c r="AC1995" i="2"/>
  <c r="T1987" i="2"/>
  <c r="AC1987" i="2"/>
  <c r="T1979" i="2"/>
  <c r="AC1979" i="2"/>
  <c r="T1971" i="2"/>
  <c r="AC1971" i="2"/>
  <c r="T1963" i="2"/>
  <c r="AC1963" i="2"/>
  <c r="T1955" i="2"/>
  <c r="AC1955" i="2"/>
  <c r="T1947" i="2"/>
  <c r="AC1947" i="2"/>
  <c r="T1939" i="2"/>
  <c r="AC1939" i="2"/>
  <c r="T1931" i="2"/>
  <c r="AC1931" i="2"/>
  <c r="T1923" i="2"/>
  <c r="AC1923" i="2"/>
  <c r="T1915" i="2"/>
  <c r="AC1915" i="2"/>
  <c r="T1907" i="2"/>
  <c r="AC1907" i="2"/>
  <c r="T1899" i="2"/>
  <c r="AC1899" i="2"/>
  <c r="T1891" i="2"/>
  <c r="AC1891" i="2"/>
  <c r="T1883" i="2"/>
  <c r="AC1883" i="2"/>
  <c r="T1875" i="2"/>
  <c r="AC1875" i="2"/>
  <c r="T1867" i="2"/>
  <c r="AC1867" i="2"/>
  <c r="T1859" i="2"/>
  <c r="AC1859" i="2"/>
  <c r="T1851" i="2"/>
  <c r="AC1851" i="2"/>
  <c r="T1843" i="2"/>
  <c r="AC1843" i="2"/>
  <c r="T1835" i="2"/>
  <c r="AC1835" i="2"/>
  <c r="T1827" i="2"/>
  <c r="AC1827" i="2"/>
  <c r="T1819" i="2"/>
  <c r="AC1819" i="2"/>
  <c r="T1811" i="2"/>
  <c r="AC1811" i="2"/>
  <c r="T1803" i="2"/>
  <c r="AC1803" i="2"/>
  <c r="T1795" i="2"/>
  <c r="AC1795" i="2"/>
  <c r="T1787" i="2"/>
  <c r="AC1787" i="2"/>
  <c r="T1779" i="2"/>
  <c r="AC1779" i="2"/>
  <c r="T1771" i="2"/>
  <c r="AC1771" i="2"/>
  <c r="T1763" i="2"/>
  <c r="AC1763" i="2"/>
  <c r="T1755" i="2"/>
  <c r="AC1755" i="2"/>
  <c r="T1747" i="2"/>
  <c r="AC1747" i="2"/>
  <c r="T1739" i="2"/>
  <c r="AC1739" i="2"/>
  <c r="T1731" i="2"/>
  <c r="AC1731" i="2"/>
  <c r="T1723" i="2"/>
  <c r="AC1723" i="2"/>
  <c r="T1715" i="2"/>
  <c r="AC1715" i="2"/>
  <c r="T1707" i="2"/>
  <c r="AC1707" i="2"/>
  <c r="T1699" i="2"/>
  <c r="AC1699" i="2"/>
  <c r="T1691" i="2"/>
  <c r="AC1691" i="2"/>
  <c r="T1683" i="2"/>
  <c r="AC1683" i="2"/>
  <c r="T1675" i="2"/>
  <c r="AC1675" i="2"/>
  <c r="T1667" i="2"/>
  <c r="AC1667" i="2"/>
  <c r="T1659" i="2"/>
  <c r="AC1659" i="2"/>
  <c r="T1651" i="2"/>
  <c r="AC1651" i="2"/>
  <c r="T1643" i="2"/>
  <c r="AC1643" i="2"/>
  <c r="T1635" i="2"/>
  <c r="AC1635" i="2"/>
  <c r="T1627" i="2"/>
  <c r="AC1627" i="2"/>
  <c r="T1619" i="2"/>
  <c r="AC1619" i="2"/>
  <c r="T1611" i="2"/>
  <c r="AC1611" i="2"/>
  <c r="T1603" i="2"/>
  <c r="AC1603" i="2"/>
  <c r="T1595" i="2"/>
  <c r="AC1595" i="2"/>
  <c r="T1587" i="2"/>
  <c r="AC1587" i="2"/>
  <c r="T1579" i="2"/>
  <c r="AC1579" i="2"/>
  <c r="T1571" i="2"/>
  <c r="AC1571" i="2"/>
  <c r="T1563" i="2"/>
  <c r="AC1563" i="2"/>
  <c r="T1555" i="2"/>
  <c r="AC1555" i="2"/>
  <c r="T1547" i="2"/>
  <c r="AC1547" i="2"/>
  <c r="T1539" i="2"/>
  <c r="AC1539" i="2"/>
  <c r="T1531" i="2"/>
  <c r="AC1531" i="2"/>
  <c r="T1523" i="2"/>
  <c r="AC1523" i="2"/>
  <c r="T1515" i="2"/>
  <c r="AC1515" i="2"/>
  <c r="T1507" i="2"/>
  <c r="AC1507" i="2"/>
  <c r="T1499" i="2"/>
  <c r="AC1499" i="2"/>
  <c r="T1491" i="2"/>
  <c r="AC1491" i="2"/>
  <c r="T1483" i="2"/>
  <c r="AC1483" i="2"/>
  <c r="T1475" i="2"/>
  <c r="AC1475" i="2"/>
  <c r="T1467" i="2"/>
  <c r="AC1467" i="2"/>
  <c r="T1459" i="2"/>
  <c r="AC1459" i="2"/>
  <c r="T1451" i="2"/>
  <c r="AC1451" i="2"/>
  <c r="T1443" i="2"/>
  <c r="AC1443" i="2"/>
  <c r="T1435" i="2"/>
  <c r="AC1435" i="2"/>
  <c r="T1427" i="2"/>
  <c r="AC1427" i="2"/>
  <c r="T1419" i="2"/>
  <c r="AC1419" i="2"/>
  <c r="T1411" i="2"/>
  <c r="AC1411" i="2"/>
  <c r="T1403" i="2"/>
  <c r="AC1403" i="2"/>
  <c r="T1395" i="2"/>
  <c r="AC1395" i="2"/>
  <c r="T1387" i="2"/>
  <c r="AC1387" i="2"/>
  <c r="T1379" i="2"/>
  <c r="AC1379" i="2"/>
  <c r="T1371" i="2"/>
  <c r="AC1371" i="2"/>
  <c r="T1363" i="2"/>
  <c r="AC1363" i="2"/>
  <c r="T1355" i="2"/>
  <c r="AC1355" i="2"/>
  <c r="T1347" i="2"/>
  <c r="AC1347" i="2"/>
  <c r="T1339" i="2"/>
  <c r="AC1339" i="2"/>
  <c r="T1331" i="2"/>
  <c r="AC1331" i="2"/>
  <c r="T1323" i="2"/>
  <c r="AC1323" i="2"/>
  <c r="T1315" i="2"/>
  <c r="AC1315" i="2"/>
  <c r="T1307" i="2"/>
  <c r="AC1307" i="2"/>
  <c r="T1299" i="2"/>
  <c r="AC1299" i="2"/>
  <c r="T1291" i="2"/>
  <c r="AC1291" i="2"/>
  <c r="T1283" i="2"/>
  <c r="AC1283" i="2"/>
  <c r="T1275" i="2"/>
  <c r="AC1275" i="2"/>
  <c r="T1267" i="2"/>
  <c r="AC1267" i="2"/>
  <c r="T1259" i="2"/>
  <c r="AC1259" i="2"/>
  <c r="T1251" i="2"/>
  <c r="AC1251" i="2"/>
  <c r="T1243" i="2"/>
  <c r="AC1243" i="2"/>
  <c r="T1235" i="2"/>
  <c r="AC1235" i="2"/>
  <c r="T1227" i="2"/>
  <c r="AC1227" i="2"/>
  <c r="T1219" i="2"/>
  <c r="AC1219" i="2"/>
  <c r="T1211" i="2"/>
  <c r="AC1211" i="2"/>
  <c r="T1203" i="2"/>
  <c r="AC1203" i="2"/>
  <c r="T1195" i="2"/>
  <c r="AC1195" i="2"/>
  <c r="T1187" i="2"/>
  <c r="AC1187" i="2"/>
  <c r="T1179" i="2"/>
  <c r="AC1179" i="2"/>
  <c r="T1171" i="2"/>
  <c r="AC1171" i="2"/>
  <c r="T1163" i="2"/>
  <c r="AC1163" i="2"/>
  <c r="T1155" i="2"/>
  <c r="AC1155" i="2"/>
  <c r="T1147" i="2"/>
  <c r="AC1147" i="2"/>
  <c r="T1139" i="2"/>
  <c r="AC1139" i="2"/>
  <c r="T1131" i="2"/>
  <c r="AC1131" i="2"/>
  <c r="T1123" i="2"/>
  <c r="AC1123" i="2"/>
  <c r="T1115" i="2"/>
  <c r="AC1115" i="2"/>
  <c r="T1107" i="2"/>
  <c r="AC1107" i="2"/>
  <c r="T1099" i="2"/>
  <c r="AC1099" i="2"/>
  <c r="T1091" i="2"/>
  <c r="AC1091" i="2"/>
  <c r="T1083" i="2"/>
  <c r="AC1083" i="2"/>
  <c r="T1075" i="2"/>
  <c r="AC1075" i="2"/>
  <c r="T1067" i="2"/>
  <c r="AC1067" i="2"/>
  <c r="T1059" i="2"/>
  <c r="AC1059" i="2"/>
  <c r="T1051" i="2"/>
  <c r="AC1051" i="2"/>
  <c r="T1043" i="2"/>
  <c r="AC1043" i="2"/>
  <c r="T1035" i="2"/>
  <c r="AC1035" i="2"/>
  <c r="T1027" i="2"/>
  <c r="AC1027" i="2"/>
  <c r="T1019" i="2"/>
  <c r="AC1019" i="2"/>
  <c r="T1011" i="2"/>
  <c r="AC1011" i="2"/>
  <c r="T1003" i="2"/>
  <c r="AC1003" i="2"/>
  <c r="T995" i="2"/>
  <c r="AC995" i="2"/>
  <c r="T987" i="2"/>
  <c r="AC987" i="2"/>
  <c r="T979" i="2"/>
  <c r="AC979" i="2"/>
  <c r="T971" i="2"/>
  <c r="AC971" i="2"/>
  <c r="T963" i="2"/>
  <c r="AC963" i="2"/>
  <c r="T955" i="2"/>
  <c r="AC955" i="2"/>
  <c r="T947" i="2"/>
  <c r="AC947" i="2"/>
  <c r="T939" i="2"/>
  <c r="AC939" i="2"/>
  <c r="T931" i="2"/>
  <c r="AC931" i="2"/>
  <c r="T923" i="2"/>
  <c r="AC923" i="2"/>
  <c r="T915" i="2"/>
  <c r="AC915" i="2"/>
  <c r="T907" i="2"/>
  <c r="AC907" i="2"/>
  <c r="T899" i="2"/>
  <c r="AC899" i="2"/>
  <c r="T891" i="2"/>
  <c r="AC891" i="2"/>
  <c r="T883" i="2"/>
  <c r="AC883" i="2"/>
  <c r="T875" i="2"/>
  <c r="AC875" i="2"/>
  <c r="T867" i="2"/>
  <c r="AC867" i="2"/>
  <c r="T859" i="2"/>
  <c r="AC859" i="2"/>
  <c r="T851" i="2"/>
  <c r="AC851" i="2"/>
  <c r="T843" i="2"/>
  <c r="AC843" i="2"/>
  <c r="T835" i="2"/>
  <c r="AC835" i="2"/>
  <c r="T827" i="2"/>
  <c r="AC827" i="2"/>
  <c r="T819" i="2"/>
  <c r="AC819" i="2"/>
  <c r="T811" i="2"/>
  <c r="AC811" i="2"/>
  <c r="T803" i="2"/>
  <c r="AC803" i="2"/>
  <c r="T795" i="2"/>
  <c r="AC795" i="2"/>
  <c r="T787" i="2"/>
  <c r="AC787" i="2"/>
  <c r="T779" i="2"/>
  <c r="AC779" i="2"/>
  <c r="T771" i="2"/>
  <c r="AC771" i="2"/>
  <c r="T763" i="2"/>
  <c r="AC763" i="2"/>
  <c r="T755" i="2"/>
  <c r="AC755" i="2"/>
  <c r="T747" i="2"/>
  <c r="AC747" i="2"/>
  <c r="T739" i="2"/>
  <c r="AC739" i="2"/>
  <c r="T731" i="2"/>
  <c r="AC731" i="2"/>
  <c r="T723" i="2"/>
  <c r="AC723" i="2"/>
  <c r="T715" i="2"/>
  <c r="AC715" i="2"/>
  <c r="T707" i="2"/>
  <c r="AC707" i="2"/>
  <c r="T699" i="2"/>
  <c r="AC699" i="2"/>
  <c r="T691" i="2"/>
  <c r="AC691" i="2"/>
  <c r="T683" i="2"/>
  <c r="AC683" i="2"/>
  <c r="T675" i="2"/>
  <c r="AC675" i="2"/>
  <c r="T667" i="2"/>
  <c r="AC667" i="2"/>
  <c r="T659" i="2"/>
  <c r="AC659" i="2"/>
  <c r="T651" i="2"/>
  <c r="AC651" i="2"/>
  <c r="T643" i="2"/>
  <c r="AC643" i="2"/>
  <c r="T635" i="2"/>
  <c r="AC635" i="2"/>
  <c r="T627" i="2"/>
  <c r="AC627" i="2"/>
  <c r="T619" i="2"/>
  <c r="AC619" i="2"/>
  <c r="T611" i="2"/>
  <c r="AC611" i="2"/>
  <c r="T603" i="2"/>
  <c r="AC603" i="2"/>
  <c r="T595" i="2"/>
  <c r="AC595" i="2"/>
  <c r="T587" i="2"/>
  <c r="AC587" i="2"/>
  <c r="T579" i="2"/>
  <c r="AC579" i="2"/>
  <c r="T571" i="2"/>
  <c r="AC571" i="2"/>
  <c r="T563" i="2"/>
  <c r="AC563" i="2"/>
  <c r="T555" i="2"/>
  <c r="AC555" i="2"/>
  <c r="T547" i="2"/>
  <c r="AC547" i="2"/>
  <c r="T539" i="2"/>
  <c r="AC539" i="2"/>
  <c r="T531" i="2"/>
  <c r="AC531" i="2"/>
  <c r="T523" i="2"/>
  <c r="AC523" i="2"/>
  <c r="T515" i="2"/>
  <c r="AC515" i="2"/>
  <c r="T507" i="2"/>
  <c r="AC507" i="2"/>
  <c r="T499" i="2"/>
  <c r="AC499" i="2"/>
  <c r="T491" i="2"/>
  <c r="AC491" i="2"/>
  <c r="T483" i="2"/>
  <c r="AC483" i="2"/>
  <c r="T475" i="2"/>
  <c r="AC475" i="2"/>
  <c r="T467" i="2"/>
  <c r="AC467" i="2"/>
  <c r="T459" i="2"/>
  <c r="AC459" i="2"/>
  <c r="T451" i="2"/>
  <c r="AC451" i="2"/>
  <c r="T443" i="2"/>
  <c r="AC443" i="2"/>
  <c r="T435" i="2"/>
  <c r="AC435" i="2"/>
  <c r="T427" i="2"/>
  <c r="AC427" i="2"/>
  <c r="T419" i="2"/>
  <c r="AC419" i="2"/>
  <c r="T411" i="2"/>
  <c r="AC411" i="2"/>
  <c r="T403" i="2"/>
  <c r="AC403" i="2"/>
  <c r="T395" i="2"/>
  <c r="AC395" i="2"/>
  <c r="T387" i="2"/>
  <c r="AC387" i="2"/>
  <c r="T379" i="2"/>
  <c r="AC379" i="2"/>
  <c r="T371" i="2"/>
  <c r="AC371" i="2"/>
  <c r="T363" i="2"/>
  <c r="AC363" i="2"/>
  <c r="T355" i="2"/>
  <c r="AC355" i="2"/>
  <c r="T347" i="2"/>
  <c r="AC347" i="2"/>
  <c r="T339" i="2"/>
  <c r="AC339" i="2"/>
  <c r="T331" i="2"/>
  <c r="AC331" i="2"/>
  <c r="T323" i="2"/>
  <c r="AC323" i="2"/>
  <c r="T315" i="2"/>
  <c r="AC315" i="2"/>
  <c r="T307" i="2"/>
  <c r="AC307" i="2"/>
  <c r="T299" i="2"/>
  <c r="AC299" i="2"/>
  <c r="T291" i="2"/>
  <c r="AC291" i="2"/>
  <c r="T283" i="2"/>
  <c r="AC283" i="2"/>
  <c r="T275" i="2"/>
  <c r="AC275" i="2"/>
  <c r="T267" i="2"/>
  <c r="AC267" i="2"/>
  <c r="T259" i="2"/>
  <c r="AC259" i="2"/>
  <c r="T251" i="2"/>
  <c r="AC251" i="2"/>
  <c r="T243" i="2"/>
  <c r="AC243" i="2"/>
  <c r="T235" i="2"/>
  <c r="AC235" i="2"/>
  <c r="T227" i="2"/>
  <c r="AC227" i="2"/>
  <c r="T219" i="2"/>
  <c r="AC219" i="2"/>
  <c r="T211" i="2"/>
  <c r="AC211" i="2"/>
  <c r="T203" i="2"/>
  <c r="AC203" i="2"/>
  <c r="T195" i="2"/>
  <c r="AC195" i="2"/>
  <c r="T187" i="2"/>
  <c r="AC187" i="2"/>
  <c r="T179" i="2"/>
  <c r="AC179" i="2"/>
  <c r="T171" i="2"/>
  <c r="AC171" i="2"/>
  <c r="T163" i="2"/>
  <c r="AC163" i="2"/>
  <c r="T155" i="2"/>
  <c r="AC155" i="2"/>
  <c r="T147" i="2"/>
  <c r="AC147" i="2"/>
  <c r="T139" i="2"/>
  <c r="AC139" i="2"/>
  <c r="T131" i="2"/>
  <c r="AC131" i="2"/>
  <c r="T123" i="2"/>
  <c r="AC123" i="2"/>
  <c r="T115" i="2"/>
  <c r="AC115" i="2"/>
  <c r="T107" i="2"/>
  <c r="AC107" i="2"/>
  <c r="T99" i="2"/>
  <c r="AC99" i="2"/>
  <c r="T91" i="2"/>
  <c r="AC91" i="2"/>
  <c r="T83" i="2"/>
  <c r="AC83" i="2"/>
  <c r="T75" i="2"/>
  <c r="AC75" i="2"/>
  <c r="T67" i="2"/>
  <c r="AC67" i="2"/>
  <c r="T59" i="2"/>
  <c r="AC59" i="2"/>
  <c r="T51" i="2"/>
  <c r="AC51" i="2"/>
  <c r="T43" i="2"/>
  <c r="AC43" i="2"/>
  <c r="T35" i="2"/>
  <c r="AC35" i="2"/>
  <c r="T27" i="2"/>
  <c r="AC27" i="2"/>
  <c r="T19" i="2"/>
  <c r="AC19" i="2"/>
  <c r="T11" i="2"/>
  <c r="AC11" i="2"/>
  <c r="T3" i="2"/>
  <c r="AC3" i="2"/>
  <c r="T1981" i="2"/>
  <c r="AC1981" i="2"/>
  <c r="T1941" i="2"/>
  <c r="AC1941" i="2"/>
  <c r="T1901" i="2"/>
  <c r="AC1901" i="2"/>
  <c r="T1869" i="2"/>
  <c r="AC1869" i="2"/>
  <c r="T1837" i="2"/>
  <c r="AC1837" i="2"/>
  <c r="T1805" i="2"/>
  <c r="AC1805" i="2"/>
  <c r="T1773" i="2"/>
  <c r="AC1773" i="2"/>
  <c r="T1733" i="2"/>
  <c r="AC1733" i="2"/>
  <c r="T1693" i="2"/>
  <c r="AC1693" i="2"/>
  <c r="T1653" i="2"/>
  <c r="AC1653" i="2"/>
  <c r="T1621" i="2"/>
  <c r="AC1621" i="2"/>
  <c r="T1581" i="2"/>
  <c r="AC1581" i="2"/>
  <c r="T1533" i="2"/>
  <c r="AC1533" i="2"/>
  <c r="T1493" i="2"/>
  <c r="AC1493" i="2"/>
  <c r="T1445" i="2"/>
  <c r="AC1445" i="2"/>
  <c r="T1397" i="2"/>
  <c r="AC1397" i="2"/>
  <c r="T1357" i="2"/>
  <c r="AC1357" i="2"/>
  <c r="T1317" i="2"/>
  <c r="AC1317" i="2"/>
  <c r="T1285" i="2"/>
  <c r="AC1285" i="2"/>
  <c r="T1245" i="2"/>
  <c r="AC1245" i="2"/>
  <c r="T1213" i="2"/>
  <c r="AC1213" i="2"/>
  <c r="T1181" i="2"/>
  <c r="AC1181" i="2"/>
  <c r="T1141" i="2"/>
  <c r="AC1141" i="2"/>
  <c r="T1109" i="2"/>
  <c r="AC1109" i="2"/>
  <c r="T1085" i="2"/>
  <c r="AC1085" i="2"/>
  <c r="T1994" i="2"/>
  <c r="AC1994" i="2"/>
  <c r="T1978" i="2"/>
  <c r="AC1978" i="2"/>
  <c r="T1970" i="2"/>
  <c r="AC1970" i="2"/>
  <c r="T1962" i="2"/>
  <c r="AC1962" i="2"/>
  <c r="T1954" i="2"/>
  <c r="AC1954" i="2"/>
  <c r="T1946" i="2"/>
  <c r="AC1946" i="2"/>
  <c r="T1938" i="2"/>
  <c r="AC1938" i="2"/>
  <c r="T1930" i="2"/>
  <c r="AC1930" i="2"/>
  <c r="T1922" i="2"/>
  <c r="AC1922" i="2"/>
  <c r="T1914" i="2"/>
  <c r="AC1914" i="2"/>
  <c r="T1906" i="2"/>
  <c r="AC1906" i="2"/>
  <c r="T1898" i="2"/>
  <c r="AC1898" i="2"/>
  <c r="T1890" i="2"/>
  <c r="AC1890" i="2"/>
  <c r="T1882" i="2"/>
  <c r="AC1882" i="2"/>
  <c r="T1874" i="2"/>
  <c r="AC1874" i="2"/>
  <c r="T1866" i="2"/>
  <c r="AC1866" i="2"/>
  <c r="T1858" i="2"/>
  <c r="AC1858" i="2"/>
  <c r="T1850" i="2"/>
  <c r="AC1850" i="2"/>
  <c r="T1842" i="2"/>
  <c r="AC1842" i="2"/>
  <c r="T1834" i="2"/>
  <c r="AC1834" i="2"/>
  <c r="T1826" i="2"/>
  <c r="AC1826" i="2"/>
  <c r="T1818" i="2"/>
  <c r="AC1818" i="2"/>
  <c r="T1810" i="2"/>
  <c r="AC1810" i="2"/>
  <c r="T1802" i="2"/>
  <c r="AC1802" i="2"/>
  <c r="T1794" i="2"/>
  <c r="AC1794" i="2"/>
  <c r="T1786" i="2"/>
  <c r="AC1786" i="2"/>
  <c r="T1778" i="2"/>
  <c r="AC1778" i="2"/>
  <c r="T1770" i="2"/>
  <c r="AC1770" i="2"/>
  <c r="T1762" i="2"/>
  <c r="AC1762" i="2"/>
  <c r="T1754" i="2"/>
  <c r="AC1754" i="2"/>
  <c r="T1746" i="2"/>
  <c r="AC1746" i="2"/>
  <c r="T1738" i="2"/>
  <c r="AC1738" i="2"/>
  <c r="T1730" i="2"/>
  <c r="AC1730" i="2"/>
  <c r="T1722" i="2"/>
  <c r="AC1722" i="2"/>
  <c r="T1714" i="2"/>
  <c r="AC1714" i="2"/>
  <c r="T1706" i="2"/>
  <c r="AC1706" i="2"/>
  <c r="T1698" i="2"/>
  <c r="AC1698" i="2"/>
  <c r="T1690" i="2"/>
  <c r="AC1690" i="2"/>
  <c r="T1682" i="2"/>
  <c r="AC1682" i="2"/>
  <c r="T1674" i="2"/>
  <c r="AC1674" i="2"/>
  <c r="T1666" i="2"/>
  <c r="AC1666" i="2"/>
  <c r="T1658" i="2"/>
  <c r="AC1658" i="2"/>
  <c r="T1650" i="2"/>
  <c r="AC1650" i="2"/>
  <c r="T1642" i="2"/>
  <c r="AC1642" i="2"/>
  <c r="T1634" i="2"/>
  <c r="AC1634" i="2"/>
  <c r="T1626" i="2"/>
  <c r="AC1626" i="2"/>
  <c r="T1618" i="2"/>
  <c r="AC1618" i="2"/>
  <c r="T1610" i="2"/>
  <c r="AC1610" i="2"/>
  <c r="T1602" i="2"/>
  <c r="AC1602" i="2"/>
  <c r="T1594" i="2"/>
  <c r="AC1594" i="2"/>
  <c r="T1586" i="2"/>
  <c r="AC1586" i="2"/>
  <c r="T1578" i="2"/>
  <c r="AC1578" i="2"/>
  <c r="T1570" i="2"/>
  <c r="AC1570" i="2"/>
  <c r="T1562" i="2"/>
  <c r="AC1562" i="2"/>
  <c r="T1554" i="2"/>
  <c r="AC1554" i="2"/>
  <c r="T1546" i="2"/>
  <c r="AC1546" i="2"/>
  <c r="T1538" i="2"/>
  <c r="AC1538" i="2"/>
  <c r="T1530" i="2"/>
  <c r="AC1530" i="2"/>
  <c r="T1522" i="2"/>
  <c r="AC1522" i="2"/>
  <c r="T1514" i="2"/>
  <c r="AC1514" i="2"/>
  <c r="T1506" i="2"/>
  <c r="AC1506" i="2"/>
  <c r="T1498" i="2"/>
  <c r="AC1498" i="2"/>
  <c r="T1490" i="2"/>
  <c r="AC1490" i="2"/>
  <c r="T1482" i="2"/>
  <c r="AC1482" i="2"/>
  <c r="T1474" i="2"/>
  <c r="AC1474" i="2"/>
  <c r="T1466" i="2"/>
  <c r="AC1466" i="2"/>
  <c r="T1458" i="2"/>
  <c r="AC1458" i="2"/>
  <c r="T1450" i="2"/>
  <c r="AC1450" i="2"/>
  <c r="T1442" i="2"/>
  <c r="AC1442" i="2"/>
  <c r="T1434" i="2"/>
  <c r="AC1434" i="2"/>
  <c r="T1426" i="2"/>
  <c r="AC1426" i="2"/>
  <c r="T1418" i="2"/>
  <c r="AC1418" i="2"/>
  <c r="T1410" i="2"/>
  <c r="AC1410" i="2"/>
  <c r="T1402" i="2"/>
  <c r="AC1402" i="2"/>
  <c r="T1394" i="2"/>
  <c r="AC1394" i="2"/>
  <c r="T1386" i="2"/>
  <c r="AC1386" i="2"/>
  <c r="T1378" i="2"/>
  <c r="AC1378" i="2"/>
  <c r="T1370" i="2"/>
  <c r="AC1370" i="2"/>
  <c r="T1362" i="2"/>
  <c r="AC1362" i="2"/>
  <c r="T1354" i="2"/>
  <c r="AC1354" i="2"/>
  <c r="T1346" i="2"/>
  <c r="AC1346" i="2"/>
  <c r="T1338" i="2"/>
  <c r="AC1338" i="2"/>
  <c r="T1330" i="2"/>
  <c r="AC1330" i="2"/>
  <c r="T1322" i="2"/>
  <c r="AC1322" i="2"/>
  <c r="T1314" i="2"/>
  <c r="AC1314" i="2"/>
  <c r="T1306" i="2"/>
  <c r="AC1306" i="2"/>
  <c r="T1298" i="2"/>
  <c r="AC1298" i="2"/>
  <c r="T1290" i="2"/>
  <c r="AC1290" i="2"/>
  <c r="T1282" i="2"/>
  <c r="AC1282" i="2"/>
  <c r="T1274" i="2"/>
  <c r="AC1274" i="2"/>
  <c r="T1266" i="2"/>
  <c r="AC1266" i="2"/>
  <c r="T1258" i="2"/>
  <c r="AC1258" i="2"/>
  <c r="T1250" i="2"/>
  <c r="AC1250" i="2"/>
  <c r="T1242" i="2"/>
  <c r="AC1242" i="2"/>
  <c r="T1234" i="2"/>
  <c r="AC1234" i="2"/>
  <c r="T1226" i="2"/>
  <c r="AC1226" i="2"/>
  <c r="T1218" i="2"/>
  <c r="AC1218" i="2"/>
  <c r="T1210" i="2"/>
  <c r="AC1210" i="2"/>
  <c r="T1202" i="2"/>
  <c r="AC1202" i="2"/>
  <c r="T1194" i="2"/>
  <c r="AC1194" i="2"/>
  <c r="T1186" i="2"/>
  <c r="AC1186" i="2"/>
  <c r="T1178" i="2"/>
  <c r="AC1178" i="2"/>
  <c r="T1170" i="2"/>
  <c r="AC1170" i="2"/>
  <c r="T1162" i="2"/>
  <c r="AC1162" i="2"/>
  <c r="T1154" i="2"/>
  <c r="AC1154" i="2"/>
  <c r="T1146" i="2"/>
  <c r="AC1146" i="2"/>
  <c r="T1138" i="2"/>
  <c r="AC1138" i="2"/>
  <c r="T1130" i="2"/>
  <c r="AC1130" i="2"/>
  <c r="T1122" i="2"/>
  <c r="AC1122" i="2"/>
  <c r="T1114" i="2"/>
  <c r="AC1114" i="2"/>
  <c r="T1106" i="2"/>
  <c r="AC1106" i="2"/>
  <c r="T1098" i="2"/>
  <c r="AC1098" i="2"/>
  <c r="T1090" i="2"/>
  <c r="AC1090" i="2"/>
  <c r="T1082" i="2"/>
  <c r="AC1082" i="2"/>
  <c r="T1074" i="2"/>
  <c r="AC1074" i="2"/>
  <c r="T1066" i="2"/>
  <c r="AC1066" i="2"/>
  <c r="T1058" i="2"/>
  <c r="AC1058" i="2"/>
  <c r="T1050" i="2"/>
  <c r="AC1050" i="2"/>
  <c r="T1042" i="2"/>
  <c r="AC1042" i="2"/>
  <c r="T1034" i="2"/>
  <c r="AC1034" i="2"/>
  <c r="T1026" i="2"/>
  <c r="AC1026" i="2"/>
  <c r="T1018" i="2"/>
  <c r="AC1018" i="2"/>
  <c r="T1010" i="2"/>
  <c r="AC1010" i="2"/>
  <c r="T1002" i="2"/>
  <c r="AC1002" i="2"/>
  <c r="T994" i="2"/>
  <c r="AC994" i="2"/>
  <c r="T986" i="2"/>
  <c r="AC986" i="2"/>
  <c r="T978" i="2"/>
  <c r="AC978" i="2"/>
  <c r="T970" i="2"/>
  <c r="AC970" i="2"/>
  <c r="T962" i="2"/>
  <c r="AC962" i="2"/>
  <c r="T954" i="2"/>
  <c r="AC954" i="2"/>
  <c r="T946" i="2"/>
  <c r="AC946" i="2"/>
  <c r="T938" i="2"/>
  <c r="AC938" i="2"/>
  <c r="T930" i="2"/>
  <c r="AC930" i="2"/>
  <c r="T922" i="2"/>
  <c r="AC922" i="2"/>
  <c r="T914" i="2"/>
  <c r="AC914" i="2"/>
  <c r="T906" i="2"/>
  <c r="AC906" i="2"/>
  <c r="T898" i="2"/>
  <c r="AC898" i="2"/>
  <c r="T890" i="2"/>
  <c r="AC890" i="2"/>
  <c r="T882" i="2"/>
  <c r="AC882" i="2"/>
  <c r="T874" i="2"/>
  <c r="AC874" i="2"/>
  <c r="T866" i="2"/>
  <c r="AC866" i="2"/>
  <c r="T858" i="2"/>
  <c r="AC858" i="2"/>
  <c r="T850" i="2"/>
  <c r="AC850" i="2"/>
  <c r="T842" i="2"/>
  <c r="AC842" i="2"/>
  <c r="T834" i="2"/>
  <c r="AC834" i="2"/>
  <c r="T826" i="2"/>
  <c r="AC826" i="2"/>
  <c r="T818" i="2"/>
  <c r="AC818" i="2"/>
  <c r="T810" i="2"/>
  <c r="AC810" i="2"/>
  <c r="T802" i="2"/>
  <c r="AC802" i="2"/>
  <c r="T794" i="2"/>
  <c r="AC794" i="2"/>
  <c r="T786" i="2"/>
  <c r="AC786" i="2"/>
  <c r="T778" i="2"/>
  <c r="AC778" i="2"/>
  <c r="T770" i="2"/>
  <c r="AC770" i="2"/>
  <c r="T762" i="2"/>
  <c r="AC762" i="2"/>
  <c r="T754" i="2"/>
  <c r="AC754" i="2"/>
  <c r="T746" i="2"/>
  <c r="AC746" i="2"/>
  <c r="T738" i="2"/>
  <c r="AC738" i="2"/>
  <c r="T730" i="2"/>
  <c r="AC730" i="2"/>
  <c r="T722" i="2"/>
  <c r="AC722" i="2"/>
  <c r="T714" i="2"/>
  <c r="AC714" i="2"/>
  <c r="T706" i="2"/>
  <c r="AC706" i="2"/>
  <c r="T698" i="2"/>
  <c r="AC698" i="2"/>
  <c r="T690" i="2"/>
  <c r="AC690" i="2"/>
  <c r="T682" i="2"/>
  <c r="AC682" i="2"/>
  <c r="T674" i="2"/>
  <c r="AC674" i="2"/>
  <c r="T666" i="2"/>
  <c r="AC666" i="2"/>
  <c r="T658" i="2"/>
  <c r="AC658" i="2"/>
  <c r="T650" i="2"/>
  <c r="AC650" i="2"/>
  <c r="T642" i="2"/>
  <c r="AC642" i="2"/>
  <c r="T634" i="2"/>
  <c r="AC634" i="2"/>
  <c r="T626" i="2"/>
  <c r="AC626" i="2"/>
  <c r="T618" i="2"/>
  <c r="AC618" i="2"/>
  <c r="T610" i="2"/>
  <c r="AC610" i="2"/>
  <c r="T602" i="2"/>
  <c r="AC602" i="2"/>
  <c r="T594" i="2"/>
  <c r="AC594" i="2"/>
  <c r="T586" i="2"/>
  <c r="AC586" i="2"/>
  <c r="T578" i="2"/>
  <c r="AC578" i="2"/>
  <c r="T570" i="2"/>
  <c r="AC570" i="2"/>
  <c r="T562" i="2"/>
  <c r="AC562" i="2"/>
  <c r="T554" i="2"/>
  <c r="AC554" i="2"/>
  <c r="T546" i="2"/>
  <c r="AC546" i="2"/>
  <c r="T538" i="2"/>
  <c r="AC538" i="2"/>
  <c r="T530" i="2"/>
  <c r="AC530" i="2"/>
  <c r="T522" i="2"/>
  <c r="AC522" i="2"/>
  <c r="T514" i="2"/>
  <c r="AC514" i="2"/>
  <c r="T506" i="2"/>
  <c r="AC506" i="2"/>
  <c r="T498" i="2"/>
  <c r="AC498" i="2"/>
  <c r="T490" i="2"/>
  <c r="AC490" i="2"/>
  <c r="T482" i="2"/>
  <c r="AC482" i="2"/>
  <c r="T474" i="2"/>
  <c r="AC474" i="2"/>
  <c r="T466" i="2"/>
  <c r="AC466" i="2"/>
  <c r="T458" i="2"/>
  <c r="AC458" i="2"/>
  <c r="T450" i="2"/>
  <c r="AC450" i="2"/>
  <c r="T442" i="2"/>
  <c r="AC442" i="2"/>
  <c r="T434" i="2"/>
  <c r="AC434" i="2"/>
  <c r="T426" i="2"/>
  <c r="AC426" i="2"/>
  <c r="T418" i="2"/>
  <c r="AC418" i="2"/>
  <c r="T410" i="2"/>
  <c r="AC410" i="2"/>
  <c r="T402" i="2"/>
  <c r="AC402" i="2"/>
  <c r="T394" i="2"/>
  <c r="AC394" i="2"/>
  <c r="T386" i="2"/>
  <c r="AC386" i="2"/>
  <c r="T378" i="2"/>
  <c r="AC378" i="2"/>
  <c r="T370" i="2"/>
  <c r="AC370" i="2"/>
  <c r="T362" i="2"/>
  <c r="AC362" i="2"/>
  <c r="T354" i="2"/>
  <c r="AC354" i="2"/>
  <c r="T346" i="2"/>
  <c r="AC346" i="2"/>
  <c r="T338" i="2"/>
  <c r="AC338" i="2"/>
  <c r="T330" i="2"/>
  <c r="AC330" i="2"/>
  <c r="T322" i="2"/>
  <c r="AC322" i="2"/>
  <c r="T314" i="2"/>
  <c r="AC314" i="2"/>
  <c r="T306" i="2"/>
  <c r="AC306" i="2"/>
  <c r="T298" i="2"/>
  <c r="AC298" i="2"/>
  <c r="T290" i="2"/>
  <c r="AC290" i="2"/>
  <c r="T282" i="2"/>
  <c r="AC282" i="2"/>
  <c r="T274" i="2"/>
  <c r="AC274" i="2"/>
  <c r="T266" i="2"/>
  <c r="AC266" i="2"/>
  <c r="T258" i="2"/>
  <c r="AC258" i="2"/>
  <c r="T250" i="2"/>
  <c r="AC250" i="2"/>
  <c r="T242" i="2"/>
  <c r="AC242" i="2"/>
  <c r="T234" i="2"/>
  <c r="AC234" i="2"/>
  <c r="T226" i="2"/>
  <c r="AC226" i="2"/>
  <c r="T218" i="2"/>
  <c r="AC218" i="2"/>
  <c r="T210" i="2"/>
  <c r="AC210" i="2"/>
  <c r="T202" i="2"/>
  <c r="AC202" i="2"/>
  <c r="T194" i="2"/>
  <c r="AC194" i="2"/>
  <c r="T186" i="2"/>
  <c r="AC186" i="2"/>
  <c r="T178" i="2"/>
  <c r="AC178" i="2"/>
  <c r="T170" i="2"/>
  <c r="AC170" i="2"/>
  <c r="T162" i="2"/>
  <c r="AC162" i="2"/>
  <c r="T154" i="2"/>
  <c r="AC154" i="2"/>
  <c r="T146" i="2"/>
  <c r="AC146" i="2"/>
  <c r="T138" i="2"/>
  <c r="AC138" i="2"/>
  <c r="T130" i="2"/>
  <c r="AC130" i="2"/>
  <c r="T122" i="2"/>
  <c r="AC122" i="2"/>
  <c r="T114" i="2"/>
  <c r="AC114" i="2"/>
  <c r="T106" i="2"/>
  <c r="AC106" i="2"/>
  <c r="T98" i="2"/>
  <c r="AC98" i="2"/>
  <c r="T90" i="2"/>
  <c r="AC90" i="2"/>
  <c r="T82" i="2"/>
  <c r="AC82" i="2"/>
  <c r="T74" i="2"/>
  <c r="AC74" i="2"/>
  <c r="T66" i="2"/>
  <c r="AC66" i="2"/>
  <c r="T58" i="2"/>
  <c r="AC58" i="2"/>
  <c r="T50" i="2"/>
  <c r="AC50" i="2"/>
  <c r="T42" i="2"/>
  <c r="AC42" i="2"/>
  <c r="T34" i="2"/>
  <c r="AC34" i="2"/>
  <c r="T26" i="2"/>
  <c r="AC26" i="2"/>
  <c r="T18" i="2"/>
  <c r="AC18" i="2"/>
  <c r="T10" i="2"/>
  <c r="AC10" i="2"/>
  <c r="T1973" i="2"/>
  <c r="AC1973" i="2"/>
  <c r="T1933" i="2"/>
  <c r="AC1933" i="2"/>
  <c r="T1893" i="2"/>
  <c r="AC1893" i="2"/>
  <c r="T1845" i="2"/>
  <c r="AC1845" i="2"/>
  <c r="T1797" i="2"/>
  <c r="AC1797" i="2"/>
  <c r="T1757" i="2"/>
  <c r="AC1757" i="2"/>
  <c r="T1725" i="2"/>
  <c r="AC1725" i="2"/>
  <c r="T1685" i="2"/>
  <c r="AC1685" i="2"/>
  <c r="T1645" i="2"/>
  <c r="AC1645" i="2"/>
  <c r="T1605" i="2"/>
  <c r="AC1605" i="2"/>
  <c r="T1573" i="2"/>
  <c r="AC1573" i="2"/>
  <c r="T1525" i="2"/>
  <c r="AC1525" i="2"/>
  <c r="T1485" i="2"/>
  <c r="AC1485" i="2"/>
  <c r="T1453" i="2"/>
  <c r="AC1453" i="2"/>
  <c r="T1405" i="2"/>
  <c r="AC1405" i="2"/>
  <c r="T1365" i="2"/>
  <c r="AC1365" i="2"/>
  <c r="T1325" i="2"/>
  <c r="AC1325" i="2"/>
  <c r="T1277" i="2"/>
  <c r="AC1277" i="2"/>
  <c r="T1237" i="2"/>
  <c r="AC1237" i="2"/>
  <c r="T1189" i="2"/>
  <c r="AC1189" i="2"/>
  <c r="T1157" i="2"/>
  <c r="AC1157" i="2"/>
  <c r="T1117" i="2"/>
  <c r="AC1117" i="2"/>
  <c r="T2002" i="2"/>
  <c r="AC2002" i="2"/>
  <c r="T1986" i="2"/>
  <c r="AC1986" i="2"/>
  <c r="T2009" i="2"/>
  <c r="AC2009" i="2"/>
  <c r="T2001" i="2"/>
  <c r="AC2001" i="2"/>
  <c r="T1993" i="2"/>
  <c r="AC1993" i="2"/>
  <c r="T1985" i="2"/>
  <c r="AC1985" i="2"/>
  <c r="T1977" i="2"/>
  <c r="AC1977" i="2"/>
  <c r="T1969" i="2"/>
  <c r="AC1969" i="2"/>
  <c r="T1961" i="2"/>
  <c r="AC1961" i="2"/>
  <c r="T1953" i="2"/>
  <c r="AC1953" i="2"/>
  <c r="T1945" i="2"/>
  <c r="AC1945" i="2"/>
  <c r="T1937" i="2"/>
  <c r="AC1937" i="2"/>
  <c r="T1929" i="2"/>
  <c r="AC1929" i="2"/>
  <c r="T1921" i="2"/>
  <c r="AC1921" i="2"/>
  <c r="T1913" i="2"/>
  <c r="AC1913" i="2"/>
  <c r="T1905" i="2"/>
  <c r="AC1905" i="2"/>
  <c r="T1897" i="2"/>
  <c r="AC1897" i="2"/>
  <c r="T1889" i="2"/>
  <c r="AC1889" i="2"/>
  <c r="T1881" i="2"/>
  <c r="AC1881" i="2"/>
  <c r="T1873" i="2"/>
  <c r="AC1873" i="2"/>
  <c r="T1865" i="2"/>
  <c r="AC1865" i="2"/>
  <c r="T1857" i="2"/>
  <c r="AC1857" i="2"/>
  <c r="T1849" i="2"/>
  <c r="AC1849" i="2"/>
  <c r="T1841" i="2"/>
  <c r="AC1841" i="2"/>
  <c r="T1833" i="2"/>
  <c r="AC1833" i="2"/>
  <c r="T1825" i="2"/>
  <c r="AC1825" i="2"/>
  <c r="T1817" i="2"/>
  <c r="AC1817" i="2"/>
  <c r="T1809" i="2"/>
  <c r="AC1809" i="2"/>
  <c r="T1801" i="2"/>
  <c r="AC1801" i="2"/>
  <c r="T1793" i="2"/>
  <c r="AC1793" i="2"/>
  <c r="T1785" i="2"/>
  <c r="AC1785" i="2"/>
  <c r="T1777" i="2"/>
  <c r="AC1777" i="2"/>
  <c r="T1769" i="2"/>
  <c r="AC1769" i="2"/>
  <c r="T1761" i="2"/>
  <c r="AC1761" i="2"/>
  <c r="T1753" i="2"/>
  <c r="AC1753" i="2"/>
  <c r="T1745" i="2"/>
  <c r="AC1745" i="2"/>
  <c r="T1737" i="2"/>
  <c r="AC1737" i="2"/>
  <c r="T1729" i="2"/>
  <c r="AC1729" i="2"/>
  <c r="T1721" i="2"/>
  <c r="AC1721" i="2"/>
  <c r="T1713" i="2"/>
  <c r="AC1713" i="2"/>
  <c r="T1705" i="2"/>
  <c r="AC1705" i="2"/>
  <c r="T1697" i="2"/>
  <c r="AC1697" i="2"/>
  <c r="T1689" i="2"/>
  <c r="AC1689" i="2"/>
  <c r="T1681" i="2"/>
  <c r="AC1681" i="2"/>
  <c r="T1673" i="2"/>
  <c r="AC1673" i="2"/>
  <c r="T1665" i="2"/>
  <c r="AC1665" i="2"/>
  <c r="T1657" i="2"/>
  <c r="AC1657" i="2"/>
  <c r="T1649" i="2"/>
  <c r="AC1649" i="2"/>
  <c r="T1641" i="2"/>
  <c r="AC1641" i="2"/>
  <c r="T1633" i="2"/>
  <c r="AC1633" i="2"/>
  <c r="T1625" i="2"/>
  <c r="AC1625" i="2"/>
  <c r="T1617" i="2"/>
  <c r="AC1617" i="2"/>
  <c r="T1609" i="2"/>
  <c r="AC1609" i="2"/>
  <c r="T1601" i="2"/>
  <c r="AC1601" i="2"/>
  <c r="T1593" i="2"/>
  <c r="AC1593" i="2"/>
  <c r="T1585" i="2"/>
  <c r="AC1585" i="2"/>
  <c r="T1577" i="2"/>
  <c r="AC1577" i="2"/>
  <c r="T1569" i="2"/>
  <c r="AC1569" i="2"/>
  <c r="T1561" i="2"/>
  <c r="AC1561" i="2"/>
  <c r="T1553" i="2"/>
  <c r="AC1553" i="2"/>
  <c r="T1545" i="2"/>
  <c r="AC1545" i="2"/>
  <c r="T1537" i="2"/>
  <c r="AC1537" i="2"/>
  <c r="T1529" i="2"/>
  <c r="AC1529" i="2"/>
  <c r="T1521" i="2"/>
  <c r="AC1521" i="2"/>
  <c r="T1513" i="2"/>
  <c r="AC1513" i="2"/>
  <c r="T1505" i="2"/>
  <c r="AC1505" i="2"/>
  <c r="T1497" i="2"/>
  <c r="AC1497" i="2"/>
  <c r="T1489" i="2"/>
  <c r="AC1489" i="2"/>
  <c r="T1481" i="2"/>
  <c r="AC1481" i="2"/>
  <c r="T1473" i="2"/>
  <c r="AC1473" i="2"/>
  <c r="T1465" i="2"/>
  <c r="AC1465" i="2"/>
  <c r="T1457" i="2"/>
  <c r="AC1457" i="2"/>
  <c r="T1449" i="2"/>
  <c r="AC1449" i="2"/>
  <c r="T1441" i="2"/>
  <c r="AC1441" i="2"/>
  <c r="T1433" i="2"/>
  <c r="AC1433" i="2"/>
  <c r="T1425" i="2"/>
  <c r="AC1425" i="2"/>
  <c r="T1417" i="2"/>
  <c r="AC1417" i="2"/>
  <c r="T1409" i="2"/>
  <c r="AC1409" i="2"/>
  <c r="T1401" i="2"/>
  <c r="AC1401" i="2"/>
  <c r="T1393" i="2"/>
  <c r="AC1393" i="2"/>
  <c r="T1385" i="2"/>
  <c r="AC1385" i="2"/>
  <c r="T1377" i="2"/>
  <c r="AC1377" i="2"/>
  <c r="T1369" i="2"/>
  <c r="AC1369" i="2"/>
  <c r="T1361" i="2"/>
  <c r="AC1361" i="2"/>
  <c r="T1353" i="2"/>
  <c r="AC1353" i="2"/>
  <c r="T1345" i="2"/>
  <c r="AC1345" i="2"/>
  <c r="T1337" i="2"/>
  <c r="AC1337" i="2"/>
  <c r="T1329" i="2"/>
  <c r="AC1329" i="2"/>
  <c r="T1321" i="2"/>
  <c r="AC1321" i="2"/>
  <c r="T1313" i="2"/>
  <c r="AC1313" i="2"/>
  <c r="T1305" i="2"/>
  <c r="AC1305" i="2"/>
  <c r="T1297" i="2"/>
  <c r="AC1297" i="2"/>
  <c r="T1289" i="2"/>
  <c r="AC1289" i="2"/>
  <c r="T1281" i="2"/>
  <c r="AC1281" i="2"/>
  <c r="T1273" i="2"/>
  <c r="AC1273" i="2"/>
  <c r="T1265" i="2"/>
  <c r="AC1265" i="2"/>
  <c r="T1257" i="2"/>
  <c r="AC1257" i="2"/>
  <c r="T1249" i="2"/>
  <c r="AC1249" i="2"/>
  <c r="T1241" i="2"/>
  <c r="AC1241" i="2"/>
  <c r="T1233" i="2"/>
  <c r="AC1233" i="2"/>
  <c r="T1225" i="2"/>
  <c r="AC1225" i="2"/>
  <c r="T1217" i="2"/>
  <c r="AC1217" i="2"/>
  <c r="T1209" i="2"/>
  <c r="AC1209" i="2"/>
  <c r="T1201" i="2"/>
  <c r="AC1201" i="2"/>
  <c r="T1193" i="2"/>
  <c r="AC1193" i="2"/>
  <c r="T1185" i="2"/>
  <c r="AC1185" i="2"/>
  <c r="T1177" i="2"/>
  <c r="AC1177" i="2"/>
  <c r="T1169" i="2"/>
  <c r="AC1169" i="2"/>
  <c r="T1161" i="2"/>
  <c r="AC1161" i="2"/>
  <c r="T1153" i="2"/>
  <c r="AC1153" i="2"/>
  <c r="T1145" i="2"/>
  <c r="AC1145" i="2"/>
  <c r="T1137" i="2"/>
  <c r="AC1137" i="2"/>
  <c r="T1129" i="2"/>
  <c r="AC1129" i="2"/>
  <c r="T1121" i="2"/>
  <c r="AC1121" i="2"/>
  <c r="T1113" i="2"/>
  <c r="AC1113" i="2"/>
  <c r="T1105" i="2"/>
  <c r="AC1105" i="2"/>
  <c r="T1097" i="2"/>
  <c r="AC1097" i="2"/>
  <c r="T1089" i="2"/>
  <c r="AC1089" i="2"/>
  <c r="T1081" i="2"/>
  <c r="AC1081" i="2"/>
  <c r="T1073" i="2"/>
  <c r="AC1073" i="2"/>
  <c r="T1065" i="2"/>
  <c r="AC1065" i="2"/>
  <c r="T1057" i="2"/>
  <c r="AC1057" i="2"/>
  <c r="T1049" i="2"/>
  <c r="AC1049" i="2"/>
  <c r="T1041" i="2"/>
  <c r="AC1041" i="2"/>
  <c r="T1033" i="2"/>
  <c r="AC1033" i="2"/>
  <c r="T1025" i="2"/>
  <c r="AC1025" i="2"/>
  <c r="T1017" i="2"/>
  <c r="AC1017" i="2"/>
  <c r="T1009" i="2"/>
  <c r="AC1009" i="2"/>
  <c r="T1001" i="2"/>
  <c r="AC1001" i="2"/>
  <c r="T993" i="2"/>
  <c r="AC993" i="2"/>
  <c r="T985" i="2"/>
  <c r="AC985" i="2"/>
  <c r="T977" i="2"/>
  <c r="AC977" i="2"/>
  <c r="T969" i="2"/>
  <c r="AC969" i="2"/>
  <c r="T961" i="2"/>
  <c r="AC961" i="2"/>
  <c r="T953" i="2"/>
  <c r="AC953" i="2"/>
  <c r="T945" i="2"/>
  <c r="AC945" i="2"/>
  <c r="T937" i="2"/>
  <c r="AC937" i="2"/>
  <c r="T929" i="2"/>
  <c r="AC929" i="2"/>
  <c r="T921" i="2"/>
  <c r="AC921" i="2"/>
  <c r="T913" i="2"/>
  <c r="AC913" i="2"/>
  <c r="T905" i="2"/>
  <c r="AC905" i="2"/>
  <c r="T897" i="2"/>
  <c r="AC897" i="2"/>
  <c r="T889" i="2"/>
  <c r="AC889" i="2"/>
  <c r="T881" i="2"/>
  <c r="AC881" i="2"/>
  <c r="T873" i="2"/>
  <c r="AC873" i="2"/>
  <c r="T865" i="2"/>
  <c r="AC865" i="2"/>
  <c r="T857" i="2"/>
  <c r="AC857" i="2"/>
  <c r="T849" i="2"/>
  <c r="AC849" i="2"/>
  <c r="T841" i="2"/>
  <c r="AC841" i="2"/>
  <c r="T833" i="2"/>
  <c r="AC833" i="2"/>
  <c r="T825" i="2"/>
  <c r="AC825" i="2"/>
  <c r="T817" i="2"/>
  <c r="AC817" i="2"/>
  <c r="T809" i="2"/>
  <c r="AC809" i="2"/>
  <c r="T801" i="2"/>
  <c r="AC801" i="2"/>
  <c r="T793" i="2"/>
  <c r="AC793" i="2"/>
  <c r="T785" i="2"/>
  <c r="AC785" i="2"/>
  <c r="T777" i="2"/>
  <c r="AC777" i="2"/>
  <c r="T769" i="2"/>
  <c r="AC769" i="2"/>
  <c r="T761" i="2"/>
  <c r="AC761" i="2"/>
  <c r="T753" i="2"/>
  <c r="AC753" i="2"/>
  <c r="T745" i="2"/>
  <c r="AC745" i="2"/>
  <c r="T737" i="2"/>
  <c r="AC737" i="2"/>
  <c r="T729" i="2"/>
  <c r="AC729" i="2"/>
  <c r="T721" i="2"/>
  <c r="AC721" i="2"/>
  <c r="T713" i="2"/>
  <c r="AC713" i="2"/>
  <c r="T705" i="2"/>
  <c r="AC705" i="2"/>
  <c r="T697" i="2"/>
  <c r="AC697" i="2"/>
  <c r="T689" i="2"/>
  <c r="AC689" i="2"/>
  <c r="T681" i="2"/>
  <c r="AC681" i="2"/>
  <c r="T673" i="2"/>
  <c r="AC673" i="2"/>
  <c r="T665" i="2"/>
  <c r="AC665" i="2"/>
  <c r="T657" i="2"/>
  <c r="AC657" i="2"/>
  <c r="T649" i="2"/>
  <c r="AC649" i="2"/>
  <c r="T641" i="2"/>
  <c r="AC641" i="2"/>
  <c r="T633" i="2"/>
  <c r="AC633" i="2"/>
  <c r="T625" i="2"/>
  <c r="AC625" i="2"/>
  <c r="T617" i="2"/>
  <c r="AC617" i="2"/>
  <c r="T609" i="2"/>
  <c r="AC609" i="2"/>
  <c r="T601" i="2"/>
  <c r="AC601" i="2"/>
  <c r="T593" i="2"/>
  <c r="AC593" i="2"/>
  <c r="T585" i="2"/>
  <c r="AC585" i="2"/>
  <c r="T577" i="2"/>
  <c r="AC577" i="2"/>
  <c r="T569" i="2"/>
  <c r="AC569" i="2"/>
  <c r="T561" i="2"/>
  <c r="AC561" i="2"/>
  <c r="T553" i="2"/>
  <c r="AC553" i="2"/>
  <c r="T545" i="2"/>
  <c r="AC545" i="2"/>
  <c r="T537" i="2"/>
  <c r="AC537" i="2"/>
  <c r="T529" i="2"/>
  <c r="AC529" i="2"/>
  <c r="T521" i="2"/>
  <c r="AC521" i="2"/>
  <c r="T513" i="2"/>
  <c r="AC513" i="2"/>
  <c r="T505" i="2"/>
  <c r="AC505" i="2"/>
  <c r="T497" i="2"/>
  <c r="AC497" i="2"/>
  <c r="T489" i="2"/>
  <c r="AC489" i="2"/>
  <c r="T481" i="2"/>
  <c r="AC481" i="2"/>
  <c r="T473" i="2"/>
  <c r="AC473" i="2"/>
  <c r="T465" i="2"/>
  <c r="AC465" i="2"/>
  <c r="T457" i="2"/>
  <c r="AC457" i="2"/>
  <c r="T449" i="2"/>
  <c r="AC449" i="2"/>
  <c r="T441" i="2"/>
  <c r="AC441" i="2"/>
  <c r="T433" i="2"/>
  <c r="AC433" i="2"/>
  <c r="T425" i="2"/>
  <c r="AC425" i="2"/>
  <c r="T417" i="2"/>
  <c r="AC417" i="2"/>
  <c r="T409" i="2"/>
  <c r="AC409" i="2"/>
  <c r="T401" i="2"/>
  <c r="AC401" i="2"/>
  <c r="T393" i="2"/>
  <c r="AC393" i="2"/>
  <c r="T385" i="2"/>
  <c r="AC385" i="2"/>
  <c r="T377" i="2"/>
  <c r="AC377" i="2"/>
  <c r="T369" i="2"/>
  <c r="AC369" i="2"/>
  <c r="T361" i="2"/>
  <c r="AC361" i="2"/>
  <c r="T353" i="2"/>
  <c r="AC353" i="2"/>
  <c r="T345" i="2"/>
  <c r="AC345" i="2"/>
  <c r="T337" i="2"/>
  <c r="AC337" i="2"/>
  <c r="T329" i="2"/>
  <c r="AC329" i="2"/>
  <c r="T321" i="2"/>
  <c r="AC321" i="2"/>
  <c r="T313" i="2"/>
  <c r="AC313" i="2"/>
  <c r="T305" i="2"/>
  <c r="AC305" i="2"/>
  <c r="T297" i="2"/>
  <c r="AC297" i="2"/>
  <c r="T289" i="2"/>
  <c r="AC289" i="2"/>
  <c r="T281" i="2"/>
  <c r="AC281" i="2"/>
  <c r="T273" i="2"/>
  <c r="AC273" i="2"/>
  <c r="T265" i="2"/>
  <c r="AC265" i="2"/>
  <c r="T257" i="2"/>
  <c r="AC257" i="2"/>
  <c r="T249" i="2"/>
  <c r="AC249" i="2"/>
  <c r="T241" i="2"/>
  <c r="AC241" i="2"/>
  <c r="T233" i="2"/>
  <c r="AC233" i="2"/>
  <c r="T225" i="2"/>
  <c r="AC225" i="2"/>
  <c r="T217" i="2"/>
  <c r="AC217" i="2"/>
  <c r="T209" i="2"/>
  <c r="AC209" i="2"/>
  <c r="T201" i="2"/>
  <c r="AC201" i="2"/>
  <c r="T193" i="2"/>
  <c r="AC193" i="2"/>
  <c r="T185" i="2"/>
  <c r="AC185" i="2"/>
  <c r="T177" i="2"/>
  <c r="AC177" i="2"/>
  <c r="T169" i="2"/>
  <c r="AC169" i="2"/>
  <c r="T161" i="2"/>
  <c r="AC161" i="2"/>
  <c r="T153" i="2"/>
  <c r="AC153" i="2"/>
  <c r="T145" i="2"/>
  <c r="AC145" i="2"/>
  <c r="T137" i="2"/>
  <c r="AC137" i="2"/>
  <c r="T129" i="2"/>
  <c r="AC129" i="2"/>
  <c r="T121" i="2"/>
  <c r="AC121" i="2"/>
  <c r="T113" i="2"/>
  <c r="AC113" i="2"/>
  <c r="T105" i="2"/>
  <c r="AC105" i="2"/>
  <c r="T97" i="2"/>
  <c r="AC97" i="2"/>
  <c r="T89" i="2"/>
  <c r="AC89" i="2"/>
  <c r="T81" i="2"/>
  <c r="AC81" i="2"/>
  <c r="T73" i="2"/>
  <c r="AC73" i="2"/>
  <c r="T65" i="2"/>
  <c r="AC65" i="2"/>
  <c r="T57" i="2"/>
  <c r="AC57" i="2"/>
  <c r="T49" i="2"/>
  <c r="AC49" i="2"/>
  <c r="T41" i="2"/>
  <c r="AC41" i="2"/>
  <c r="T33" i="2"/>
  <c r="AC33" i="2"/>
  <c r="T25" i="2"/>
  <c r="AC25" i="2"/>
  <c r="T17" i="2"/>
  <c r="AC17" i="2"/>
  <c r="T9" i="2"/>
  <c r="AC9" i="2"/>
  <c r="T1077" i="2"/>
  <c r="T1069" i="2"/>
  <c r="T1061" i="2"/>
  <c r="T1053" i="2"/>
  <c r="T1045" i="2"/>
  <c r="T1037" i="2"/>
  <c r="T1029" i="2"/>
  <c r="T1021" i="2"/>
  <c r="T1013" i="2"/>
  <c r="T1005" i="2"/>
  <c r="T997" i="2"/>
  <c r="T989" i="2"/>
  <c r="T981" i="2"/>
  <c r="T973" i="2"/>
  <c r="T965" i="2"/>
  <c r="T957" i="2"/>
  <c r="T949" i="2"/>
  <c r="T941" i="2"/>
  <c r="T933" i="2"/>
  <c r="T925" i="2"/>
  <c r="T917" i="2"/>
  <c r="T909" i="2"/>
  <c r="T901" i="2"/>
  <c r="T893" i="2"/>
  <c r="T885" i="2"/>
  <c r="T877" i="2"/>
  <c r="T869" i="2"/>
  <c r="T861" i="2"/>
  <c r="T853" i="2"/>
  <c r="T845" i="2"/>
  <c r="T837" i="2"/>
  <c r="T829" i="2"/>
  <c r="T821" i="2"/>
  <c r="T813" i="2"/>
  <c r="T805" i="2"/>
  <c r="T797" i="2"/>
  <c r="T789" i="2"/>
  <c r="T781" i="2"/>
  <c r="T773" i="2"/>
  <c r="T765" i="2"/>
  <c r="T757" i="2"/>
  <c r="T749" i="2"/>
  <c r="T741" i="2"/>
  <c r="T733" i="2"/>
  <c r="T725" i="2"/>
  <c r="T717" i="2"/>
  <c r="T709" i="2"/>
  <c r="T701" i="2"/>
  <c r="T693" i="2"/>
  <c r="T685" i="2"/>
  <c r="T677" i="2"/>
  <c r="T669" i="2"/>
  <c r="T661" i="2"/>
  <c r="T653" i="2"/>
  <c r="T645" i="2"/>
  <c r="T637" i="2"/>
  <c r="T629" i="2"/>
  <c r="T621" i="2"/>
  <c r="T613" i="2"/>
  <c r="T605" i="2"/>
  <c r="T597" i="2"/>
  <c r="T589" i="2"/>
  <c r="T581" i="2"/>
  <c r="T573" i="2"/>
  <c r="T565" i="2"/>
  <c r="T557" i="2"/>
  <c r="T549" i="2"/>
  <c r="T541" i="2"/>
  <c r="T533" i="2"/>
  <c r="T1999" i="2"/>
  <c r="T1983" i="2"/>
  <c r="T1967" i="2"/>
  <c r="T1951" i="2"/>
  <c r="T1935" i="2"/>
  <c r="T1919" i="2"/>
  <c r="T1903" i="2"/>
  <c r="T1887" i="2"/>
  <c r="T1871" i="2"/>
  <c r="T1855" i="2"/>
  <c r="T1831" i="2"/>
  <c r="T1807" i="2"/>
  <c r="T1791" i="2"/>
  <c r="T1775" i="2"/>
  <c r="T1751" i="2"/>
  <c r="T1735" i="2"/>
  <c r="T1719" i="2"/>
  <c r="T1703" i="2"/>
  <c r="T1687" i="2"/>
  <c r="T1671" i="2"/>
  <c r="T1655" i="2"/>
  <c r="T1639" i="2"/>
  <c r="T1623" i="2"/>
  <c r="T1607" i="2"/>
  <c r="T1591" i="2"/>
  <c r="T1567" i="2"/>
  <c r="T1551" i="2"/>
  <c r="T1535" i="2"/>
  <c r="T1519" i="2"/>
  <c r="T1503" i="2"/>
  <c r="T1487" i="2"/>
  <c r="T1463" i="2"/>
  <c r="T1447" i="2"/>
  <c r="T1431" i="2"/>
  <c r="T1415" i="2"/>
  <c r="T1399" i="2"/>
  <c r="T1375" i="2"/>
  <c r="T1359" i="2"/>
  <c r="T1343" i="2"/>
  <c r="T1327" i="2"/>
  <c r="T1311" i="2"/>
  <c r="T1287" i="2"/>
  <c r="T1271" i="2"/>
  <c r="T1255" i="2"/>
  <c r="T1239" i="2"/>
  <c r="T1223" i="2"/>
  <c r="T1207" i="2"/>
  <c r="T1191" i="2"/>
  <c r="T1183" i="2"/>
  <c r="T1175" i="2"/>
  <c r="T1167" i="2"/>
  <c r="T1159" i="2"/>
  <c r="T1151" i="2"/>
  <c r="T1135" i="2"/>
  <c r="T1127" i="2"/>
  <c r="T1119" i="2"/>
  <c r="T1111" i="2"/>
  <c r="T1103" i="2"/>
  <c r="T1095" i="2"/>
  <c r="T1087" i="2"/>
  <c r="T1079" i="2"/>
  <c r="T1071" i="2"/>
  <c r="T1063" i="2"/>
  <c r="T1055" i="2"/>
  <c r="T1047" i="2"/>
  <c r="T1039" i="2"/>
  <c r="T1031" i="2"/>
  <c r="T1023" i="2"/>
  <c r="T1015" i="2"/>
  <c r="T1007" i="2"/>
  <c r="T999" i="2"/>
  <c r="T991" i="2"/>
  <c r="T983" i="2"/>
  <c r="T975" i="2"/>
  <c r="T967" i="2"/>
  <c r="T959" i="2"/>
  <c r="T951" i="2"/>
  <c r="T943" i="2"/>
  <c r="T935" i="2"/>
  <c r="T927" i="2"/>
  <c r="T919" i="2"/>
  <c r="T911" i="2"/>
  <c r="T903" i="2"/>
  <c r="T895" i="2"/>
  <c r="T887" i="2"/>
  <c r="T879" i="2"/>
  <c r="T871" i="2"/>
  <c r="T863" i="2"/>
  <c r="T855" i="2"/>
  <c r="T847" i="2"/>
  <c r="T839" i="2"/>
  <c r="T831" i="2"/>
  <c r="T823" i="2"/>
  <c r="T815" i="2"/>
  <c r="T807" i="2"/>
  <c r="T799" i="2"/>
  <c r="T791" i="2"/>
  <c r="T783" i="2"/>
  <c r="T775" i="2"/>
  <c r="T767" i="2"/>
  <c r="T759" i="2"/>
  <c r="T751" i="2"/>
  <c r="T743" i="2"/>
  <c r="T735" i="2"/>
  <c r="T727" i="2"/>
  <c r="T719" i="2"/>
  <c r="T711" i="2"/>
  <c r="T703" i="2"/>
  <c r="T695" i="2"/>
  <c r="T687" i="2"/>
  <c r="T1839" i="2"/>
  <c r="T1823" i="2"/>
  <c r="T1799" i="2"/>
  <c r="T1783" i="2"/>
  <c r="T1767" i="2"/>
  <c r="T1759" i="2"/>
  <c r="T1743" i="2"/>
  <c r="T1727" i="2"/>
  <c r="T1711" i="2"/>
  <c r="T1695" i="2"/>
  <c r="T1679" i="2"/>
  <c r="T1663" i="2"/>
  <c r="T1647" i="2"/>
  <c r="T1631" i="2"/>
  <c r="T1615" i="2"/>
  <c r="T1599" i="2"/>
  <c r="T1583" i="2"/>
  <c r="T1575" i="2"/>
  <c r="T1559" i="2"/>
  <c r="T1543" i="2"/>
  <c r="T1527" i="2"/>
  <c r="T1511" i="2"/>
  <c r="T1495" i="2"/>
  <c r="T1479" i="2"/>
  <c r="T1471" i="2"/>
  <c r="T1455" i="2"/>
  <c r="T1439" i="2"/>
  <c r="T1423" i="2"/>
  <c r="T1407" i="2"/>
  <c r="T1391" i="2"/>
  <c r="T1383" i="2"/>
  <c r="T1367" i="2"/>
  <c r="T1351" i="2"/>
  <c r="T1335" i="2"/>
  <c r="T1319" i="2"/>
  <c r="T1303" i="2"/>
  <c r="T1295" i="2"/>
  <c r="T1279" i="2"/>
  <c r="T1263" i="2"/>
  <c r="T1247" i="2"/>
  <c r="T1231" i="2"/>
  <c r="T1215" i="2"/>
  <c r="T1199" i="2"/>
  <c r="T1143" i="2"/>
  <c r="T2007" i="2"/>
  <c r="T1991" i="2"/>
  <c r="T1975" i="2"/>
  <c r="T1959" i="2"/>
  <c r="T1943" i="2"/>
  <c r="T1927" i="2"/>
  <c r="T1911" i="2"/>
  <c r="T1895" i="2"/>
  <c r="T1879" i="2"/>
  <c r="T1863" i="2"/>
  <c r="T1847" i="2"/>
  <c r="T1815" i="2"/>
  <c r="T679" i="2"/>
  <c r="T671" i="2"/>
  <c r="T663" i="2"/>
  <c r="T655" i="2"/>
  <c r="T647" i="2"/>
  <c r="T639" i="2"/>
  <c r="T631" i="2"/>
  <c r="T623" i="2"/>
  <c r="T615" i="2"/>
  <c r="T607" i="2"/>
  <c r="T599" i="2"/>
  <c r="T591" i="2"/>
  <c r="T583" i="2"/>
  <c r="T575" i="2"/>
  <c r="T567" i="2"/>
  <c r="T559" i="2"/>
  <c r="T551" i="2"/>
  <c r="T543" i="2"/>
  <c r="T535" i="2"/>
  <c r="T527" i="2"/>
  <c r="T519" i="2"/>
  <c r="T511" i="2"/>
  <c r="T503" i="2"/>
  <c r="T495" i="2"/>
  <c r="T487" i="2"/>
  <c r="T479" i="2"/>
  <c r="T471" i="2"/>
  <c r="T463" i="2"/>
  <c r="T455" i="2"/>
  <c r="T447" i="2"/>
  <c r="T439" i="2"/>
  <c r="T431" i="2"/>
  <c r="T423" i="2"/>
  <c r="T415" i="2"/>
  <c r="T407" i="2"/>
  <c r="T399" i="2"/>
  <c r="T391" i="2"/>
  <c r="T383" i="2"/>
  <c r="T375" i="2"/>
  <c r="T367" i="2"/>
  <c r="T359" i="2"/>
  <c r="T351" i="2"/>
  <c r="T343" i="2"/>
  <c r="T335" i="2"/>
  <c r="T327" i="2"/>
  <c r="T319" i="2"/>
  <c r="T311" i="2"/>
  <c r="T303" i="2"/>
  <c r="T295" i="2"/>
  <c r="T287" i="2"/>
  <c r="T279" i="2"/>
  <c r="T271" i="2"/>
  <c r="T263" i="2"/>
  <c r="T255" i="2"/>
  <c r="T247" i="2"/>
  <c r="T239" i="2"/>
  <c r="T231" i="2"/>
  <c r="T223" i="2"/>
  <c r="T215" i="2"/>
  <c r="T207" i="2"/>
  <c r="T199" i="2"/>
  <c r="T191" i="2"/>
  <c r="T183" i="2"/>
  <c r="T175" i="2"/>
  <c r="T167" i="2"/>
  <c r="T159" i="2"/>
  <c r="T151" i="2"/>
  <c r="T143" i="2"/>
  <c r="T135" i="2"/>
  <c r="T127" i="2"/>
  <c r="T119" i="2"/>
  <c r="T111" i="2"/>
  <c r="T103" i="2"/>
  <c r="T95" i="2"/>
  <c r="T87" i="2"/>
  <c r="T79" i="2"/>
  <c r="T71" i="2"/>
  <c r="T63" i="2"/>
  <c r="T55" i="2"/>
  <c r="T47" i="2"/>
  <c r="T39" i="2"/>
  <c r="T31" i="2"/>
  <c r="T23" i="2"/>
  <c r="T15" i="2"/>
  <c r="T7" i="2"/>
  <c r="T2006" i="2"/>
  <c r="T1998" i="2"/>
  <c r="T1990" i="2"/>
  <c r="T1982" i="2"/>
  <c r="T1974" i="2"/>
  <c r="T1966" i="2"/>
  <c r="T1958" i="2"/>
  <c r="T1950" i="2"/>
  <c r="T1942" i="2"/>
  <c r="T1934" i="2"/>
  <c r="T1926" i="2"/>
  <c r="T1918" i="2"/>
  <c r="T1910" i="2"/>
  <c r="T1902" i="2"/>
  <c r="T1894" i="2"/>
  <c r="T1886" i="2"/>
  <c r="T1878" i="2"/>
  <c r="T1870" i="2"/>
  <c r="T1862" i="2"/>
  <c r="T1854" i="2"/>
  <c r="T1846" i="2"/>
  <c r="T1838" i="2"/>
  <c r="T1830" i="2"/>
  <c r="T1822" i="2"/>
  <c r="T1814" i="2"/>
  <c r="T1806" i="2"/>
  <c r="T1798" i="2"/>
  <c r="T1790" i="2"/>
  <c r="T1782" i="2"/>
  <c r="T1774" i="2"/>
  <c r="T1766" i="2"/>
  <c r="T1758" i="2"/>
  <c r="T1750" i="2"/>
  <c r="T1742" i="2"/>
  <c r="T1734" i="2"/>
  <c r="T1726" i="2"/>
  <c r="T1718" i="2"/>
  <c r="T1710" i="2"/>
  <c r="T1702" i="2"/>
  <c r="T1694" i="2"/>
  <c r="T1686" i="2"/>
  <c r="T1678" i="2"/>
  <c r="T1670" i="2"/>
  <c r="T1662" i="2"/>
  <c r="T1654" i="2"/>
  <c r="T1646" i="2"/>
  <c r="T1638" i="2"/>
  <c r="T1630" i="2"/>
  <c r="T1622" i="2"/>
  <c r="T1614" i="2"/>
  <c r="T1606" i="2"/>
  <c r="T1598" i="2"/>
  <c r="T1590" i="2"/>
  <c r="T1582" i="2"/>
  <c r="T1574" i="2"/>
  <c r="T1566" i="2"/>
  <c r="T1558" i="2"/>
  <c r="T1550" i="2"/>
  <c r="T1542" i="2"/>
  <c r="T1534" i="2"/>
  <c r="T1526" i="2"/>
  <c r="T1518" i="2"/>
  <c r="T1510" i="2"/>
  <c r="T1502" i="2"/>
  <c r="T1494" i="2"/>
  <c r="T1486" i="2"/>
  <c r="T1478" i="2"/>
  <c r="T1470" i="2"/>
  <c r="T1462" i="2"/>
  <c r="T1454" i="2"/>
  <c r="T1446" i="2"/>
  <c r="T1438" i="2"/>
  <c r="T1430" i="2"/>
  <c r="T1422" i="2"/>
  <c r="T1414" i="2"/>
  <c r="T1406" i="2"/>
  <c r="T1398" i="2"/>
  <c r="T1390" i="2"/>
  <c r="T1382" i="2"/>
  <c r="T1374" i="2"/>
  <c r="T1366" i="2"/>
  <c r="T1358" i="2"/>
  <c r="T1350" i="2"/>
  <c r="T1342" i="2"/>
  <c r="T1334" i="2"/>
  <c r="T1326" i="2"/>
  <c r="T1318" i="2"/>
  <c r="T1310" i="2"/>
  <c r="T1302" i="2"/>
  <c r="T1294" i="2"/>
  <c r="T1286" i="2"/>
  <c r="T1278" i="2"/>
  <c r="T1270" i="2"/>
  <c r="T1262" i="2"/>
  <c r="T1254" i="2"/>
  <c r="T1246" i="2"/>
  <c r="T1238" i="2"/>
  <c r="T1230" i="2"/>
  <c r="T1222" i="2"/>
  <c r="T1214" i="2"/>
  <c r="T1206" i="2"/>
  <c r="T1198" i="2"/>
  <c r="T1190" i="2"/>
  <c r="T1182" i="2"/>
  <c r="T1174" i="2"/>
  <c r="T1166" i="2"/>
  <c r="T1158" i="2"/>
  <c r="T1150" i="2"/>
  <c r="T1142" i="2"/>
  <c r="T1134" i="2"/>
  <c r="T1126" i="2"/>
  <c r="T1118" i="2"/>
  <c r="T1110" i="2"/>
  <c r="T1102" i="2"/>
  <c r="T1094" i="2"/>
  <c r="T1086" i="2"/>
  <c r="T1078" i="2"/>
  <c r="T1070" i="2"/>
  <c r="T1062" i="2"/>
  <c r="T1054" i="2"/>
  <c r="T1046" i="2"/>
  <c r="T1038" i="2"/>
  <c r="T1030" i="2"/>
  <c r="T1022" i="2"/>
  <c r="T1014" i="2"/>
  <c r="T1006" i="2"/>
  <c r="T998" i="2"/>
  <c r="T990" i="2"/>
  <c r="T982" i="2"/>
  <c r="T974" i="2"/>
  <c r="T966" i="2"/>
  <c r="T958" i="2"/>
  <c r="T950" i="2"/>
  <c r="T942" i="2"/>
  <c r="T934" i="2"/>
  <c r="T926" i="2"/>
  <c r="T918" i="2"/>
  <c r="T910" i="2"/>
  <c r="T902" i="2"/>
  <c r="T894" i="2"/>
  <c r="T886" i="2"/>
  <c r="T878" i="2"/>
  <c r="T870" i="2"/>
  <c r="T862" i="2"/>
  <c r="T854" i="2"/>
  <c r="T846" i="2"/>
  <c r="T838" i="2"/>
  <c r="T830" i="2"/>
  <c r="T822" i="2"/>
  <c r="T814" i="2"/>
  <c r="T806" i="2"/>
  <c r="T798" i="2"/>
  <c r="T790" i="2"/>
  <c r="T782" i="2"/>
  <c r="T774" i="2"/>
  <c r="T766" i="2"/>
  <c r="T758" i="2"/>
  <c r="T750" i="2"/>
  <c r="T742" i="2"/>
  <c r="T734" i="2"/>
  <c r="T726" i="2"/>
  <c r="T718" i="2"/>
  <c r="T710" i="2"/>
  <c r="T702" i="2"/>
  <c r="T694" i="2"/>
  <c r="T686" i="2"/>
  <c r="T312" i="2"/>
  <c r="T678" i="2"/>
  <c r="T670" i="2"/>
  <c r="T662" i="2"/>
  <c r="T654" i="2"/>
  <c r="T646" i="2"/>
  <c r="T638" i="2"/>
  <c r="T630" i="2"/>
  <c r="T622" i="2"/>
  <c r="T614" i="2"/>
  <c r="T606" i="2"/>
  <c r="T598" i="2"/>
  <c r="T590" i="2"/>
  <c r="T582" i="2"/>
  <c r="T574" i="2"/>
  <c r="T566" i="2"/>
  <c r="T558" i="2"/>
  <c r="T550" i="2"/>
  <c r="T542" i="2"/>
  <c r="T534" i="2"/>
  <c r="T526" i="2"/>
  <c r="T518" i="2"/>
  <c r="T510" i="2"/>
  <c r="T502" i="2"/>
  <c r="T494" i="2"/>
  <c r="T486" i="2"/>
  <c r="T478" i="2"/>
  <c r="T470" i="2"/>
  <c r="T462" i="2"/>
  <c r="T454" i="2"/>
  <c r="T446" i="2"/>
  <c r="T438" i="2"/>
  <c r="T430" i="2"/>
  <c r="T422" i="2"/>
  <c r="T414" i="2"/>
  <c r="T406" i="2"/>
  <c r="T398" i="2"/>
  <c r="T390" i="2"/>
  <c r="T382" i="2"/>
  <c r="T374" i="2"/>
  <c r="T366" i="2"/>
  <c r="T358" i="2"/>
  <c r="T350" i="2"/>
  <c r="T342" i="2"/>
  <c r="T334" i="2"/>
  <c r="T326" i="2"/>
  <c r="T318" i="2"/>
  <c r="T310" i="2"/>
  <c r="T302" i="2"/>
  <c r="T294" i="2"/>
  <c r="T286" i="2"/>
  <c r="T278" i="2"/>
  <c r="T270" i="2"/>
  <c r="T262" i="2"/>
  <c r="T254" i="2"/>
  <c r="T246" i="2"/>
  <c r="T238" i="2"/>
  <c r="T230" i="2"/>
  <c r="T222" i="2"/>
  <c r="T214" i="2"/>
  <c r="T206" i="2"/>
  <c r="T198" i="2"/>
  <c r="T190" i="2"/>
  <c r="T182" i="2"/>
  <c r="T174" i="2"/>
  <c r="T166" i="2"/>
  <c r="T158" i="2"/>
  <c r="T150" i="2"/>
  <c r="T142" i="2"/>
  <c r="T134" i="2"/>
  <c r="T126" i="2"/>
  <c r="T118" i="2"/>
  <c r="T110" i="2"/>
  <c r="T102" i="2"/>
  <c r="T94" i="2"/>
  <c r="T86" i="2"/>
  <c r="T78" i="2"/>
  <c r="T70" i="2"/>
  <c r="T62" i="2"/>
  <c r="T54" i="2"/>
  <c r="T46" i="2"/>
  <c r="T38" i="2"/>
  <c r="T30" i="2"/>
  <c r="T22" i="2"/>
  <c r="T14" i="2"/>
  <c r="T6" i="2"/>
  <c r="T304" i="2"/>
  <c r="T296" i="2"/>
  <c r="T288" i="2"/>
  <c r="T280" i="2"/>
  <c r="T272" i="2"/>
  <c r="T264" i="2"/>
  <c r="T256" i="2"/>
  <c r="T248" i="2"/>
  <c r="T240" i="2"/>
  <c r="T232" i="2"/>
  <c r="T224" i="2"/>
  <c r="T216" i="2"/>
  <c r="T208" i="2"/>
  <c r="T200" i="2"/>
  <c r="T192" i="2"/>
  <c r="T184" i="2"/>
  <c r="T176" i="2"/>
  <c r="T168" i="2"/>
  <c r="T160" i="2"/>
  <c r="T152" i="2"/>
  <c r="T144" i="2"/>
  <c r="T136" i="2"/>
  <c r="T128" i="2"/>
  <c r="T120" i="2"/>
  <c r="T112" i="2"/>
  <c r="T104" i="2"/>
  <c r="T96" i="2"/>
  <c r="T88" i="2"/>
  <c r="T80" i="2"/>
  <c r="T72" i="2"/>
  <c r="T64" i="2"/>
  <c r="T56" i="2"/>
  <c r="T48" i="2"/>
  <c r="T40" i="2"/>
  <c r="T32" i="2"/>
  <c r="T24" i="2"/>
  <c r="T16" i="2"/>
  <c r="T8" i="2"/>
  <c r="T1976" i="2"/>
  <c r="T1928" i="2"/>
  <c r="T1856" i="2"/>
  <c r="T1808" i="2"/>
  <c r="T1752" i="2"/>
  <c r="T1704" i="2"/>
  <c r="T1672" i="2"/>
  <c r="T1624" i="2"/>
  <c r="T1568" i="2"/>
  <c r="T1496" i="2"/>
  <c r="T1440" i="2"/>
  <c r="T1392" i="2"/>
  <c r="T1336" i="2"/>
  <c r="T1272" i="2"/>
  <c r="T1224" i="2"/>
  <c r="T1168" i="2"/>
  <c r="T1112" i="2"/>
  <c r="T1048" i="2"/>
  <c r="T992" i="2"/>
  <c r="T960" i="2"/>
  <c r="T904" i="2"/>
  <c r="T840" i="2"/>
  <c r="T784" i="2"/>
  <c r="T728" i="2"/>
  <c r="T656" i="2"/>
  <c r="T600" i="2"/>
  <c r="T520" i="2"/>
  <c r="T360" i="2"/>
  <c r="T1992" i="2"/>
  <c r="T1936" i="2"/>
  <c r="T1888" i="2"/>
  <c r="T1840" i="2"/>
  <c r="T1784" i="2"/>
  <c r="T1720" i="2"/>
  <c r="T1664" i="2"/>
  <c r="T1600" i="2"/>
  <c r="T1544" i="2"/>
  <c r="T1480" i="2"/>
  <c r="T1416" i="2"/>
  <c r="T1352" i="2"/>
  <c r="T1312" i="2"/>
  <c r="T1232" i="2"/>
  <c r="T1176" i="2"/>
  <c r="T1136" i="2"/>
  <c r="T1080" i="2"/>
  <c r="T1008" i="2"/>
  <c r="T952" i="2"/>
  <c r="T880" i="2"/>
  <c r="T824" i="2"/>
  <c r="T760" i="2"/>
  <c r="T696" i="2"/>
  <c r="T648" i="2"/>
  <c r="T608" i="2"/>
  <c r="T560" i="2"/>
  <c r="T504" i="2"/>
  <c r="T432" i="2"/>
  <c r="T344" i="2"/>
  <c r="T2000" i="2"/>
  <c r="T1952" i="2"/>
  <c r="T1912" i="2"/>
  <c r="T1872" i="2"/>
  <c r="T1824" i="2"/>
  <c r="T1776" i="2"/>
  <c r="T1744" i="2"/>
  <c r="T1688" i="2"/>
  <c r="T1640" i="2"/>
  <c r="T1592" i="2"/>
  <c r="T1560" i="2"/>
  <c r="T1520" i="2"/>
  <c r="T1464" i="2"/>
  <c r="T1424" i="2"/>
  <c r="T1384" i="2"/>
  <c r="T1344" i="2"/>
  <c r="T1288" i="2"/>
  <c r="T1248" i="2"/>
  <c r="T1208" i="2"/>
  <c r="T1144" i="2"/>
  <c r="T1096" i="2"/>
  <c r="T1072" i="2"/>
  <c r="T1032" i="2"/>
  <c r="T976" i="2"/>
  <c r="T920" i="2"/>
  <c r="T896" i="2"/>
  <c r="T856" i="2"/>
  <c r="T792" i="2"/>
  <c r="T744" i="2"/>
  <c r="T704" i="2"/>
  <c r="T672" i="2"/>
  <c r="T616" i="2"/>
  <c r="T568" i="2"/>
  <c r="T528" i="2"/>
  <c r="T472" i="2"/>
  <c r="T448" i="2"/>
  <c r="T408" i="2"/>
  <c r="T376" i="2"/>
  <c r="T320" i="2"/>
  <c r="T1984" i="2"/>
  <c r="T1944" i="2"/>
  <c r="T1904" i="2"/>
  <c r="T1880" i="2"/>
  <c r="T1832" i="2"/>
  <c r="T1800" i="2"/>
  <c r="T1760" i="2"/>
  <c r="T1736" i="2"/>
  <c r="T1696" i="2"/>
  <c r="T1648" i="2"/>
  <c r="T1616" i="2"/>
  <c r="T1576" i="2"/>
  <c r="T1536" i="2"/>
  <c r="T1512" i="2"/>
  <c r="T1472" i="2"/>
  <c r="T1448" i="2"/>
  <c r="T1400" i="2"/>
  <c r="T1368" i="2"/>
  <c r="T1320" i="2"/>
  <c r="T1296" i="2"/>
  <c r="T1264" i="2"/>
  <c r="T1216" i="2"/>
  <c r="T1192" i="2"/>
  <c r="T1160" i="2"/>
  <c r="T1120" i="2"/>
  <c r="T1088" i="2"/>
  <c r="T1040" i="2"/>
  <c r="T1016" i="2"/>
  <c r="T984" i="2"/>
  <c r="T936" i="2"/>
  <c r="T912" i="2"/>
  <c r="T864" i="2"/>
  <c r="T832" i="2"/>
  <c r="T808" i="2"/>
  <c r="T776" i="2"/>
  <c r="T736" i="2"/>
  <c r="T688" i="2"/>
  <c r="T664" i="2"/>
  <c r="T632" i="2"/>
  <c r="T584" i="2"/>
  <c r="T552" i="2"/>
  <c r="T512" i="2"/>
  <c r="T496" i="2"/>
  <c r="T464" i="2"/>
  <c r="T440" i="2"/>
  <c r="T400" i="2"/>
  <c r="T392" i="2"/>
  <c r="T368" i="2"/>
  <c r="T352" i="2"/>
  <c r="T1960" i="2"/>
  <c r="T1896" i="2"/>
  <c r="T1848" i="2"/>
  <c r="T1792" i="2"/>
  <c r="T1728" i="2"/>
  <c r="T1656" i="2"/>
  <c r="T1608" i="2"/>
  <c r="T1552" i="2"/>
  <c r="T1488" i="2"/>
  <c r="T1432" i="2"/>
  <c r="T1360" i="2"/>
  <c r="T1304" i="2"/>
  <c r="T1240" i="2"/>
  <c r="T1184" i="2"/>
  <c r="T1128" i="2"/>
  <c r="T1056" i="2"/>
  <c r="T1000" i="2"/>
  <c r="T944" i="2"/>
  <c r="T872" i="2"/>
  <c r="T816" i="2"/>
  <c r="T768" i="2"/>
  <c r="T712" i="2"/>
  <c r="T640" i="2"/>
  <c r="T592" i="2"/>
  <c r="T544" i="2"/>
  <c r="T480" i="2"/>
  <c r="T424" i="2"/>
  <c r="T336" i="2"/>
  <c r="T2008" i="2"/>
  <c r="T1968" i="2"/>
  <c r="T1920" i="2"/>
  <c r="T1864" i="2"/>
  <c r="T1816" i="2"/>
  <c r="T1768" i="2"/>
  <c r="T1712" i="2"/>
  <c r="T1680" i="2"/>
  <c r="T1632" i="2"/>
  <c r="T1584" i="2"/>
  <c r="T1528" i="2"/>
  <c r="T1504" i="2"/>
  <c r="T1456" i="2"/>
  <c r="T1408" i="2"/>
  <c r="T1376" i="2"/>
  <c r="T1328" i="2"/>
  <c r="T1280" i="2"/>
  <c r="T1256" i="2"/>
  <c r="T1200" i="2"/>
  <c r="T1152" i="2"/>
  <c r="T1104" i="2"/>
  <c r="T1064" i="2"/>
  <c r="T1024" i="2"/>
  <c r="T968" i="2"/>
  <c r="T928" i="2"/>
  <c r="T888" i="2"/>
  <c r="T848" i="2"/>
  <c r="T800" i="2"/>
  <c r="T752" i="2"/>
  <c r="T720" i="2"/>
  <c r="T680" i="2"/>
  <c r="T624" i="2"/>
  <c r="T576" i="2"/>
  <c r="T536" i="2"/>
  <c r="T488" i="2"/>
  <c r="T456" i="2"/>
  <c r="T416" i="2"/>
  <c r="T384" i="2"/>
  <c r="T328" i="2"/>
  <c r="Q1422" i="2"/>
  <c r="U1422" i="2"/>
  <c r="V1422" i="2" s="1"/>
  <c r="W1422" i="2" s="1"/>
  <c r="Q1390" i="2"/>
  <c r="U1390" i="2"/>
  <c r="V1390" i="2" s="1"/>
  <c r="W1390" i="2" s="1"/>
  <c r="U950" i="2"/>
  <c r="V950" i="2" s="1"/>
  <c r="W950" i="2" s="1"/>
  <c r="Q1642" i="2"/>
  <c r="U1642" i="2"/>
  <c r="V1642" i="2" s="1"/>
  <c r="W1642" i="2" s="1"/>
  <c r="U1257" i="2"/>
  <c r="V1257" i="2" s="1"/>
  <c r="W1257" i="2" s="1"/>
  <c r="U1078" i="2"/>
  <c r="V1078" i="2" s="1"/>
  <c r="W1078" i="2" s="1"/>
  <c r="U1789" i="2"/>
  <c r="V1789" i="2" s="1"/>
  <c r="W1789" i="2" s="1"/>
  <c r="Q2004" i="2"/>
  <c r="U2004" i="2"/>
  <c r="U1996" i="2"/>
  <c r="V1996" i="2" s="1"/>
  <c r="W1996" i="2" s="1"/>
  <c r="Q1988" i="2"/>
  <c r="U1988" i="2"/>
  <c r="Q1981" i="2"/>
  <c r="U1981" i="2"/>
  <c r="Q1973" i="2"/>
  <c r="U1973" i="2"/>
  <c r="Q1965" i="2"/>
  <c r="U1965" i="2"/>
  <c r="Q1957" i="2"/>
  <c r="U1957" i="2"/>
  <c r="Q1949" i="2"/>
  <c r="U1949" i="2"/>
  <c r="Q1941" i="2"/>
  <c r="U1941" i="2"/>
  <c r="Q1933" i="2"/>
  <c r="U1933" i="2"/>
  <c r="Q1925" i="2"/>
  <c r="U1925" i="2"/>
  <c r="Q1917" i="2"/>
  <c r="U1917" i="2"/>
  <c r="V1917" i="2" s="1"/>
  <c r="W1917" i="2" s="1"/>
  <c r="Q1909" i="2"/>
  <c r="U1909" i="2"/>
  <c r="U1902" i="2"/>
  <c r="V1902" i="2" s="1"/>
  <c r="W1902" i="2" s="1"/>
  <c r="Q1894" i="2"/>
  <c r="U1894" i="2"/>
  <c r="V1894" i="2" s="1"/>
  <c r="W1894" i="2" s="1"/>
  <c r="Q1886" i="2"/>
  <c r="U1886" i="2"/>
  <c r="V1886" i="2" s="1"/>
  <c r="W1886" i="2" s="1"/>
  <c r="Q1878" i="2"/>
  <c r="U1878" i="2"/>
  <c r="V1878" i="2" s="1"/>
  <c r="W1878" i="2" s="1"/>
  <c r="Q1870" i="2"/>
  <c r="R1870" i="2" s="1"/>
  <c r="U1870" i="2"/>
  <c r="V1870" i="2" s="1"/>
  <c r="W1870" i="2" s="1"/>
  <c r="Q1862" i="2"/>
  <c r="U1862" i="2"/>
  <c r="V1862" i="2" s="1"/>
  <c r="W1862" i="2" s="1"/>
  <c r="Q1854" i="2"/>
  <c r="U1854" i="2"/>
  <c r="V1854" i="2" s="1"/>
  <c r="W1854" i="2" s="1"/>
  <c r="Q1846" i="2"/>
  <c r="U1846" i="2"/>
  <c r="V1846" i="2" s="1"/>
  <c r="W1846" i="2" s="1"/>
  <c r="Q1838" i="2"/>
  <c r="U1838" i="2"/>
  <c r="V1838" i="2" s="1"/>
  <c r="W1838" i="2" s="1"/>
  <c r="Q1830" i="2"/>
  <c r="U1830" i="2"/>
  <c r="V1830" i="2" s="1"/>
  <c r="W1830" i="2" s="1"/>
  <c r="Q1822" i="2"/>
  <c r="U1822" i="2"/>
  <c r="V1822" i="2" s="1"/>
  <c r="W1822" i="2" s="1"/>
  <c r="Q1814" i="2"/>
  <c r="U1814" i="2"/>
  <c r="V1814" i="2" s="1"/>
  <c r="W1814" i="2" s="1"/>
  <c r="Q1806" i="2"/>
  <c r="U1806" i="2"/>
  <c r="V1806" i="2" s="1"/>
  <c r="W1806" i="2" s="1"/>
  <c r="Q1798" i="2"/>
  <c r="U1798" i="2"/>
  <c r="V1798" i="2" s="1"/>
  <c r="W1798" i="2" s="1"/>
  <c r="Q1790" i="2"/>
  <c r="U1790" i="2"/>
  <c r="V1790" i="2" s="1"/>
  <c r="W1790" i="2" s="1"/>
  <c r="Q1782" i="2"/>
  <c r="U1782" i="2"/>
  <c r="V1782" i="2" s="1"/>
  <c r="W1782" i="2" s="1"/>
  <c r="U1774" i="2"/>
  <c r="V1774" i="2" s="1"/>
  <c r="W1774" i="2" s="1"/>
  <c r="Q1766" i="2"/>
  <c r="U1766" i="2"/>
  <c r="V1766" i="2" s="1"/>
  <c r="W1766" i="2" s="1"/>
  <c r="Q1758" i="2"/>
  <c r="U1758" i="2"/>
  <c r="V1758" i="2" s="1"/>
  <c r="W1758" i="2" s="1"/>
  <c r="Q1750" i="2"/>
  <c r="U1750" i="2"/>
  <c r="V1750" i="2" s="1"/>
  <c r="W1750" i="2" s="1"/>
  <c r="U1742" i="2"/>
  <c r="V1742" i="2" s="1"/>
  <c r="W1742" i="2" s="1"/>
  <c r="Q1734" i="2"/>
  <c r="U1734" i="2"/>
  <c r="V1734" i="2" s="1"/>
  <c r="W1734" i="2" s="1"/>
  <c r="Q1726" i="2"/>
  <c r="U1726" i="2"/>
  <c r="V1726" i="2" s="1"/>
  <c r="W1726" i="2" s="1"/>
  <c r="Q1718" i="2"/>
  <c r="U1718" i="2"/>
  <c r="V1718" i="2" s="1"/>
  <c r="W1718" i="2" s="1"/>
  <c r="U1710" i="2"/>
  <c r="V1710" i="2" s="1"/>
  <c r="W1710" i="2" s="1"/>
  <c r="Q1702" i="2"/>
  <c r="U1702" i="2"/>
  <c r="V1702" i="2" s="1"/>
  <c r="W1702" i="2" s="1"/>
  <c r="Q1694" i="2"/>
  <c r="U1694" i="2"/>
  <c r="V1694" i="2" s="1"/>
  <c r="W1694" i="2" s="1"/>
  <c r="Q1686" i="2"/>
  <c r="U1686" i="2"/>
  <c r="V1686" i="2" s="1"/>
  <c r="W1686" i="2" s="1"/>
  <c r="U1678" i="2"/>
  <c r="V1678" i="2" s="1"/>
  <c r="W1678" i="2" s="1"/>
  <c r="Q1670" i="2"/>
  <c r="U1670" i="2"/>
  <c r="V1670" i="2" s="1"/>
  <c r="W1670" i="2" s="1"/>
  <c r="Q1662" i="2"/>
  <c r="U1662" i="2"/>
  <c r="V1662" i="2" s="1"/>
  <c r="W1662" i="2" s="1"/>
  <c r="Q1654" i="2"/>
  <c r="U1654" i="2"/>
  <c r="V1654" i="2" s="1"/>
  <c r="W1654" i="2" s="1"/>
  <c r="Q1646" i="2"/>
  <c r="U1646" i="2"/>
  <c r="V1646" i="2" s="1"/>
  <c r="W1646" i="2" s="1"/>
  <c r="Q1638" i="2"/>
  <c r="U1638" i="2"/>
  <c r="V1638" i="2" s="1"/>
  <c r="W1638" i="2" s="1"/>
  <c r="Q1630" i="2"/>
  <c r="U1630" i="2"/>
  <c r="V1630" i="2" s="1"/>
  <c r="W1630" i="2" s="1"/>
  <c r="Q1622" i="2"/>
  <c r="U1622" i="2"/>
  <c r="V1622" i="2" s="1"/>
  <c r="W1622" i="2" s="1"/>
  <c r="Q1614" i="2"/>
  <c r="U1614" i="2"/>
  <c r="V1614" i="2" s="1"/>
  <c r="W1614" i="2" s="1"/>
  <c r="Q1606" i="2"/>
  <c r="U1606" i="2"/>
  <c r="V1606" i="2" s="1"/>
  <c r="W1606" i="2" s="1"/>
  <c r="Q1598" i="2"/>
  <c r="U1598" i="2"/>
  <c r="V1598" i="2" s="1"/>
  <c r="W1598" i="2" s="1"/>
  <c r="Q1590" i="2"/>
  <c r="U1590" i="2"/>
  <c r="V1590" i="2" s="1"/>
  <c r="W1590" i="2" s="1"/>
  <c r="Q1582" i="2"/>
  <c r="U1582" i="2"/>
  <c r="V1582" i="2" s="1"/>
  <c r="W1582" i="2" s="1"/>
  <c r="Q1574" i="2"/>
  <c r="U1574" i="2"/>
  <c r="V1574" i="2" s="1"/>
  <c r="W1574" i="2" s="1"/>
  <c r="Q1566" i="2"/>
  <c r="U1566" i="2"/>
  <c r="V1566" i="2" s="1"/>
  <c r="W1566" i="2" s="1"/>
  <c r="U1558" i="2"/>
  <c r="V1558" i="2" s="1"/>
  <c r="W1558" i="2" s="1"/>
  <c r="U1550" i="2"/>
  <c r="V1550" i="2" s="1"/>
  <c r="W1550" i="2" s="1"/>
  <c r="Q1542" i="2"/>
  <c r="U1542" i="2"/>
  <c r="V1542" i="2" s="1"/>
  <c r="W1542" i="2" s="1"/>
  <c r="Q1534" i="2"/>
  <c r="U1534" i="2"/>
  <c r="V1534" i="2" s="1"/>
  <c r="W1534" i="2" s="1"/>
  <c r="Q1526" i="2"/>
  <c r="U1526" i="2"/>
  <c r="V1526" i="2" s="1"/>
  <c r="W1526" i="2" s="1"/>
  <c r="U1518" i="2"/>
  <c r="V1518" i="2" s="1"/>
  <c r="W1518" i="2" s="1"/>
  <c r="Q1510" i="2"/>
  <c r="U1510" i="2"/>
  <c r="V1510" i="2" s="1"/>
  <c r="W1510" i="2" s="1"/>
  <c r="Q1502" i="2"/>
  <c r="U1502" i="2"/>
  <c r="V1502" i="2" s="1"/>
  <c r="W1502" i="2" s="1"/>
  <c r="Q1494" i="2"/>
  <c r="U1494" i="2"/>
  <c r="V1494" i="2" s="1"/>
  <c r="W1494" i="2" s="1"/>
  <c r="Q1486" i="2"/>
  <c r="U1486" i="2"/>
  <c r="V1486" i="2" s="1"/>
  <c r="W1486" i="2" s="1"/>
  <c r="Q1478" i="2"/>
  <c r="U1478" i="2"/>
  <c r="V1478" i="2" s="1"/>
  <c r="W1478" i="2" s="1"/>
  <c r="Q1470" i="2"/>
  <c r="U1470" i="2"/>
  <c r="V1470" i="2" s="1"/>
  <c r="W1470" i="2" s="1"/>
  <c r="Q1462" i="2"/>
  <c r="U1462" i="2"/>
  <c r="V1462" i="2" s="1"/>
  <c r="W1462" i="2" s="1"/>
  <c r="U1652" i="2"/>
  <c r="V1652" i="2" s="1"/>
  <c r="W1652" i="2" s="1"/>
  <c r="Q1885" i="2"/>
  <c r="U1885" i="2"/>
  <c r="V1885" i="2" s="1"/>
  <c r="W1885" i="2" s="1"/>
  <c r="Q1853" i="2"/>
  <c r="U1853" i="2"/>
  <c r="V1853" i="2" s="1"/>
  <c r="W1853" i="2" s="1"/>
  <c r="Q1821" i="2"/>
  <c r="U1821" i="2"/>
  <c r="V1821" i="2" s="1"/>
  <c r="W1821" i="2" s="1"/>
  <c r="U1773" i="2"/>
  <c r="V1773" i="2" s="1"/>
  <c r="W1773" i="2" s="1"/>
  <c r="Q1725" i="2"/>
  <c r="U1725" i="2"/>
  <c r="V1725" i="2" s="1"/>
  <c r="W1725" i="2" s="1"/>
  <c r="Q1685" i="2"/>
  <c r="U1685" i="2"/>
  <c r="V1685" i="2" s="1"/>
  <c r="W1685" i="2" s="1"/>
  <c r="Q1645" i="2"/>
  <c r="U1645" i="2"/>
  <c r="V1645" i="2" s="1"/>
  <c r="W1645" i="2" s="1"/>
  <c r="U1613" i="2"/>
  <c r="V1613" i="2" s="1"/>
  <c r="W1613" i="2" s="1"/>
  <c r="Q1573" i="2"/>
  <c r="U1573" i="2"/>
  <c r="V1573" i="2" s="1"/>
  <c r="W1573" i="2" s="1"/>
  <c r="Q1525" i="2"/>
  <c r="U1525" i="2"/>
  <c r="V1525" i="2" s="1"/>
  <c r="W1525" i="2" s="1"/>
  <c r="Q1477" i="2"/>
  <c r="U1477" i="2"/>
  <c r="V1477" i="2" s="1"/>
  <c r="W1477" i="2" s="1"/>
  <c r="U1445" i="2"/>
  <c r="V1445" i="2" s="1"/>
  <c r="W1445" i="2" s="1"/>
  <c r="Q1421" i="2"/>
  <c r="U1421" i="2"/>
  <c r="V1421" i="2" s="1"/>
  <c r="W1421" i="2" s="1"/>
  <c r="Q1389" i="2"/>
  <c r="U1389" i="2"/>
  <c r="V1389" i="2" s="1"/>
  <c r="W1389" i="2" s="1"/>
  <c r="Q1357" i="2"/>
  <c r="U1357" i="2"/>
  <c r="V1357" i="2" s="1"/>
  <c r="W1357" i="2" s="1"/>
  <c r="U1341" i="2"/>
  <c r="V1341" i="2" s="1"/>
  <c r="W1341" i="2" s="1"/>
  <c r="Q1317" i="2"/>
  <c r="U1317" i="2"/>
  <c r="V1317" i="2" s="1"/>
  <c r="W1317" i="2" s="1"/>
  <c r="Q1309" i="2"/>
  <c r="U1309" i="2"/>
  <c r="V1309" i="2" s="1"/>
  <c r="W1309" i="2" s="1"/>
  <c r="Q1301" i="2"/>
  <c r="U1301" i="2"/>
  <c r="V1301" i="2" s="1"/>
  <c r="W1301" i="2" s="1"/>
  <c r="U1293" i="2"/>
  <c r="V1293" i="2" s="1"/>
  <c r="W1293" i="2" s="1"/>
  <c r="Q1285" i="2"/>
  <c r="U1285" i="2"/>
  <c r="V1285" i="2" s="1"/>
  <c r="W1285" i="2" s="1"/>
  <c r="Q1277" i="2"/>
  <c r="U1277" i="2"/>
  <c r="V1277" i="2" s="1"/>
  <c r="W1277" i="2" s="1"/>
  <c r="Q1269" i="2"/>
  <c r="U1269" i="2"/>
  <c r="V1269" i="2" s="1"/>
  <c r="W1269" i="2" s="1"/>
  <c r="U1261" i="2"/>
  <c r="V1261" i="2" s="1"/>
  <c r="W1261" i="2" s="1"/>
  <c r="Q1253" i="2"/>
  <c r="U1253" i="2"/>
  <c r="V1253" i="2" s="1"/>
  <c r="W1253" i="2" s="1"/>
  <c r="Q1245" i="2"/>
  <c r="U1245" i="2"/>
  <c r="V1245" i="2" s="1"/>
  <c r="W1245" i="2" s="1"/>
  <c r="Q1237" i="2"/>
  <c r="U1237" i="2"/>
  <c r="V1237" i="2" s="1"/>
  <c r="W1237" i="2" s="1"/>
  <c r="U1229" i="2"/>
  <c r="V1229" i="2" s="1"/>
  <c r="W1229" i="2" s="1"/>
  <c r="Q1221" i="2"/>
  <c r="U1221" i="2"/>
  <c r="V1221" i="2" s="1"/>
  <c r="W1221" i="2" s="1"/>
  <c r="Q1213" i="2"/>
  <c r="U1213" i="2"/>
  <c r="V1213" i="2" s="1"/>
  <c r="W1213" i="2" s="1"/>
  <c r="Q1205" i="2"/>
  <c r="U1205" i="2"/>
  <c r="V1205" i="2" s="1"/>
  <c r="W1205" i="2" s="1"/>
  <c r="U1197" i="2"/>
  <c r="V1197" i="2" s="1"/>
  <c r="W1197" i="2" s="1"/>
  <c r="Q1189" i="2"/>
  <c r="U1189" i="2"/>
  <c r="V1189" i="2" s="1"/>
  <c r="W1189" i="2" s="1"/>
  <c r="Q1181" i="2"/>
  <c r="U1181" i="2"/>
  <c r="V1181" i="2" s="1"/>
  <c r="W1181" i="2" s="1"/>
  <c r="Q1173" i="2"/>
  <c r="U1173" i="2"/>
  <c r="V1173" i="2" s="1"/>
  <c r="W1173" i="2" s="1"/>
  <c r="U1165" i="2"/>
  <c r="V1165" i="2" s="1"/>
  <c r="W1165" i="2" s="1"/>
  <c r="Q1157" i="2"/>
  <c r="U1157" i="2"/>
  <c r="V1157" i="2" s="1"/>
  <c r="W1157" i="2" s="1"/>
  <c r="Q1149" i="2"/>
  <c r="U1149" i="2"/>
  <c r="V1149" i="2" s="1"/>
  <c r="W1149" i="2" s="1"/>
  <c r="Q1141" i="2"/>
  <c r="R1141" i="2" s="1"/>
  <c r="U1141" i="2"/>
  <c r="V1141" i="2" s="1"/>
  <c r="W1141" i="2" s="1"/>
  <c r="U1133" i="2"/>
  <c r="V1133" i="2" s="1"/>
  <c r="W1133" i="2" s="1"/>
  <c r="Q1093" i="2"/>
  <c r="U1093" i="2"/>
  <c r="V1093" i="2" s="1"/>
  <c r="W1093" i="2" s="1"/>
  <c r="Q1077" i="2"/>
  <c r="U1077" i="2"/>
  <c r="V1077" i="2" s="1"/>
  <c r="W1077" i="2" s="1"/>
  <c r="Q1069" i="2"/>
  <c r="U1069" i="2"/>
  <c r="V1069" i="2" s="1"/>
  <c r="W1069" i="2" s="1"/>
  <c r="U1061" i="2"/>
  <c r="V1061" i="2" s="1"/>
  <c r="W1061" i="2" s="1"/>
  <c r="Q1053" i="2"/>
  <c r="U1053" i="2"/>
  <c r="V1053" i="2" s="1"/>
  <c r="W1053" i="2" s="1"/>
  <c r="Q1045" i="2"/>
  <c r="U1045" i="2"/>
  <c r="V1045" i="2" s="1"/>
  <c r="W1045" i="2" s="1"/>
  <c r="Q1037" i="2"/>
  <c r="U1037" i="2"/>
  <c r="V1037" i="2" s="1"/>
  <c r="W1037" i="2" s="1"/>
  <c r="U1029" i="2"/>
  <c r="V1029" i="2" s="1"/>
  <c r="W1029" i="2" s="1"/>
  <c r="Q1021" i="2"/>
  <c r="U1021" i="2"/>
  <c r="V1021" i="2" s="1"/>
  <c r="W1021" i="2" s="1"/>
  <c r="Q1013" i="2"/>
  <c r="U1013" i="2"/>
  <c r="V1013" i="2" s="1"/>
  <c r="W1013" i="2" s="1"/>
  <c r="Q1005" i="2"/>
  <c r="U1005" i="2"/>
  <c r="V1005" i="2" s="1"/>
  <c r="W1005" i="2" s="1"/>
  <c r="U997" i="2"/>
  <c r="V997" i="2" s="1"/>
  <c r="W997" i="2" s="1"/>
  <c r="Q989" i="2"/>
  <c r="U989" i="2"/>
  <c r="V989" i="2" s="1"/>
  <c r="W989" i="2" s="1"/>
  <c r="Q981" i="2"/>
  <c r="U981" i="2"/>
  <c r="V981" i="2" s="1"/>
  <c r="W981" i="2" s="1"/>
  <c r="Q973" i="2"/>
  <c r="U973" i="2"/>
  <c r="V973" i="2" s="1"/>
  <c r="W973" i="2" s="1"/>
  <c r="U965" i="2"/>
  <c r="V965" i="2" s="1"/>
  <c r="W965" i="2" s="1"/>
  <c r="Q957" i="2"/>
  <c r="U957" i="2"/>
  <c r="V957" i="2" s="1"/>
  <c r="W957" i="2" s="1"/>
  <c r="Q949" i="2"/>
  <c r="U949" i="2"/>
  <c r="V949" i="2" s="1"/>
  <c r="W949" i="2" s="1"/>
  <c r="Q941" i="2"/>
  <c r="U941" i="2"/>
  <c r="V941" i="2" s="1"/>
  <c r="W941" i="2" s="1"/>
  <c r="U933" i="2"/>
  <c r="V933" i="2" s="1"/>
  <c r="W933" i="2" s="1"/>
  <c r="Q925" i="2"/>
  <c r="U925" i="2"/>
  <c r="V925" i="2" s="1"/>
  <c r="W925" i="2" s="1"/>
  <c r="Q917" i="2"/>
  <c r="U917" i="2"/>
  <c r="V917" i="2" s="1"/>
  <c r="W917" i="2" s="1"/>
  <c r="Q909" i="2"/>
  <c r="U909" i="2"/>
  <c r="V909" i="2" s="1"/>
  <c r="W909" i="2" s="1"/>
  <c r="U901" i="2"/>
  <c r="V901" i="2" s="1"/>
  <c r="W901" i="2" s="1"/>
  <c r="Q893" i="2"/>
  <c r="U893" i="2"/>
  <c r="V893" i="2" s="1"/>
  <c r="W893" i="2" s="1"/>
  <c r="Q885" i="2"/>
  <c r="U885" i="2"/>
  <c r="V885" i="2" s="1"/>
  <c r="W885" i="2" s="1"/>
  <c r="Q877" i="2"/>
  <c r="U877" i="2"/>
  <c r="V877" i="2" s="1"/>
  <c r="W877" i="2" s="1"/>
  <c r="U869" i="2"/>
  <c r="V869" i="2" s="1"/>
  <c r="W869" i="2" s="1"/>
  <c r="Q861" i="2"/>
  <c r="U861" i="2"/>
  <c r="V861" i="2" s="1"/>
  <c r="W861" i="2" s="1"/>
  <c r="Q853" i="2"/>
  <c r="U853" i="2"/>
  <c r="V853" i="2" s="1"/>
  <c r="W853" i="2" s="1"/>
  <c r="Q845" i="2"/>
  <c r="U845" i="2"/>
  <c r="V845" i="2" s="1"/>
  <c r="W845" i="2" s="1"/>
  <c r="U837" i="2"/>
  <c r="V837" i="2" s="1"/>
  <c r="W837" i="2" s="1"/>
  <c r="Q829" i="2"/>
  <c r="U829" i="2"/>
  <c r="V829" i="2" s="1"/>
  <c r="W829" i="2" s="1"/>
  <c r="Q821" i="2"/>
  <c r="U821" i="2"/>
  <c r="V821" i="2" s="1"/>
  <c r="W821" i="2" s="1"/>
  <c r="Q813" i="2"/>
  <c r="U813" i="2"/>
  <c r="V813" i="2" s="1"/>
  <c r="W813" i="2" s="1"/>
  <c r="U805" i="2"/>
  <c r="V805" i="2" s="1"/>
  <c r="W805" i="2" s="1"/>
  <c r="Q797" i="2"/>
  <c r="U797" i="2"/>
  <c r="V797" i="2" s="1"/>
  <c r="W797" i="2" s="1"/>
  <c r="Q789" i="2"/>
  <c r="U789" i="2"/>
  <c r="V789" i="2" s="1"/>
  <c r="W789" i="2" s="1"/>
  <c r="Q781" i="2"/>
  <c r="U781" i="2"/>
  <c r="V781" i="2" s="1"/>
  <c r="W781" i="2" s="1"/>
  <c r="U773" i="2"/>
  <c r="V773" i="2" s="1"/>
  <c r="W773" i="2" s="1"/>
  <c r="Q765" i="2"/>
  <c r="U765" i="2"/>
  <c r="V765" i="2" s="1"/>
  <c r="W765" i="2" s="1"/>
  <c r="Q757" i="2"/>
  <c r="U757" i="2"/>
  <c r="V757" i="2" s="1"/>
  <c r="W757" i="2" s="1"/>
  <c r="Q749" i="2"/>
  <c r="U749" i="2"/>
  <c r="V749" i="2" s="1"/>
  <c r="W749" i="2" s="1"/>
  <c r="U741" i="2"/>
  <c r="V741" i="2" s="1"/>
  <c r="W741" i="2" s="1"/>
  <c r="Q733" i="2"/>
  <c r="U733" i="2"/>
  <c r="V733" i="2" s="1"/>
  <c r="W733" i="2" s="1"/>
  <c r="Q725" i="2"/>
  <c r="U725" i="2"/>
  <c r="V725" i="2" s="1"/>
  <c r="W725" i="2" s="1"/>
  <c r="Q717" i="2"/>
  <c r="U717" i="2"/>
  <c r="V717" i="2" s="1"/>
  <c r="W717" i="2" s="1"/>
  <c r="U709" i="2"/>
  <c r="V709" i="2" s="1"/>
  <c r="W709" i="2" s="1"/>
  <c r="Q701" i="2"/>
  <c r="U701" i="2"/>
  <c r="V701" i="2" s="1"/>
  <c r="W701" i="2" s="1"/>
  <c r="Q693" i="2"/>
  <c r="U693" i="2"/>
  <c r="V693" i="2" s="1"/>
  <c r="W693" i="2" s="1"/>
  <c r="Q685" i="2"/>
  <c r="U685" i="2"/>
  <c r="V685" i="2" s="1"/>
  <c r="W685" i="2" s="1"/>
  <c r="U677" i="2"/>
  <c r="V677" i="2" s="1"/>
  <c r="W677" i="2" s="1"/>
  <c r="Q669" i="2"/>
  <c r="U669" i="2"/>
  <c r="V669" i="2" s="1"/>
  <c r="W669" i="2" s="1"/>
  <c r="Q661" i="2"/>
  <c r="U661" i="2"/>
  <c r="V661" i="2" s="1"/>
  <c r="W661" i="2" s="1"/>
  <c r="Q653" i="2"/>
  <c r="U653" i="2"/>
  <c r="V653" i="2" s="1"/>
  <c r="W653" i="2" s="1"/>
  <c r="U645" i="2"/>
  <c r="V645" i="2" s="1"/>
  <c r="W645" i="2" s="1"/>
  <c r="Q637" i="2"/>
  <c r="U637" i="2"/>
  <c r="V637" i="2" s="1"/>
  <c r="W637" i="2" s="1"/>
  <c r="Q629" i="2"/>
  <c r="U629" i="2"/>
  <c r="V629" i="2" s="1"/>
  <c r="W629" i="2" s="1"/>
  <c r="Q621" i="2"/>
  <c r="U621" i="2"/>
  <c r="V621" i="2" s="1"/>
  <c r="W621" i="2" s="1"/>
  <c r="U613" i="2"/>
  <c r="V613" i="2" s="1"/>
  <c r="W613" i="2" s="1"/>
  <c r="Q605" i="2"/>
  <c r="U605" i="2"/>
  <c r="V605" i="2" s="1"/>
  <c r="W605" i="2" s="1"/>
  <c r="Q597" i="2"/>
  <c r="U597" i="2"/>
  <c r="V597" i="2" s="1"/>
  <c r="W597" i="2" s="1"/>
  <c r="Q589" i="2"/>
  <c r="U589" i="2"/>
  <c r="V589" i="2" s="1"/>
  <c r="W589" i="2" s="1"/>
  <c r="U581" i="2"/>
  <c r="V581" i="2" s="1"/>
  <c r="W581" i="2" s="1"/>
  <c r="Q573" i="2"/>
  <c r="U573" i="2"/>
  <c r="V573" i="2" s="1"/>
  <c r="W573" i="2" s="1"/>
  <c r="Q565" i="2"/>
  <c r="U565" i="2"/>
  <c r="V565" i="2" s="1"/>
  <c r="W565" i="2" s="1"/>
  <c r="Q557" i="2"/>
  <c r="U557" i="2"/>
  <c r="V557" i="2" s="1"/>
  <c r="W557" i="2" s="1"/>
  <c r="U549" i="2"/>
  <c r="V549" i="2" s="1"/>
  <c r="W549" i="2" s="1"/>
  <c r="Q541" i="2"/>
  <c r="U541" i="2"/>
  <c r="V541" i="2" s="1"/>
  <c r="W541" i="2" s="1"/>
  <c r="Q533" i="2"/>
  <c r="U533" i="2"/>
  <c r="V533" i="2" s="1"/>
  <c r="W533" i="2" s="1"/>
  <c r="Q525" i="2"/>
  <c r="U525" i="2"/>
  <c r="V525" i="2" s="1"/>
  <c r="W525" i="2" s="1"/>
  <c r="U517" i="2"/>
  <c r="V517" i="2" s="1"/>
  <c r="W517" i="2" s="1"/>
  <c r="Q509" i="2"/>
  <c r="U509" i="2"/>
  <c r="V509" i="2" s="1"/>
  <c r="W509" i="2" s="1"/>
  <c r="Q501" i="2"/>
  <c r="U501" i="2"/>
  <c r="V501" i="2" s="1"/>
  <c r="W501" i="2" s="1"/>
  <c r="Q493" i="2"/>
  <c r="U493" i="2"/>
  <c r="V493" i="2" s="1"/>
  <c r="W493" i="2" s="1"/>
  <c r="U485" i="2"/>
  <c r="V485" i="2" s="1"/>
  <c r="W485" i="2" s="1"/>
  <c r="Q477" i="2"/>
  <c r="U477" i="2"/>
  <c r="V477" i="2" s="1"/>
  <c r="W477" i="2" s="1"/>
  <c r="Q469" i="2"/>
  <c r="U469" i="2"/>
  <c r="V469" i="2" s="1"/>
  <c r="W469" i="2" s="1"/>
  <c r="Q461" i="2"/>
  <c r="U461" i="2"/>
  <c r="V461" i="2" s="1"/>
  <c r="W461" i="2" s="1"/>
  <c r="U453" i="2"/>
  <c r="V453" i="2" s="1"/>
  <c r="W453" i="2" s="1"/>
  <c r="Q445" i="2"/>
  <c r="U445" i="2"/>
  <c r="V445" i="2" s="1"/>
  <c r="W445" i="2" s="1"/>
  <c r="Q437" i="2"/>
  <c r="U437" i="2"/>
  <c r="V437" i="2" s="1"/>
  <c r="W437" i="2" s="1"/>
  <c r="Q429" i="2"/>
  <c r="U429" i="2"/>
  <c r="V429" i="2" s="1"/>
  <c r="W429" i="2" s="1"/>
  <c r="U421" i="2"/>
  <c r="V421" i="2" s="1"/>
  <c r="W421" i="2" s="1"/>
  <c r="Q413" i="2"/>
  <c r="U413" i="2"/>
  <c r="V413" i="2" s="1"/>
  <c r="W413" i="2" s="1"/>
  <c r="Q405" i="2"/>
  <c r="U405" i="2"/>
  <c r="V405" i="2" s="1"/>
  <c r="W405" i="2" s="1"/>
  <c r="Q397" i="2"/>
  <c r="U397" i="2"/>
  <c r="V397" i="2" s="1"/>
  <c r="W397" i="2" s="1"/>
  <c r="U389" i="2"/>
  <c r="V389" i="2" s="1"/>
  <c r="W389" i="2" s="1"/>
  <c r="Q381" i="2"/>
  <c r="U381" i="2"/>
  <c r="V381" i="2" s="1"/>
  <c r="W381" i="2" s="1"/>
  <c r="Q373" i="2"/>
  <c r="U373" i="2"/>
  <c r="V373" i="2" s="1"/>
  <c r="W373" i="2" s="1"/>
  <c r="Q365" i="2"/>
  <c r="U365" i="2"/>
  <c r="V365" i="2" s="1"/>
  <c r="W365" i="2" s="1"/>
  <c r="U357" i="2"/>
  <c r="V357" i="2" s="1"/>
  <c r="W357" i="2" s="1"/>
  <c r="Q349" i="2"/>
  <c r="U349" i="2"/>
  <c r="V349" i="2" s="1"/>
  <c r="W349" i="2" s="1"/>
  <c r="Q341" i="2"/>
  <c r="U341" i="2"/>
  <c r="V341" i="2" s="1"/>
  <c r="W341" i="2" s="1"/>
  <c r="Q333" i="2"/>
  <c r="U333" i="2"/>
  <c r="V333" i="2" s="1"/>
  <c r="W333" i="2" s="1"/>
  <c r="U325" i="2"/>
  <c r="V325" i="2" s="1"/>
  <c r="W325" i="2" s="1"/>
  <c r="Q317" i="2"/>
  <c r="U317" i="2"/>
  <c r="V317" i="2" s="1"/>
  <c r="W317" i="2" s="1"/>
  <c r="Q309" i="2"/>
  <c r="U309" i="2"/>
  <c r="V309" i="2" s="1"/>
  <c r="W309" i="2" s="1"/>
  <c r="Q301" i="2"/>
  <c r="U301" i="2"/>
  <c r="V301" i="2" s="1"/>
  <c r="W301" i="2" s="1"/>
  <c r="U293" i="2"/>
  <c r="V293" i="2" s="1"/>
  <c r="W293" i="2" s="1"/>
  <c r="Q285" i="2"/>
  <c r="U285" i="2"/>
  <c r="V285" i="2" s="1"/>
  <c r="W285" i="2" s="1"/>
  <c r="Q277" i="2"/>
  <c r="U277" i="2"/>
  <c r="V277" i="2" s="1"/>
  <c r="W277" i="2" s="1"/>
  <c r="Q269" i="2"/>
  <c r="U269" i="2"/>
  <c r="V269" i="2" s="1"/>
  <c r="W269" i="2" s="1"/>
  <c r="U261" i="2"/>
  <c r="V261" i="2" s="1"/>
  <c r="W261" i="2" s="1"/>
  <c r="Q253" i="2"/>
  <c r="U253" i="2"/>
  <c r="V253" i="2" s="1"/>
  <c r="W253" i="2" s="1"/>
  <c r="Q245" i="2"/>
  <c r="U245" i="2"/>
  <c r="V245" i="2" s="1"/>
  <c r="W245" i="2" s="1"/>
  <c r="Q237" i="2"/>
  <c r="U237" i="2"/>
  <c r="V237" i="2" s="1"/>
  <c r="W237" i="2" s="1"/>
  <c r="U229" i="2"/>
  <c r="V229" i="2" s="1"/>
  <c r="W229" i="2" s="1"/>
  <c r="Q221" i="2"/>
  <c r="U221" i="2"/>
  <c r="V221" i="2" s="1"/>
  <c r="W221" i="2" s="1"/>
  <c r="Q213" i="2"/>
  <c r="U213" i="2"/>
  <c r="V213" i="2" s="1"/>
  <c r="W213" i="2" s="1"/>
  <c r="Q205" i="2"/>
  <c r="U205" i="2"/>
  <c r="V205" i="2" s="1"/>
  <c r="W205" i="2" s="1"/>
  <c r="U197" i="2"/>
  <c r="V197" i="2" s="1"/>
  <c r="W197" i="2" s="1"/>
  <c r="Q189" i="2"/>
  <c r="U189" i="2"/>
  <c r="V189" i="2" s="1"/>
  <c r="W189" i="2" s="1"/>
  <c r="Q181" i="2"/>
  <c r="U181" i="2"/>
  <c r="V181" i="2" s="1"/>
  <c r="W181" i="2" s="1"/>
  <c r="Q173" i="2"/>
  <c r="U173" i="2"/>
  <c r="V173" i="2" s="1"/>
  <c r="W173" i="2" s="1"/>
  <c r="U165" i="2"/>
  <c r="V165" i="2" s="1"/>
  <c r="W165" i="2" s="1"/>
  <c r="Q157" i="2"/>
  <c r="U157" i="2"/>
  <c r="V157" i="2" s="1"/>
  <c r="W157" i="2" s="1"/>
  <c r="Q149" i="2"/>
  <c r="U149" i="2"/>
  <c r="V149" i="2" s="1"/>
  <c r="W149" i="2" s="1"/>
  <c r="Q141" i="2"/>
  <c r="U141" i="2"/>
  <c r="V141" i="2" s="1"/>
  <c r="W141" i="2" s="1"/>
  <c r="U133" i="2"/>
  <c r="V133" i="2" s="1"/>
  <c r="W133" i="2" s="1"/>
  <c r="Q125" i="2"/>
  <c r="U125" i="2"/>
  <c r="V125" i="2" s="1"/>
  <c r="W125" i="2" s="1"/>
  <c r="Q118" i="2"/>
  <c r="U118" i="2"/>
  <c r="V118" i="2" s="1"/>
  <c r="W118" i="2" s="1"/>
  <c r="Q110" i="2"/>
  <c r="U110" i="2"/>
  <c r="V110" i="2" s="1"/>
  <c r="W110" i="2" s="1"/>
  <c r="U102" i="2"/>
  <c r="V102" i="2" s="1"/>
  <c r="W102" i="2" s="1"/>
  <c r="Q94" i="2"/>
  <c r="U94" i="2"/>
  <c r="V94" i="2" s="1"/>
  <c r="W94" i="2" s="1"/>
  <c r="Q86" i="2"/>
  <c r="U86" i="2"/>
  <c r="V86" i="2" s="1"/>
  <c r="W86" i="2" s="1"/>
  <c r="Q78" i="2"/>
  <c r="U78" i="2"/>
  <c r="V78" i="2" s="1"/>
  <c r="W78" i="2" s="1"/>
  <c r="U70" i="2"/>
  <c r="V70" i="2" s="1"/>
  <c r="W70" i="2" s="1"/>
  <c r="Q62" i="2"/>
  <c r="U62" i="2"/>
  <c r="V62" i="2" s="1"/>
  <c r="W62" i="2" s="1"/>
  <c r="Q54" i="2"/>
  <c r="U54" i="2"/>
  <c r="V54" i="2" s="1"/>
  <c r="W54" i="2" s="1"/>
  <c r="Q46" i="2"/>
  <c r="U46" i="2"/>
  <c r="V46" i="2" s="1"/>
  <c r="W46" i="2" s="1"/>
  <c r="U38" i="2"/>
  <c r="V38" i="2" s="1"/>
  <c r="W38" i="2" s="1"/>
  <c r="Q30" i="2"/>
  <c r="U30" i="2"/>
  <c r="V30" i="2" s="1"/>
  <c r="W30" i="2" s="1"/>
  <c r="Q22" i="2"/>
  <c r="U22" i="2"/>
  <c r="V22" i="2" s="1"/>
  <c r="W22" i="2" s="1"/>
  <c r="Q14" i="2"/>
  <c r="U14" i="2"/>
  <c r="V14" i="2" s="1"/>
  <c r="W14" i="2" s="1"/>
  <c r="U6" i="2"/>
  <c r="V6" i="2" s="1"/>
  <c r="W6" i="2" s="1"/>
  <c r="Q1980" i="2"/>
  <c r="U1980" i="2"/>
  <c r="V1980" i="2" s="1"/>
  <c r="W1980" i="2" s="1"/>
  <c r="Q1956" i="2"/>
  <c r="U1956" i="2"/>
  <c r="V1956" i="2" s="1"/>
  <c r="W1956" i="2" s="1"/>
  <c r="Q1932" i="2"/>
  <c r="U1932" i="2"/>
  <c r="V1932" i="2" s="1"/>
  <c r="W1932" i="2" s="1"/>
  <c r="U1908" i="2"/>
  <c r="V1908" i="2" s="1"/>
  <c r="W1908" i="2" s="1"/>
  <c r="Q1877" i="2"/>
  <c r="U1877" i="2"/>
  <c r="V1877" i="2" s="1"/>
  <c r="W1877" i="2" s="1"/>
  <c r="Q1861" i="2"/>
  <c r="U1861" i="2"/>
  <c r="V1861" i="2" s="1"/>
  <c r="W1861" i="2" s="1"/>
  <c r="Q1837" i="2"/>
  <c r="U1837" i="2"/>
  <c r="V1837" i="2" s="1"/>
  <c r="W1837" i="2" s="1"/>
  <c r="U1805" i="2"/>
  <c r="V1805" i="2" s="1"/>
  <c r="W1805" i="2" s="1"/>
  <c r="Q1765" i="2"/>
  <c r="U1765" i="2"/>
  <c r="V1765" i="2" s="1"/>
  <c r="W1765" i="2" s="1"/>
  <c r="Q1733" i="2"/>
  <c r="U1733" i="2"/>
  <c r="V1733" i="2" s="1"/>
  <c r="W1733" i="2" s="1"/>
  <c r="Q1701" i="2"/>
  <c r="U1701" i="2"/>
  <c r="V1701" i="2" s="1"/>
  <c r="W1701" i="2" s="1"/>
  <c r="U1669" i="2"/>
  <c r="V1669" i="2" s="1"/>
  <c r="W1669" i="2" s="1"/>
  <c r="Q1629" i="2"/>
  <c r="U1629" i="2"/>
  <c r="V1629" i="2" s="1"/>
  <c r="W1629" i="2" s="1"/>
  <c r="Q1597" i="2"/>
  <c r="U1597" i="2"/>
  <c r="V1597" i="2" s="1"/>
  <c r="W1597" i="2" s="1"/>
  <c r="Q1565" i="2"/>
  <c r="U1565" i="2"/>
  <c r="V1565" i="2" s="1"/>
  <c r="W1565" i="2" s="1"/>
  <c r="U1541" i="2"/>
  <c r="V1541" i="2" s="1"/>
  <c r="W1541" i="2" s="1"/>
  <c r="Q1501" i="2"/>
  <c r="U1501" i="2"/>
  <c r="V1501" i="2" s="1"/>
  <c r="W1501" i="2" s="1"/>
  <c r="Q1469" i="2"/>
  <c r="U1469" i="2"/>
  <c r="V1469" i="2" s="1"/>
  <c r="W1469" i="2" s="1"/>
  <c r="Q1405" i="2"/>
  <c r="U1405" i="2"/>
  <c r="V1405" i="2" s="1"/>
  <c r="W1405" i="2" s="1"/>
  <c r="U1125" i="2"/>
  <c r="V1125" i="2" s="1"/>
  <c r="W1125" i="2" s="1"/>
  <c r="Q1994" i="2"/>
  <c r="U1994" i="2"/>
  <c r="V1994" i="2" s="1"/>
  <c r="W1994" i="2" s="1"/>
  <c r="Q1971" i="2"/>
  <c r="U1971" i="2"/>
  <c r="V1971" i="2" s="1"/>
  <c r="W1971" i="2" s="1"/>
  <c r="Q1947" i="2"/>
  <c r="U1947" i="2"/>
  <c r="V1947" i="2" s="1"/>
  <c r="W1947" i="2" s="1"/>
  <c r="U1931" i="2"/>
  <c r="V1931" i="2" s="1"/>
  <c r="W1931" i="2" s="1"/>
  <c r="Q1915" i="2"/>
  <c r="U1915" i="2"/>
  <c r="Q1900" i="2"/>
  <c r="U1900" i="2"/>
  <c r="V1900" i="2" s="1"/>
  <c r="W1900" i="2" s="1"/>
  <c r="Q1876" i="2"/>
  <c r="U1876" i="2"/>
  <c r="V1876" i="2" s="1"/>
  <c r="W1876" i="2" s="1"/>
  <c r="U1860" i="2"/>
  <c r="V1860" i="2" s="1"/>
  <c r="W1860" i="2" s="1"/>
  <c r="Q1836" i="2"/>
  <c r="U1836" i="2"/>
  <c r="V1836" i="2" s="1"/>
  <c r="W1836" i="2" s="1"/>
  <c r="Q1812" i="2"/>
  <c r="U1812" i="2"/>
  <c r="V1812" i="2" s="1"/>
  <c r="W1812" i="2" s="1"/>
  <c r="Q1796" i="2"/>
  <c r="U1796" i="2"/>
  <c r="V1796" i="2" s="1"/>
  <c r="W1796" i="2" s="1"/>
  <c r="U1772" i="2"/>
  <c r="V1772" i="2" s="1"/>
  <c r="W1772" i="2" s="1"/>
  <c r="Q1756" i="2"/>
  <c r="U1756" i="2"/>
  <c r="V1756" i="2" s="1"/>
  <c r="W1756" i="2" s="1"/>
  <c r="Q1732" i="2"/>
  <c r="U1732" i="2"/>
  <c r="V1732" i="2" s="1"/>
  <c r="W1732" i="2" s="1"/>
  <c r="Q1716" i="2"/>
  <c r="U1716" i="2"/>
  <c r="V1716" i="2" s="1"/>
  <c r="W1716" i="2" s="1"/>
  <c r="Q1692" i="2"/>
  <c r="U1692" i="2"/>
  <c r="V1692" i="2" s="1"/>
  <c r="W1692" i="2" s="1"/>
  <c r="Q1684" i="2"/>
  <c r="U1684" i="2"/>
  <c r="V1684" i="2" s="1"/>
  <c r="W1684" i="2" s="1"/>
  <c r="Q1676" i="2"/>
  <c r="U1676" i="2"/>
  <c r="V1676" i="2" s="1"/>
  <c r="W1676" i="2" s="1"/>
  <c r="Q1668" i="2"/>
  <c r="U1668" i="2"/>
  <c r="V1668" i="2" s="1"/>
  <c r="W1668" i="2" s="1"/>
  <c r="U1660" i="2"/>
  <c r="V1660" i="2" s="1"/>
  <c r="W1660" i="2" s="1"/>
  <c r="Q1644" i="2"/>
  <c r="U1644" i="2"/>
  <c r="V1644" i="2" s="1"/>
  <c r="W1644" i="2" s="1"/>
  <c r="Q1628" i="2"/>
  <c r="U1628" i="2"/>
  <c r="V1628" i="2" s="1"/>
  <c r="W1628" i="2" s="1"/>
  <c r="Q1612" i="2"/>
  <c r="U1612" i="2"/>
  <c r="V1612" i="2" s="1"/>
  <c r="W1612" i="2" s="1"/>
  <c r="Q1588" i="2"/>
  <c r="R1588" i="2" s="1"/>
  <c r="U1588" i="2"/>
  <c r="V1588" i="2" s="1"/>
  <c r="W1588" i="2" s="1"/>
  <c r="Q1572" i="2"/>
  <c r="U1572" i="2"/>
  <c r="V1572" i="2" s="1"/>
  <c r="W1572" i="2" s="1"/>
  <c r="Q1556" i="2"/>
  <c r="U1556" i="2"/>
  <c r="V1556" i="2" s="1"/>
  <c r="W1556" i="2" s="1"/>
  <c r="Q1532" i="2"/>
  <c r="R1532" i="2" s="1"/>
  <c r="U1532" i="2"/>
  <c r="V1532" i="2" s="1"/>
  <c r="W1532" i="2" s="1"/>
  <c r="U1516" i="2"/>
  <c r="V1516" i="2" s="1"/>
  <c r="W1516" i="2" s="1"/>
  <c r="Q1500" i="2"/>
  <c r="R1500" i="2" s="1"/>
  <c r="U1500" i="2"/>
  <c r="V1500" i="2" s="1"/>
  <c r="W1500" i="2" s="1"/>
  <c r="Q1476" i="2"/>
  <c r="U1476" i="2"/>
  <c r="V1476" i="2" s="1"/>
  <c r="W1476" i="2" s="1"/>
  <c r="Q1460" i="2"/>
  <c r="U1460" i="2"/>
  <c r="V1460" i="2" s="1"/>
  <c r="W1460" i="2" s="1"/>
  <c r="Q1420" i="2"/>
  <c r="U1420" i="2"/>
  <c r="V1420" i="2" s="1"/>
  <c r="W1420" i="2" s="1"/>
  <c r="Q2003" i="2"/>
  <c r="U2003" i="2"/>
  <c r="V2003" i="2" s="1"/>
  <c r="W2003" i="2" s="1"/>
  <c r="Q1972" i="2"/>
  <c r="U1972" i="2"/>
  <c r="V1972" i="2" s="1"/>
  <c r="W1972" i="2" s="1"/>
  <c r="Q1893" i="2"/>
  <c r="U1893" i="2"/>
  <c r="V1893" i="2" s="1"/>
  <c r="W1893" i="2" s="1"/>
  <c r="U1869" i="2"/>
  <c r="V1869" i="2" s="1"/>
  <c r="W1869" i="2" s="1"/>
  <c r="Q1845" i="2"/>
  <c r="U1845" i="2"/>
  <c r="V1845" i="2" s="1"/>
  <c r="W1845" i="2" s="1"/>
  <c r="Q1813" i="2"/>
  <c r="U1813" i="2"/>
  <c r="V1813" i="2" s="1"/>
  <c r="W1813" i="2" s="1"/>
  <c r="Q1781" i="2"/>
  <c r="U1781" i="2"/>
  <c r="V1781" i="2" s="1"/>
  <c r="W1781" i="2" s="1"/>
  <c r="U1749" i="2"/>
  <c r="V1749" i="2" s="1"/>
  <c r="W1749" i="2" s="1"/>
  <c r="Q1717" i="2"/>
  <c r="U1717" i="2"/>
  <c r="V1717" i="2" s="1"/>
  <c r="W1717" i="2" s="1"/>
  <c r="Q1693" i="2"/>
  <c r="U1693" i="2"/>
  <c r="V1693" i="2" s="1"/>
  <c r="W1693" i="2" s="1"/>
  <c r="Q1661" i="2"/>
  <c r="U1661" i="2"/>
  <c r="V1661" i="2" s="1"/>
  <c r="W1661" i="2" s="1"/>
  <c r="U1637" i="2"/>
  <c r="V1637" i="2" s="1"/>
  <c r="W1637" i="2" s="1"/>
  <c r="Q1605" i="2"/>
  <c r="U1605" i="2"/>
  <c r="V1605" i="2" s="1"/>
  <c r="W1605" i="2" s="1"/>
  <c r="Q1581" i="2"/>
  <c r="U1581" i="2"/>
  <c r="V1581" i="2" s="1"/>
  <c r="W1581" i="2" s="1"/>
  <c r="Q1549" i="2"/>
  <c r="R1549" i="2" s="1"/>
  <c r="U1549" i="2"/>
  <c r="V1549" i="2" s="1"/>
  <c r="W1549" i="2" s="1"/>
  <c r="U1517" i="2"/>
  <c r="V1517" i="2" s="1"/>
  <c r="W1517" i="2" s="1"/>
  <c r="Q1493" i="2"/>
  <c r="U1493" i="2"/>
  <c r="V1493" i="2" s="1"/>
  <c r="W1493" i="2" s="1"/>
  <c r="Q1453" i="2"/>
  <c r="R1453" i="2" s="1"/>
  <c r="U1453" i="2"/>
  <c r="V1453" i="2" s="1"/>
  <c r="W1453" i="2" s="1"/>
  <c r="Q1429" i="2"/>
  <c r="U1429" i="2"/>
  <c r="V1429" i="2" s="1"/>
  <c r="W1429" i="2" s="1"/>
  <c r="U1397" i="2"/>
  <c r="V1397" i="2" s="1"/>
  <c r="W1397" i="2" s="1"/>
  <c r="Q1373" i="2"/>
  <c r="U1373" i="2"/>
  <c r="V1373" i="2" s="1"/>
  <c r="W1373" i="2" s="1"/>
  <c r="Q1349" i="2"/>
  <c r="U1349" i="2"/>
  <c r="V1349" i="2" s="1"/>
  <c r="W1349" i="2" s="1"/>
  <c r="Q1325" i="2"/>
  <c r="U1325" i="2"/>
  <c r="V1325" i="2" s="1"/>
  <c r="W1325" i="2" s="1"/>
  <c r="U1101" i="2"/>
  <c r="V1101" i="2" s="1"/>
  <c r="W1101" i="2" s="1"/>
  <c r="Q2002" i="2"/>
  <c r="U2002" i="2"/>
  <c r="V2002" i="2" s="1"/>
  <c r="W2002" i="2" s="1"/>
  <c r="Q1986" i="2"/>
  <c r="U1986" i="2"/>
  <c r="V1986" i="2" s="1"/>
  <c r="W1986" i="2" s="1"/>
  <c r="Q1979" i="2"/>
  <c r="U1979" i="2"/>
  <c r="V1979" i="2" s="1"/>
  <c r="W1979" i="2" s="1"/>
  <c r="U1963" i="2"/>
  <c r="V1963" i="2" s="1"/>
  <c r="W1963" i="2" s="1"/>
  <c r="Q1955" i="2"/>
  <c r="U1955" i="2"/>
  <c r="V1955" i="2" s="1"/>
  <c r="W1955" i="2" s="1"/>
  <c r="Q1939" i="2"/>
  <c r="U1939" i="2"/>
  <c r="V1939" i="2" s="1"/>
  <c r="W1939" i="2" s="1"/>
  <c r="Q1923" i="2"/>
  <c r="U1923" i="2"/>
  <c r="U1907" i="2"/>
  <c r="V1907" i="2" s="1"/>
  <c r="W1907" i="2" s="1"/>
  <c r="Q1892" i="2"/>
  <c r="U1892" i="2"/>
  <c r="V1892" i="2" s="1"/>
  <c r="W1892" i="2" s="1"/>
  <c r="Q1884" i="2"/>
  <c r="U1884" i="2"/>
  <c r="V1884" i="2" s="1"/>
  <c r="W1884" i="2" s="1"/>
  <c r="Q1868" i="2"/>
  <c r="U1868" i="2"/>
  <c r="V1868" i="2" s="1"/>
  <c r="W1868" i="2" s="1"/>
  <c r="U1852" i="2"/>
  <c r="V1852" i="2" s="1"/>
  <c r="W1852" i="2" s="1"/>
  <c r="Q1844" i="2"/>
  <c r="U1844" i="2"/>
  <c r="V1844" i="2" s="1"/>
  <c r="W1844" i="2" s="1"/>
  <c r="Q1828" i="2"/>
  <c r="U1828" i="2"/>
  <c r="V1828" i="2" s="1"/>
  <c r="W1828" i="2" s="1"/>
  <c r="Q1820" i="2"/>
  <c r="U1820" i="2"/>
  <c r="V1820" i="2" s="1"/>
  <c r="W1820" i="2" s="1"/>
  <c r="U1804" i="2"/>
  <c r="V1804" i="2" s="1"/>
  <c r="W1804" i="2" s="1"/>
  <c r="Q1788" i="2"/>
  <c r="U1788" i="2"/>
  <c r="V1788" i="2" s="1"/>
  <c r="W1788" i="2" s="1"/>
  <c r="Q1780" i="2"/>
  <c r="U1780" i="2"/>
  <c r="V1780" i="2" s="1"/>
  <c r="W1780" i="2" s="1"/>
  <c r="Q1764" i="2"/>
  <c r="U1764" i="2"/>
  <c r="V1764" i="2" s="1"/>
  <c r="W1764" i="2" s="1"/>
  <c r="U1748" i="2"/>
  <c r="V1748" i="2" s="1"/>
  <c r="W1748" i="2" s="1"/>
  <c r="Q1740" i="2"/>
  <c r="U1740" i="2"/>
  <c r="V1740" i="2" s="1"/>
  <c r="W1740" i="2" s="1"/>
  <c r="Q1724" i="2"/>
  <c r="U1724" i="2"/>
  <c r="V1724" i="2" s="1"/>
  <c r="W1724" i="2" s="1"/>
  <c r="Q1708" i="2"/>
  <c r="U1708" i="2"/>
  <c r="V1708" i="2" s="1"/>
  <c r="W1708" i="2" s="1"/>
  <c r="Q1700" i="2"/>
  <c r="U1700" i="2"/>
  <c r="V1700" i="2" s="1"/>
  <c r="W1700" i="2" s="1"/>
  <c r="Q1636" i="2"/>
  <c r="U1636" i="2"/>
  <c r="V1636" i="2" s="1"/>
  <c r="W1636" i="2" s="1"/>
  <c r="Q1620" i="2"/>
  <c r="U1620" i="2"/>
  <c r="V1620" i="2" s="1"/>
  <c r="W1620" i="2" s="1"/>
  <c r="Q1604" i="2"/>
  <c r="U1604" i="2"/>
  <c r="V1604" i="2" s="1"/>
  <c r="W1604" i="2" s="1"/>
  <c r="U1596" i="2"/>
  <c r="V1596" i="2" s="1"/>
  <c r="W1596" i="2" s="1"/>
  <c r="Q1580" i="2"/>
  <c r="U1580" i="2"/>
  <c r="V1580" i="2" s="1"/>
  <c r="W1580" i="2" s="1"/>
  <c r="Q1564" i="2"/>
  <c r="U1564" i="2"/>
  <c r="V1564" i="2" s="1"/>
  <c r="W1564" i="2" s="1"/>
  <c r="Q1548" i="2"/>
  <c r="U1548" i="2"/>
  <c r="V1548" i="2" s="1"/>
  <c r="W1548" i="2" s="1"/>
  <c r="U1540" i="2"/>
  <c r="V1540" i="2" s="1"/>
  <c r="W1540" i="2" s="1"/>
  <c r="Q1524" i="2"/>
  <c r="U1524" i="2"/>
  <c r="V1524" i="2" s="1"/>
  <c r="W1524" i="2" s="1"/>
  <c r="Q1508" i="2"/>
  <c r="U1508" i="2"/>
  <c r="V1508" i="2" s="1"/>
  <c r="W1508" i="2" s="1"/>
  <c r="Q1492" i="2"/>
  <c r="U1492" i="2"/>
  <c r="V1492" i="2" s="1"/>
  <c r="W1492" i="2" s="1"/>
  <c r="Q1484" i="2"/>
  <c r="U1484" i="2"/>
  <c r="V1484" i="2" s="1"/>
  <c r="W1484" i="2" s="1"/>
  <c r="Q1468" i="2"/>
  <c r="R1468" i="2" s="1"/>
  <c r="U1468" i="2"/>
  <c r="V1468" i="2" s="1"/>
  <c r="W1468" i="2" s="1"/>
  <c r="Q1452" i="2"/>
  <c r="U1452" i="2"/>
  <c r="V1452" i="2" s="1"/>
  <c r="W1452" i="2" s="1"/>
  <c r="Q1444" i="2"/>
  <c r="U1444" i="2"/>
  <c r="V1444" i="2" s="1"/>
  <c r="W1444" i="2" s="1"/>
  <c r="U1436" i="2"/>
  <c r="V1436" i="2" s="1"/>
  <c r="W1436" i="2" s="1"/>
  <c r="Q1428" i="2"/>
  <c r="U1428" i="2"/>
  <c r="V1428" i="2" s="1"/>
  <c r="W1428" i="2" s="1"/>
  <c r="Q1412" i="2"/>
  <c r="U1412" i="2"/>
  <c r="V1412" i="2" s="1"/>
  <c r="W1412" i="2" s="1"/>
  <c r="Q1085" i="2"/>
  <c r="U1085" i="2"/>
  <c r="V1085" i="2" s="1"/>
  <c r="W1085" i="2" s="1"/>
  <c r="U2008" i="2"/>
  <c r="Q2000" i="2"/>
  <c r="U2000" i="2"/>
  <c r="Q1992" i="2"/>
  <c r="U1992" i="2"/>
  <c r="Q1977" i="2"/>
  <c r="U1977" i="2"/>
  <c r="U1969" i="2"/>
  <c r="Q1961" i="2"/>
  <c r="U1961" i="2"/>
  <c r="Q1953" i="2"/>
  <c r="U1953" i="2"/>
  <c r="Q1945" i="2"/>
  <c r="U1945" i="2"/>
  <c r="U1937" i="2"/>
  <c r="Q1929" i="2"/>
  <c r="U1929" i="2"/>
  <c r="Q1921" i="2"/>
  <c r="U1921" i="2"/>
  <c r="Q1913" i="2"/>
  <c r="U1913" i="2"/>
  <c r="Q1905" i="2"/>
  <c r="U1905" i="2"/>
  <c r="V1905" i="2" s="1"/>
  <c r="W1905" i="2" s="1"/>
  <c r="Q1898" i="2"/>
  <c r="U1898" i="2"/>
  <c r="V1898" i="2" s="1"/>
  <c r="W1898" i="2" s="1"/>
  <c r="Q1890" i="2"/>
  <c r="U1890" i="2"/>
  <c r="V1890" i="2" s="1"/>
  <c r="W1890" i="2" s="1"/>
  <c r="Q1882" i="2"/>
  <c r="U1882" i="2"/>
  <c r="V1882" i="2" s="1"/>
  <c r="W1882" i="2" s="1"/>
  <c r="U1874" i="2"/>
  <c r="V1874" i="2" s="1"/>
  <c r="W1874" i="2" s="1"/>
  <c r="Q1866" i="2"/>
  <c r="U1866" i="2"/>
  <c r="V1866" i="2" s="1"/>
  <c r="W1866" i="2" s="1"/>
  <c r="Q1858" i="2"/>
  <c r="U1858" i="2"/>
  <c r="V1858" i="2" s="1"/>
  <c r="W1858" i="2" s="1"/>
  <c r="Q1850" i="2"/>
  <c r="U1850" i="2"/>
  <c r="V1850" i="2" s="1"/>
  <c r="W1850" i="2" s="1"/>
  <c r="Q1842" i="2"/>
  <c r="U1842" i="2"/>
  <c r="V1842" i="2" s="1"/>
  <c r="W1842" i="2" s="1"/>
  <c r="Q1834" i="2"/>
  <c r="U1834" i="2"/>
  <c r="V1834" i="2" s="1"/>
  <c r="W1834" i="2" s="1"/>
  <c r="Q1826" i="2"/>
  <c r="U1826" i="2"/>
  <c r="V1826" i="2" s="1"/>
  <c r="W1826" i="2" s="1"/>
  <c r="Q1818" i="2"/>
  <c r="U1818" i="2"/>
  <c r="V1818" i="2" s="1"/>
  <c r="W1818" i="2" s="1"/>
  <c r="U1810" i="2"/>
  <c r="V1810" i="2" s="1"/>
  <c r="W1810" i="2" s="1"/>
  <c r="Q1802" i="2"/>
  <c r="U1802" i="2"/>
  <c r="V1802" i="2" s="1"/>
  <c r="W1802" i="2" s="1"/>
  <c r="Q1794" i="2"/>
  <c r="U1794" i="2"/>
  <c r="V1794" i="2" s="1"/>
  <c r="W1794" i="2" s="1"/>
  <c r="Q1786" i="2"/>
  <c r="U1786" i="2"/>
  <c r="V1786" i="2" s="1"/>
  <c r="W1786" i="2" s="1"/>
  <c r="Q1778" i="2"/>
  <c r="U1778" i="2"/>
  <c r="V1778" i="2" s="1"/>
  <c r="W1778" i="2" s="1"/>
  <c r="Q1770" i="2"/>
  <c r="U1770" i="2"/>
  <c r="V1770" i="2" s="1"/>
  <c r="W1770" i="2" s="1"/>
  <c r="Q1762" i="2"/>
  <c r="U1762" i="2"/>
  <c r="V1762" i="2" s="1"/>
  <c r="W1762" i="2" s="1"/>
  <c r="Q1754" i="2"/>
  <c r="U1754" i="2"/>
  <c r="V1754" i="2" s="1"/>
  <c r="W1754" i="2" s="1"/>
  <c r="U1746" i="2"/>
  <c r="V1746" i="2" s="1"/>
  <c r="W1746" i="2" s="1"/>
  <c r="Q1738" i="2"/>
  <c r="U1738" i="2"/>
  <c r="V1738" i="2" s="1"/>
  <c r="W1738" i="2" s="1"/>
  <c r="Q1730" i="2"/>
  <c r="U1730" i="2"/>
  <c r="V1730" i="2" s="1"/>
  <c r="W1730" i="2" s="1"/>
  <c r="Q1722" i="2"/>
  <c r="U1722" i="2"/>
  <c r="V1722" i="2" s="1"/>
  <c r="W1722" i="2" s="1"/>
  <c r="Q1714" i="2"/>
  <c r="U1714" i="2"/>
  <c r="V1714" i="2" s="1"/>
  <c r="W1714" i="2" s="1"/>
  <c r="Q1706" i="2"/>
  <c r="U1706" i="2"/>
  <c r="V1706" i="2" s="1"/>
  <c r="W1706" i="2" s="1"/>
  <c r="Q1698" i="2"/>
  <c r="U1698" i="2"/>
  <c r="V1698" i="2" s="1"/>
  <c r="W1698" i="2" s="1"/>
  <c r="Q1690" i="2"/>
  <c r="U1690" i="2"/>
  <c r="V1690" i="2" s="1"/>
  <c r="W1690" i="2" s="1"/>
  <c r="U1682" i="2"/>
  <c r="V1682" i="2" s="1"/>
  <c r="W1682" i="2" s="1"/>
  <c r="Q1674" i="2"/>
  <c r="U1674" i="2"/>
  <c r="V1674" i="2" s="1"/>
  <c r="W1674" i="2" s="1"/>
  <c r="Q1666" i="2"/>
  <c r="U1666" i="2"/>
  <c r="V1666" i="2" s="1"/>
  <c r="W1666" i="2" s="1"/>
  <c r="Q1658" i="2"/>
  <c r="U1658" i="2"/>
  <c r="V1658" i="2" s="1"/>
  <c r="W1658" i="2" s="1"/>
  <c r="Q1650" i="2"/>
  <c r="U1650" i="2"/>
  <c r="V1650" i="2" s="1"/>
  <c r="W1650" i="2" s="1"/>
  <c r="Q1634" i="2"/>
  <c r="U1634" i="2"/>
  <c r="V1634" i="2" s="1"/>
  <c r="W1634" i="2" s="1"/>
  <c r="Q1626" i="2"/>
  <c r="U1626" i="2"/>
  <c r="V1626" i="2" s="1"/>
  <c r="W1626" i="2" s="1"/>
  <c r="Q1618" i="2"/>
  <c r="U1618" i="2"/>
  <c r="V1618" i="2" s="1"/>
  <c r="W1618" i="2" s="1"/>
  <c r="U1610" i="2"/>
  <c r="V1610" i="2" s="1"/>
  <c r="W1610" i="2" s="1"/>
  <c r="Q1602" i="2"/>
  <c r="U1602" i="2"/>
  <c r="V1602" i="2" s="1"/>
  <c r="W1602" i="2" s="1"/>
  <c r="Q1594" i="2"/>
  <c r="U1594" i="2"/>
  <c r="V1594" i="2" s="1"/>
  <c r="W1594" i="2" s="1"/>
  <c r="Q1586" i="2"/>
  <c r="U1586" i="2"/>
  <c r="V1586" i="2" s="1"/>
  <c r="W1586" i="2" s="1"/>
  <c r="U1578" i="2"/>
  <c r="V1578" i="2" s="1"/>
  <c r="W1578" i="2" s="1"/>
  <c r="Q1570" i="2"/>
  <c r="U1570" i="2"/>
  <c r="V1570" i="2" s="1"/>
  <c r="W1570" i="2" s="1"/>
  <c r="Q1562" i="2"/>
  <c r="U1562" i="2"/>
  <c r="V1562" i="2" s="1"/>
  <c r="W1562" i="2" s="1"/>
  <c r="Q1554" i="2"/>
  <c r="U1554" i="2"/>
  <c r="V1554" i="2" s="1"/>
  <c r="W1554" i="2" s="1"/>
  <c r="U1546" i="2"/>
  <c r="V1546" i="2" s="1"/>
  <c r="W1546" i="2" s="1"/>
  <c r="Q1538" i="2"/>
  <c r="U1538" i="2"/>
  <c r="V1538" i="2" s="1"/>
  <c r="W1538" i="2" s="1"/>
  <c r="Q1530" i="2"/>
  <c r="U1530" i="2"/>
  <c r="V1530" i="2" s="1"/>
  <c r="W1530" i="2" s="1"/>
  <c r="U1924" i="2"/>
  <c r="V1924" i="2" s="1"/>
  <c r="W1924" i="2" s="1"/>
  <c r="Q1987" i="2"/>
  <c r="U1987" i="2"/>
  <c r="V1987" i="2" s="1"/>
  <c r="W1987" i="2" s="1"/>
  <c r="Q1964" i="2"/>
  <c r="U1964" i="2"/>
  <c r="V1964" i="2" s="1"/>
  <c r="W1964" i="2" s="1"/>
  <c r="Q1940" i="2"/>
  <c r="U1940" i="2"/>
  <c r="V1940" i="2" s="1"/>
  <c r="W1940" i="2" s="1"/>
  <c r="Q1901" i="2"/>
  <c r="U1901" i="2"/>
  <c r="V1901" i="2" s="1"/>
  <c r="W1901" i="2" s="1"/>
  <c r="Q1757" i="2"/>
  <c r="U1757" i="2"/>
  <c r="V1757" i="2" s="1"/>
  <c r="W1757" i="2" s="1"/>
  <c r="Q1741" i="2"/>
  <c r="U1741" i="2"/>
  <c r="V1741" i="2" s="1"/>
  <c r="W1741" i="2" s="1"/>
  <c r="Q1709" i="2"/>
  <c r="U1709" i="2"/>
  <c r="V1709" i="2" s="1"/>
  <c r="W1709" i="2" s="1"/>
  <c r="Q1677" i="2"/>
  <c r="R1677" i="2" s="1"/>
  <c r="U1677" i="2"/>
  <c r="V1677" i="2" s="1"/>
  <c r="W1677" i="2" s="1"/>
  <c r="Q1653" i="2"/>
  <c r="U1653" i="2"/>
  <c r="V1653" i="2" s="1"/>
  <c r="W1653" i="2" s="1"/>
  <c r="Q1621" i="2"/>
  <c r="U1621" i="2"/>
  <c r="V1621" i="2" s="1"/>
  <c r="W1621" i="2" s="1"/>
  <c r="Q1589" i="2"/>
  <c r="U1589" i="2"/>
  <c r="V1589" i="2" s="1"/>
  <c r="W1589" i="2" s="1"/>
  <c r="Q1557" i="2"/>
  <c r="U1557" i="2"/>
  <c r="V1557" i="2" s="1"/>
  <c r="W1557" i="2" s="1"/>
  <c r="Q1533" i="2"/>
  <c r="U1533" i="2"/>
  <c r="V1533" i="2" s="1"/>
  <c r="W1533" i="2" s="1"/>
  <c r="Q1509" i="2"/>
  <c r="U1509" i="2"/>
  <c r="V1509" i="2" s="1"/>
  <c r="W1509" i="2" s="1"/>
  <c r="Q1485" i="2"/>
  <c r="U1485" i="2"/>
  <c r="V1485" i="2" s="1"/>
  <c r="W1485" i="2" s="1"/>
  <c r="Q1461" i="2"/>
  <c r="U1461" i="2"/>
  <c r="V1461" i="2" s="1"/>
  <c r="W1461" i="2" s="1"/>
  <c r="Q1437" i="2"/>
  <c r="U1437" i="2"/>
  <c r="V1437" i="2" s="1"/>
  <c r="W1437" i="2" s="1"/>
  <c r="Q1413" i="2"/>
  <c r="U1413" i="2"/>
  <c r="V1413" i="2" s="1"/>
  <c r="W1413" i="2" s="1"/>
  <c r="Q1381" i="2"/>
  <c r="U1381" i="2"/>
  <c r="V1381" i="2" s="1"/>
  <c r="W1381" i="2" s="1"/>
  <c r="Q1365" i="2"/>
  <c r="U1365" i="2"/>
  <c r="V1365" i="2" s="1"/>
  <c r="W1365" i="2" s="1"/>
  <c r="Q1333" i="2"/>
  <c r="U1333" i="2"/>
  <c r="V1333" i="2" s="1"/>
  <c r="W1333" i="2" s="1"/>
  <c r="Q1109" i="2"/>
  <c r="U1109" i="2"/>
  <c r="V1109" i="2" s="1"/>
  <c r="W1109" i="2" s="1"/>
  <c r="U1916" i="2"/>
  <c r="V1916" i="2" s="1"/>
  <c r="W1916" i="2" s="1"/>
  <c r="Q1995" i="2"/>
  <c r="U1995" i="2"/>
  <c r="V1995" i="2" s="1"/>
  <c r="W1995" i="2" s="1"/>
  <c r="Q1948" i="2"/>
  <c r="U1948" i="2"/>
  <c r="V1948" i="2" s="1"/>
  <c r="W1948" i="2" s="1"/>
  <c r="U1829" i="2"/>
  <c r="V1829" i="2" s="1"/>
  <c r="W1829" i="2" s="1"/>
  <c r="Q1117" i="2"/>
  <c r="U1117" i="2"/>
  <c r="V1117" i="2" s="1"/>
  <c r="W1117" i="2" s="1"/>
  <c r="Q2006" i="2"/>
  <c r="U2006" i="2"/>
  <c r="V2006" i="2" s="1"/>
  <c r="W2006" i="2" s="1"/>
  <c r="Q1998" i="2"/>
  <c r="U1998" i="2"/>
  <c r="V1998" i="2" s="1"/>
  <c r="W1998" i="2" s="1"/>
  <c r="U1990" i="2"/>
  <c r="V1990" i="2" s="1"/>
  <c r="W1990" i="2" s="1"/>
  <c r="Q1983" i="2"/>
  <c r="U1983" i="2"/>
  <c r="V1983" i="2" s="1"/>
  <c r="W1983" i="2" s="1"/>
  <c r="Q1975" i="2"/>
  <c r="U1975" i="2"/>
  <c r="V1975" i="2" s="1"/>
  <c r="W1975" i="2" s="1"/>
  <c r="Q1967" i="2"/>
  <c r="U1967" i="2"/>
  <c r="V1967" i="2" s="1"/>
  <c r="W1967" i="2" s="1"/>
  <c r="U1959" i="2"/>
  <c r="V1959" i="2" s="1"/>
  <c r="W1959" i="2" s="1"/>
  <c r="Q1951" i="2"/>
  <c r="U1951" i="2"/>
  <c r="V1951" i="2" s="1"/>
  <c r="W1951" i="2" s="1"/>
  <c r="Q1943" i="2"/>
  <c r="U1943" i="2"/>
  <c r="V1943" i="2" s="1"/>
  <c r="W1943" i="2" s="1"/>
  <c r="U1797" i="2"/>
  <c r="V1797" i="2" s="1"/>
  <c r="W1797" i="2" s="1"/>
  <c r="Q1935" i="2"/>
  <c r="U1935" i="2"/>
  <c r="V1935" i="2" s="1"/>
  <c r="W1935" i="2" s="1"/>
  <c r="Q1927" i="2"/>
  <c r="U1927" i="2"/>
  <c r="V1927" i="2" s="1"/>
  <c r="W1927" i="2" s="1"/>
  <c r="Q1919" i="2"/>
  <c r="U1919" i="2"/>
  <c r="V1919" i="2" s="1"/>
  <c r="W1919" i="2" s="1"/>
  <c r="Q1911" i="2"/>
  <c r="U1911" i="2"/>
  <c r="V1911" i="2" s="1"/>
  <c r="W1911" i="2" s="1"/>
  <c r="Q1904" i="2"/>
  <c r="U1904" i="2"/>
  <c r="V1904" i="2" s="1"/>
  <c r="W1904" i="2" s="1"/>
  <c r="Q1896" i="2"/>
  <c r="U1896" i="2"/>
  <c r="V1896" i="2" s="1"/>
  <c r="W1896" i="2" s="1"/>
  <c r="Q1888" i="2"/>
  <c r="U1888" i="2"/>
  <c r="V1888" i="2" s="1"/>
  <c r="W1888" i="2" s="1"/>
  <c r="Q1880" i="2"/>
  <c r="U1880" i="2"/>
  <c r="V1880" i="2" s="1"/>
  <c r="W1880" i="2" s="1"/>
  <c r="Q1872" i="2"/>
  <c r="U1872" i="2"/>
  <c r="V1872" i="2" s="1"/>
  <c r="W1872" i="2" s="1"/>
  <c r="Q1864" i="2"/>
  <c r="U1864" i="2"/>
  <c r="V1864" i="2" s="1"/>
  <c r="W1864" i="2" s="1"/>
  <c r="Q1856" i="2"/>
  <c r="U1856" i="2"/>
  <c r="V1856" i="2" s="1"/>
  <c r="W1856" i="2" s="1"/>
  <c r="Q1848" i="2"/>
  <c r="U1848" i="2"/>
  <c r="V1848" i="2" s="1"/>
  <c r="W1848" i="2" s="1"/>
  <c r="Q1840" i="2"/>
  <c r="U1840" i="2"/>
  <c r="V1840" i="2" s="1"/>
  <c r="W1840" i="2" s="1"/>
  <c r="Q1832" i="2"/>
  <c r="U1832" i="2"/>
  <c r="V1832" i="2" s="1"/>
  <c r="W1832" i="2" s="1"/>
  <c r="Q1824" i="2"/>
  <c r="U1824" i="2"/>
  <c r="V1824" i="2" s="1"/>
  <c r="W1824" i="2" s="1"/>
  <c r="Q1816" i="2"/>
  <c r="U1816" i="2"/>
  <c r="V1816" i="2" s="1"/>
  <c r="W1816" i="2" s="1"/>
  <c r="Q1808" i="2"/>
  <c r="U1808" i="2"/>
  <c r="V1808" i="2" s="1"/>
  <c r="W1808" i="2" s="1"/>
  <c r="Q1800" i="2"/>
  <c r="U1800" i="2"/>
  <c r="V1800" i="2" s="1"/>
  <c r="W1800" i="2" s="1"/>
  <c r="Q1792" i="2"/>
  <c r="U1792" i="2"/>
  <c r="V1792" i="2" s="1"/>
  <c r="W1792" i="2" s="1"/>
  <c r="Q1784" i="2"/>
  <c r="U1784" i="2"/>
  <c r="V1784" i="2" s="1"/>
  <c r="W1784" i="2" s="1"/>
  <c r="Q1776" i="2"/>
  <c r="U1776" i="2"/>
  <c r="V1776" i="2" s="1"/>
  <c r="W1776" i="2" s="1"/>
  <c r="Q1768" i="2"/>
  <c r="U1768" i="2"/>
  <c r="V1768" i="2" s="1"/>
  <c r="W1768" i="2" s="1"/>
  <c r="Q1760" i="2"/>
  <c r="U1760" i="2"/>
  <c r="V1760" i="2" s="1"/>
  <c r="W1760" i="2" s="1"/>
  <c r="Q1752" i="2"/>
  <c r="U1752" i="2"/>
  <c r="V1752" i="2" s="1"/>
  <c r="W1752" i="2" s="1"/>
  <c r="Q1744" i="2"/>
  <c r="U1744" i="2"/>
  <c r="V1744" i="2" s="1"/>
  <c r="W1744" i="2" s="1"/>
  <c r="Q1736" i="2"/>
  <c r="U1736" i="2"/>
  <c r="V1736" i="2" s="1"/>
  <c r="W1736" i="2" s="1"/>
  <c r="Q1728" i="2"/>
  <c r="U1728" i="2"/>
  <c r="V1728" i="2" s="1"/>
  <c r="W1728" i="2" s="1"/>
  <c r="Q1720" i="2"/>
  <c r="U1720" i="2"/>
  <c r="V1720" i="2" s="1"/>
  <c r="W1720" i="2" s="1"/>
  <c r="Q1712" i="2"/>
  <c r="U1712" i="2"/>
  <c r="V1712" i="2" s="1"/>
  <c r="W1712" i="2" s="1"/>
  <c r="Q1704" i="2"/>
  <c r="U1704" i="2"/>
  <c r="V1704" i="2" s="1"/>
  <c r="W1704" i="2" s="1"/>
  <c r="Q1696" i="2"/>
  <c r="U1696" i="2"/>
  <c r="V1696" i="2" s="1"/>
  <c r="W1696" i="2" s="1"/>
  <c r="Q1688" i="2"/>
  <c r="U1688" i="2"/>
  <c r="V1688" i="2" s="1"/>
  <c r="W1688" i="2" s="1"/>
  <c r="Q1680" i="2"/>
  <c r="U1680" i="2"/>
  <c r="V1680" i="2" s="1"/>
  <c r="W1680" i="2" s="1"/>
  <c r="Q1672" i="2"/>
  <c r="U1672" i="2"/>
  <c r="V1672" i="2" s="1"/>
  <c r="W1672" i="2" s="1"/>
  <c r="Q1664" i="2"/>
  <c r="U1664" i="2"/>
  <c r="V1664" i="2" s="1"/>
  <c r="W1664" i="2" s="1"/>
  <c r="Q1656" i="2"/>
  <c r="U1656" i="2"/>
  <c r="V1656" i="2" s="1"/>
  <c r="W1656" i="2" s="1"/>
  <c r="Q1648" i="2"/>
  <c r="U1648" i="2"/>
  <c r="V1648" i="2" s="1"/>
  <c r="W1648" i="2" s="1"/>
  <c r="Q1640" i="2"/>
  <c r="U1640" i="2"/>
  <c r="V1640" i="2" s="1"/>
  <c r="W1640" i="2" s="1"/>
  <c r="Q1632" i="2"/>
  <c r="U1632" i="2"/>
  <c r="V1632" i="2" s="1"/>
  <c r="W1632" i="2" s="1"/>
  <c r="Q1624" i="2"/>
  <c r="U1624" i="2"/>
  <c r="V1624" i="2" s="1"/>
  <c r="W1624" i="2" s="1"/>
  <c r="Q1616" i="2"/>
  <c r="U1616" i="2"/>
  <c r="V1616" i="2" s="1"/>
  <c r="W1616" i="2" s="1"/>
  <c r="Q1608" i="2"/>
  <c r="U1608" i="2"/>
  <c r="V1608" i="2" s="1"/>
  <c r="W1608" i="2" s="1"/>
  <c r="Q1600" i="2"/>
  <c r="U1600" i="2"/>
  <c r="V1600" i="2" s="1"/>
  <c r="W1600" i="2" s="1"/>
  <c r="Q1592" i="2"/>
  <c r="U1592" i="2"/>
  <c r="V1592" i="2" s="1"/>
  <c r="W1592" i="2" s="1"/>
  <c r="Q1584" i="2"/>
  <c r="U1584" i="2"/>
  <c r="V1584" i="2" s="1"/>
  <c r="W1584" i="2" s="1"/>
  <c r="Q1576" i="2"/>
  <c r="U1576" i="2"/>
  <c r="V1576" i="2" s="1"/>
  <c r="W1576" i="2" s="1"/>
  <c r="Q1568" i="2"/>
  <c r="U1568" i="2"/>
  <c r="V1568" i="2" s="1"/>
  <c r="W1568" i="2" s="1"/>
  <c r="Q1560" i="2"/>
  <c r="U1560" i="2"/>
  <c r="V1560" i="2" s="1"/>
  <c r="W1560" i="2" s="1"/>
  <c r="Q1552" i="2"/>
  <c r="U1552" i="2"/>
  <c r="V1552" i="2" s="1"/>
  <c r="W1552" i="2" s="1"/>
  <c r="Q1544" i="2"/>
  <c r="U1544" i="2"/>
  <c r="V1544" i="2" s="1"/>
  <c r="W1544" i="2" s="1"/>
  <c r="Q1536" i="2"/>
  <c r="U1536" i="2"/>
  <c r="V1536" i="2" s="1"/>
  <c r="W1536" i="2" s="1"/>
  <c r="Q1528" i="2"/>
  <c r="U1528" i="2"/>
  <c r="V1528" i="2" s="1"/>
  <c r="W1528" i="2" s="1"/>
  <c r="Q1520" i="2"/>
  <c r="U1520" i="2"/>
  <c r="V1520" i="2" s="1"/>
  <c r="W1520" i="2" s="1"/>
  <c r="Q1512" i="2"/>
  <c r="U1512" i="2"/>
  <c r="V1512" i="2" s="1"/>
  <c r="W1512" i="2" s="1"/>
  <c r="Q1504" i="2"/>
  <c r="U1504" i="2"/>
  <c r="V1504" i="2" s="1"/>
  <c r="W1504" i="2" s="1"/>
  <c r="Q1496" i="2"/>
  <c r="U1496" i="2"/>
  <c r="V1496" i="2" s="1"/>
  <c r="W1496" i="2" s="1"/>
  <c r="Q1488" i="2"/>
  <c r="U1488" i="2"/>
  <c r="V1488" i="2" s="1"/>
  <c r="W1488" i="2" s="1"/>
  <c r="Q1480" i="2"/>
  <c r="U1480" i="2"/>
  <c r="V1480" i="2" s="1"/>
  <c r="W1480" i="2" s="1"/>
  <c r="Q1472" i="2"/>
  <c r="U1472" i="2"/>
  <c r="V1472" i="2" s="1"/>
  <c r="W1472" i="2" s="1"/>
  <c r="Q1464" i="2"/>
  <c r="U1464" i="2"/>
  <c r="V1464" i="2" s="1"/>
  <c r="W1464" i="2" s="1"/>
  <c r="Q1456" i="2"/>
  <c r="U1456" i="2"/>
  <c r="V1456" i="2" s="1"/>
  <c r="W1456" i="2" s="1"/>
  <c r="Q1448" i="2"/>
  <c r="U1448" i="2"/>
  <c r="V1448" i="2" s="1"/>
  <c r="W1448" i="2" s="1"/>
  <c r="Q1440" i="2"/>
  <c r="U1440" i="2"/>
  <c r="V1440" i="2" s="1"/>
  <c r="W1440" i="2" s="1"/>
  <c r="U1432" i="2"/>
  <c r="V1432" i="2" s="1"/>
  <c r="W1432" i="2" s="1"/>
  <c r="Q1424" i="2"/>
  <c r="U1424" i="2"/>
  <c r="V1424" i="2" s="1"/>
  <c r="W1424" i="2" s="1"/>
  <c r="Q1416" i="2"/>
  <c r="U1416" i="2"/>
  <c r="V1416" i="2" s="1"/>
  <c r="W1416" i="2" s="1"/>
  <c r="Q1408" i="2"/>
  <c r="U1408" i="2"/>
  <c r="V1408" i="2" s="1"/>
  <c r="W1408" i="2" s="1"/>
  <c r="Q1400" i="2"/>
  <c r="U1400" i="2"/>
  <c r="V1400" i="2" s="1"/>
  <c r="W1400" i="2" s="1"/>
  <c r="Q1392" i="2"/>
  <c r="U1392" i="2"/>
  <c r="V1392" i="2" s="1"/>
  <c r="W1392" i="2" s="1"/>
  <c r="Q1384" i="2"/>
  <c r="U1384" i="2"/>
  <c r="V1384" i="2" s="1"/>
  <c r="W1384" i="2" s="1"/>
  <c r="Q1376" i="2"/>
  <c r="U1376" i="2"/>
  <c r="V1376" i="2" s="1"/>
  <c r="W1376" i="2" s="1"/>
  <c r="Q1368" i="2"/>
  <c r="U1368" i="2"/>
  <c r="V1368" i="2" s="1"/>
  <c r="W1368" i="2" s="1"/>
  <c r="Q1360" i="2"/>
  <c r="U1360" i="2"/>
  <c r="V1360" i="2" s="1"/>
  <c r="W1360" i="2" s="1"/>
  <c r="Q1352" i="2"/>
  <c r="U1352" i="2"/>
  <c r="V1352" i="2" s="1"/>
  <c r="W1352" i="2" s="1"/>
  <c r="Q1344" i="2"/>
  <c r="U1344" i="2"/>
  <c r="V1344" i="2" s="1"/>
  <c r="W1344" i="2" s="1"/>
  <c r="Q1336" i="2"/>
  <c r="U1336" i="2"/>
  <c r="V1336" i="2" s="1"/>
  <c r="W1336" i="2" s="1"/>
  <c r="Q1328" i="2"/>
  <c r="U1328" i="2"/>
  <c r="V1328" i="2" s="1"/>
  <c r="W1328" i="2" s="1"/>
  <c r="Q1320" i="2"/>
  <c r="U1320" i="2"/>
  <c r="V1320" i="2" s="1"/>
  <c r="W1320" i="2" s="1"/>
  <c r="Q1312" i="2"/>
  <c r="U1312" i="2"/>
  <c r="V1312" i="2" s="1"/>
  <c r="W1312" i="2" s="1"/>
  <c r="Q1304" i="2"/>
  <c r="U1304" i="2"/>
  <c r="V1304" i="2" s="1"/>
  <c r="W1304" i="2" s="1"/>
  <c r="Q1296" i="2"/>
  <c r="U1296" i="2"/>
  <c r="V1296" i="2" s="1"/>
  <c r="W1296" i="2" s="1"/>
  <c r="Q1288" i="2"/>
  <c r="U1288" i="2"/>
  <c r="V1288" i="2" s="1"/>
  <c r="W1288" i="2" s="1"/>
  <c r="Q1280" i="2"/>
  <c r="U1280" i="2"/>
  <c r="V1280" i="2" s="1"/>
  <c r="W1280" i="2" s="1"/>
  <c r="Q1272" i="2"/>
  <c r="U1272" i="2"/>
  <c r="V1272" i="2" s="1"/>
  <c r="W1272" i="2" s="1"/>
  <c r="Q1264" i="2"/>
  <c r="U1264" i="2"/>
  <c r="V1264" i="2" s="1"/>
  <c r="W1264" i="2" s="1"/>
  <c r="Q1256" i="2"/>
  <c r="U1256" i="2"/>
  <c r="V1256" i="2" s="1"/>
  <c r="W1256" i="2" s="1"/>
  <c r="Q1248" i="2"/>
  <c r="U1248" i="2"/>
  <c r="V1248" i="2" s="1"/>
  <c r="W1248" i="2" s="1"/>
  <c r="Q1240" i="2"/>
  <c r="U1240" i="2"/>
  <c r="V1240" i="2" s="1"/>
  <c r="W1240" i="2" s="1"/>
  <c r="Q1232" i="2"/>
  <c r="U1232" i="2"/>
  <c r="V1232" i="2" s="1"/>
  <c r="W1232" i="2" s="1"/>
  <c r="Q1224" i="2"/>
  <c r="U1224" i="2"/>
  <c r="V1224" i="2" s="1"/>
  <c r="W1224" i="2" s="1"/>
  <c r="Q1216" i="2"/>
  <c r="U1216" i="2"/>
  <c r="V1216" i="2" s="1"/>
  <c r="W1216" i="2" s="1"/>
  <c r="Q1208" i="2"/>
  <c r="U1208" i="2"/>
  <c r="V1208" i="2" s="1"/>
  <c r="W1208" i="2" s="1"/>
  <c r="Q1200" i="2"/>
  <c r="U1200" i="2"/>
  <c r="V1200" i="2" s="1"/>
  <c r="W1200" i="2" s="1"/>
  <c r="Q1192" i="2"/>
  <c r="U1192" i="2"/>
  <c r="V1192" i="2" s="1"/>
  <c r="W1192" i="2" s="1"/>
  <c r="Q1184" i="2"/>
  <c r="U1184" i="2"/>
  <c r="V1184" i="2" s="1"/>
  <c r="W1184" i="2" s="1"/>
  <c r="Q1176" i="2"/>
  <c r="U1176" i="2"/>
  <c r="V1176" i="2" s="1"/>
  <c r="W1176" i="2" s="1"/>
  <c r="Q1168" i="2"/>
  <c r="U1168" i="2"/>
  <c r="V1168" i="2" s="1"/>
  <c r="W1168" i="2" s="1"/>
  <c r="Q1160" i="2"/>
  <c r="U1160" i="2"/>
  <c r="V1160" i="2" s="1"/>
  <c r="W1160" i="2" s="1"/>
  <c r="Q1152" i="2"/>
  <c r="U1152" i="2"/>
  <c r="V1152" i="2" s="1"/>
  <c r="W1152" i="2" s="1"/>
  <c r="Q1144" i="2"/>
  <c r="U1144" i="2"/>
  <c r="V1144" i="2" s="1"/>
  <c r="W1144" i="2" s="1"/>
  <c r="Q1136" i="2"/>
  <c r="U1136" i="2"/>
  <c r="V1136" i="2" s="1"/>
  <c r="W1136" i="2" s="1"/>
  <c r="Q1128" i="2"/>
  <c r="U1128" i="2"/>
  <c r="V1128" i="2" s="1"/>
  <c r="W1128" i="2" s="1"/>
  <c r="Q1120" i="2"/>
  <c r="U1120" i="2"/>
  <c r="V1120" i="2" s="1"/>
  <c r="W1120" i="2" s="1"/>
  <c r="Q1112" i="2"/>
  <c r="U1112" i="2"/>
  <c r="V1112" i="2" s="1"/>
  <c r="W1112" i="2" s="1"/>
  <c r="Q1104" i="2"/>
  <c r="U1104" i="2"/>
  <c r="V1104" i="2" s="1"/>
  <c r="W1104" i="2" s="1"/>
  <c r="Q1096" i="2"/>
  <c r="U1096" i="2"/>
  <c r="V1096" i="2" s="1"/>
  <c r="W1096" i="2" s="1"/>
  <c r="Q1088" i="2"/>
  <c r="U1088" i="2"/>
  <c r="V1088" i="2" s="1"/>
  <c r="W1088" i="2" s="1"/>
  <c r="Q1080" i="2"/>
  <c r="U1080" i="2"/>
  <c r="V1080" i="2" s="1"/>
  <c r="W1080" i="2" s="1"/>
  <c r="Q1072" i="2"/>
  <c r="U1072" i="2"/>
  <c r="V1072" i="2" s="1"/>
  <c r="W1072" i="2" s="1"/>
  <c r="Q1064" i="2"/>
  <c r="U1064" i="2"/>
  <c r="V1064" i="2" s="1"/>
  <c r="W1064" i="2" s="1"/>
  <c r="Q1056" i="2"/>
  <c r="U1056" i="2"/>
  <c r="V1056" i="2" s="1"/>
  <c r="W1056" i="2" s="1"/>
  <c r="Q1048" i="2"/>
  <c r="U1048" i="2"/>
  <c r="V1048" i="2" s="1"/>
  <c r="W1048" i="2" s="1"/>
  <c r="Q1040" i="2"/>
  <c r="U1040" i="2"/>
  <c r="V1040" i="2" s="1"/>
  <c r="W1040" i="2" s="1"/>
  <c r="Q1032" i="2"/>
  <c r="U1032" i="2"/>
  <c r="V1032" i="2" s="1"/>
  <c r="W1032" i="2" s="1"/>
  <c r="Q1024" i="2"/>
  <c r="U1024" i="2"/>
  <c r="V1024" i="2" s="1"/>
  <c r="W1024" i="2" s="1"/>
  <c r="Q1016" i="2"/>
  <c r="U1016" i="2"/>
  <c r="V1016" i="2" s="1"/>
  <c r="W1016" i="2" s="1"/>
  <c r="Q1008" i="2"/>
  <c r="U1008" i="2"/>
  <c r="V1008" i="2" s="1"/>
  <c r="W1008" i="2" s="1"/>
  <c r="Q1000" i="2"/>
  <c r="U1000" i="2"/>
  <c r="V1000" i="2" s="1"/>
  <c r="W1000" i="2" s="1"/>
  <c r="Q992" i="2"/>
  <c r="U992" i="2"/>
  <c r="V992" i="2" s="1"/>
  <c r="W992" i="2" s="1"/>
  <c r="Q984" i="2"/>
  <c r="U984" i="2"/>
  <c r="V984" i="2" s="1"/>
  <c r="W984" i="2" s="1"/>
  <c r="Q976" i="2"/>
  <c r="U976" i="2"/>
  <c r="V976" i="2" s="1"/>
  <c r="W976" i="2" s="1"/>
  <c r="Q968" i="2"/>
  <c r="U968" i="2"/>
  <c r="V968" i="2" s="1"/>
  <c r="W968" i="2" s="1"/>
  <c r="Q960" i="2"/>
  <c r="U960" i="2"/>
  <c r="V960" i="2" s="1"/>
  <c r="W960" i="2" s="1"/>
  <c r="Q952" i="2"/>
  <c r="U952" i="2"/>
  <c r="V952" i="2" s="1"/>
  <c r="W952" i="2" s="1"/>
  <c r="Q944" i="2"/>
  <c r="U944" i="2"/>
  <c r="V944" i="2" s="1"/>
  <c r="W944" i="2" s="1"/>
  <c r="Q936" i="2"/>
  <c r="U936" i="2"/>
  <c r="V936" i="2" s="1"/>
  <c r="W936" i="2" s="1"/>
  <c r="Q928" i="2"/>
  <c r="U928" i="2"/>
  <c r="V928" i="2" s="1"/>
  <c r="W928" i="2" s="1"/>
  <c r="Q920" i="2"/>
  <c r="U920" i="2"/>
  <c r="V920" i="2" s="1"/>
  <c r="W920" i="2" s="1"/>
  <c r="Q912" i="2"/>
  <c r="U912" i="2"/>
  <c r="V912" i="2" s="1"/>
  <c r="W912" i="2" s="1"/>
  <c r="Q904" i="2"/>
  <c r="U904" i="2"/>
  <c r="V904" i="2" s="1"/>
  <c r="W904" i="2" s="1"/>
  <c r="Q896" i="2"/>
  <c r="U896" i="2"/>
  <c r="V896" i="2" s="1"/>
  <c r="W896" i="2" s="1"/>
  <c r="Q888" i="2"/>
  <c r="U888" i="2"/>
  <c r="V888" i="2" s="1"/>
  <c r="W888" i="2" s="1"/>
  <c r="Q880" i="2"/>
  <c r="U880" i="2"/>
  <c r="V880" i="2" s="1"/>
  <c r="W880" i="2" s="1"/>
  <c r="Q872" i="2"/>
  <c r="U872" i="2"/>
  <c r="V872" i="2" s="1"/>
  <c r="W872" i="2" s="1"/>
  <c r="Q864" i="2"/>
  <c r="U864" i="2"/>
  <c r="V864" i="2" s="1"/>
  <c r="W864" i="2" s="1"/>
  <c r="Q856" i="2"/>
  <c r="U856" i="2"/>
  <c r="V856" i="2" s="1"/>
  <c r="W856" i="2" s="1"/>
  <c r="Q848" i="2"/>
  <c r="U848" i="2"/>
  <c r="V848" i="2" s="1"/>
  <c r="W848" i="2" s="1"/>
  <c r="Q840" i="2"/>
  <c r="U840" i="2"/>
  <c r="V840" i="2" s="1"/>
  <c r="W840" i="2" s="1"/>
  <c r="Q832" i="2"/>
  <c r="U832" i="2"/>
  <c r="V832" i="2" s="1"/>
  <c r="W832" i="2" s="1"/>
  <c r="Q824" i="2"/>
  <c r="U824" i="2"/>
  <c r="V824" i="2" s="1"/>
  <c r="W824" i="2" s="1"/>
  <c r="Q816" i="2"/>
  <c r="U816" i="2"/>
  <c r="V816" i="2" s="1"/>
  <c r="W816" i="2" s="1"/>
  <c r="Q808" i="2"/>
  <c r="U808" i="2"/>
  <c r="V808" i="2" s="1"/>
  <c r="W808" i="2" s="1"/>
  <c r="Q800" i="2"/>
  <c r="U800" i="2"/>
  <c r="V800" i="2" s="1"/>
  <c r="W800" i="2" s="1"/>
  <c r="Q792" i="2"/>
  <c r="U792" i="2"/>
  <c r="V792" i="2" s="1"/>
  <c r="W792" i="2" s="1"/>
  <c r="Q784" i="2"/>
  <c r="U784" i="2"/>
  <c r="V784" i="2" s="1"/>
  <c r="W784" i="2" s="1"/>
  <c r="Q776" i="2"/>
  <c r="U776" i="2"/>
  <c r="V776" i="2" s="1"/>
  <c r="W776" i="2" s="1"/>
  <c r="Q768" i="2"/>
  <c r="U768" i="2"/>
  <c r="V768" i="2" s="1"/>
  <c r="W768" i="2" s="1"/>
  <c r="Q760" i="2"/>
  <c r="U760" i="2"/>
  <c r="V760" i="2" s="1"/>
  <c r="W760" i="2" s="1"/>
  <c r="Q752" i="2"/>
  <c r="U752" i="2"/>
  <c r="V752" i="2" s="1"/>
  <c r="W752" i="2" s="1"/>
  <c r="Q744" i="2"/>
  <c r="U744" i="2"/>
  <c r="V744" i="2" s="1"/>
  <c r="W744" i="2" s="1"/>
  <c r="Q736" i="2"/>
  <c r="U736" i="2"/>
  <c r="V736" i="2" s="1"/>
  <c r="W736" i="2" s="1"/>
  <c r="Q728" i="2"/>
  <c r="U728" i="2"/>
  <c r="V728" i="2" s="1"/>
  <c r="W728" i="2" s="1"/>
  <c r="Q720" i="2"/>
  <c r="U720" i="2"/>
  <c r="V720" i="2" s="1"/>
  <c r="W720" i="2" s="1"/>
  <c r="Q712" i="2"/>
  <c r="U712" i="2"/>
  <c r="V712" i="2" s="1"/>
  <c r="W712" i="2" s="1"/>
  <c r="Q704" i="2"/>
  <c r="U704" i="2"/>
  <c r="V704" i="2" s="1"/>
  <c r="W704" i="2" s="1"/>
  <c r="Q696" i="2"/>
  <c r="U696" i="2"/>
  <c r="V696" i="2" s="1"/>
  <c r="W696" i="2" s="1"/>
  <c r="Q688" i="2"/>
  <c r="U688" i="2"/>
  <c r="V688" i="2" s="1"/>
  <c r="W688" i="2" s="1"/>
  <c r="Q680" i="2"/>
  <c r="U680" i="2"/>
  <c r="V680" i="2" s="1"/>
  <c r="W680" i="2" s="1"/>
  <c r="Q672" i="2"/>
  <c r="U672" i="2"/>
  <c r="V672" i="2" s="1"/>
  <c r="W672" i="2" s="1"/>
  <c r="Q664" i="2"/>
  <c r="U664" i="2"/>
  <c r="V664" i="2" s="1"/>
  <c r="W664" i="2" s="1"/>
  <c r="Q656" i="2"/>
  <c r="U656" i="2"/>
  <c r="V656" i="2" s="1"/>
  <c r="W656" i="2" s="1"/>
  <c r="Q648" i="2"/>
  <c r="U648" i="2"/>
  <c r="V648" i="2" s="1"/>
  <c r="W648" i="2" s="1"/>
  <c r="Q640" i="2"/>
  <c r="U640" i="2"/>
  <c r="V640" i="2" s="1"/>
  <c r="W640" i="2" s="1"/>
  <c r="Q632" i="2"/>
  <c r="U632" i="2"/>
  <c r="V632" i="2" s="1"/>
  <c r="W632" i="2" s="1"/>
  <c r="Q624" i="2"/>
  <c r="U624" i="2"/>
  <c r="V624" i="2" s="1"/>
  <c r="W624" i="2" s="1"/>
  <c r="Q616" i="2"/>
  <c r="U616" i="2"/>
  <c r="V616" i="2" s="1"/>
  <c r="W616" i="2" s="1"/>
  <c r="Q608" i="2"/>
  <c r="U608" i="2"/>
  <c r="V608" i="2" s="1"/>
  <c r="W608" i="2" s="1"/>
  <c r="Q600" i="2"/>
  <c r="U600" i="2"/>
  <c r="V600" i="2" s="1"/>
  <c r="W600" i="2" s="1"/>
  <c r="Q592" i="2"/>
  <c r="U592" i="2"/>
  <c r="V592" i="2" s="1"/>
  <c r="W592" i="2" s="1"/>
  <c r="Q584" i="2"/>
  <c r="U584" i="2"/>
  <c r="V584" i="2" s="1"/>
  <c r="W584" i="2" s="1"/>
  <c r="Q576" i="2"/>
  <c r="U576" i="2"/>
  <c r="V576" i="2" s="1"/>
  <c r="W576" i="2" s="1"/>
  <c r="Q568" i="2"/>
  <c r="U568" i="2"/>
  <c r="V568" i="2" s="1"/>
  <c r="W568" i="2" s="1"/>
  <c r="Q560" i="2"/>
  <c r="R560" i="2" s="1"/>
  <c r="U560" i="2"/>
  <c r="V560" i="2" s="1"/>
  <c r="W560" i="2" s="1"/>
  <c r="Q552" i="2"/>
  <c r="U552" i="2"/>
  <c r="V552" i="2" s="1"/>
  <c r="W552" i="2" s="1"/>
  <c r="Q544" i="2"/>
  <c r="U544" i="2"/>
  <c r="V544" i="2" s="1"/>
  <c r="W544" i="2" s="1"/>
  <c r="Q536" i="2"/>
  <c r="U536" i="2"/>
  <c r="V536" i="2" s="1"/>
  <c r="W536" i="2" s="1"/>
  <c r="Q528" i="2"/>
  <c r="U528" i="2"/>
  <c r="V528" i="2" s="1"/>
  <c r="W528" i="2" s="1"/>
  <c r="Q520" i="2"/>
  <c r="U520" i="2"/>
  <c r="V520" i="2" s="1"/>
  <c r="W520" i="2" s="1"/>
  <c r="Q512" i="2"/>
  <c r="U512" i="2"/>
  <c r="V512" i="2" s="1"/>
  <c r="W512" i="2" s="1"/>
  <c r="Q504" i="2"/>
  <c r="U504" i="2"/>
  <c r="V504" i="2" s="1"/>
  <c r="W504" i="2" s="1"/>
  <c r="Q496" i="2"/>
  <c r="R496" i="2" s="1"/>
  <c r="U496" i="2"/>
  <c r="V496" i="2" s="1"/>
  <c r="W496" i="2" s="1"/>
  <c r="Q488" i="2"/>
  <c r="U488" i="2"/>
  <c r="V488" i="2" s="1"/>
  <c r="W488" i="2" s="1"/>
  <c r="Q480" i="2"/>
  <c r="U480" i="2"/>
  <c r="V480" i="2" s="1"/>
  <c r="W480" i="2" s="1"/>
  <c r="Q472" i="2"/>
  <c r="U472" i="2"/>
  <c r="V472" i="2" s="1"/>
  <c r="W472" i="2" s="1"/>
  <c r="Q464" i="2"/>
  <c r="U464" i="2"/>
  <c r="V464" i="2" s="1"/>
  <c r="W464" i="2" s="1"/>
  <c r="Q456" i="2"/>
  <c r="U456" i="2"/>
  <c r="V456" i="2" s="1"/>
  <c r="W456" i="2" s="1"/>
  <c r="Q448" i="2"/>
  <c r="U448" i="2"/>
  <c r="V448" i="2" s="1"/>
  <c r="W448" i="2" s="1"/>
  <c r="Q440" i="2"/>
  <c r="U440" i="2"/>
  <c r="V440" i="2" s="1"/>
  <c r="W440" i="2" s="1"/>
  <c r="Q432" i="2"/>
  <c r="R432" i="2" s="1"/>
  <c r="U432" i="2"/>
  <c r="V432" i="2" s="1"/>
  <c r="W432" i="2" s="1"/>
  <c r="Q424" i="2"/>
  <c r="U424" i="2"/>
  <c r="V424" i="2" s="1"/>
  <c r="W424" i="2" s="1"/>
  <c r="Q416" i="2"/>
  <c r="U416" i="2"/>
  <c r="V416" i="2" s="1"/>
  <c r="W416" i="2" s="1"/>
  <c r="Q408" i="2"/>
  <c r="U408" i="2"/>
  <c r="V408" i="2" s="1"/>
  <c r="W408" i="2" s="1"/>
  <c r="Q400" i="2"/>
  <c r="U400" i="2"/>
  <c r="V400" i="2" s="1"/>
  <c r="W400" i="2" s="1"/>
  <c r="Q392" i="2"/>
  <c r="U392" i="2"/>
  <c r="V392" i="2" s="1"/>
  <c r="W392" i="2" s="1"/>
  <c r="Q384" i="2"/>
  <c r="U384" i="2"/>
  <c r="V384" i="2" s="1"/>
  <c r="W384" i="2" s="1"/>
  <c r="Q376" i="2"/>
  <c r="U376" i="2"/>
  <c r="V376" i="2" s="1"/>
  <c r="W376" i="2" s="1"/>
  <c r="Q368" i="2"/>
  <c r="R368" i="2" s="1"/>
  <c r="U368" i="2"/>
  <c r="V368" i="2" s="1"/>
  <c r="W368" i="2" s="1"/>
  <c r="Q360" i="2"/>
  <c r="U360" i="2"/>
  <c r="V360" i="2" s="1"/>
  <c r="W360" i="2" s="1"/>
  <c r="Q352" i="2"/>
  <c r="U352" i="2"/>
  <c r="V352" i="2" s="1"/>
  <c r="W352" i="2" s="1"/>
  <c r="Q344" i="2"/>
  <c r="U344" i="2"/>
  <c r="V344" i="2" s="1"/>
  <c r="W344" i="2" s="1"/>
  <c r="Q336" i="2"/>
  <c r="U336" i="2"/>
  <c r="V336" i="2" s="1"/>
  <c r="W336" i="2" s="1"/>
  <c r="Q328" i="2"/>
  <c r="U328" i="2"/>
  <c r="V328" i="2" s="1"/>
  <c r="W328" i="2" s="1"/>
  <c r="Q320" i="2"/>
  <c r="U320" i="2"/>
  <c r="V320" i="2" s="1"/>
  <c r="W320" i="2" s="1"/>
  <c r="Q312" i="2"/>
  <c r="U312" i="2"/>
  <c r="V312" i="2" s="1"/>
  <c r="W312" i="2" s="1"/>
  <c r="Q304" i="2"/>
  <c r="R304" i="2" s="1"/>
  <c r="U304" i="2"/>
  <c r="V304" i="2" s="1"/>
  <c r="W304" i="2" s="1"/>
  <c r="U296" i="2"/>
  <c r="V296" i="2" s="1"/>
  <c r="W296" i="2" s="1"/>
  <c r="Q288" i="2"/>
  <c r="U288" i="2"/>
  <c r="V288" i="2" s="1"/>
  <c r="W288" i="2" s="1"/>
  <c r="Q280" i="2"/>
  <c r="U280" i="2"/>
  <c r="V280" i="2" s="1"/>
  <c r="W280" i="2" s="1"/>
  <c r="Q272" i="2"/>
  <c r="U272" i="2"/>
  <c r="V272" i="2" s="1"/>
  <c r="W272" i="2" s="1"/>
  <c r="Q264" i="2"/>
  <c r="U264" i="2"/>
  <c r="V264" i="2" s="1"/>
  <c r="W264" i="2" s="1"/>
  <c r="Q256" i="2"/>
  <c r="U256" i="2"/>
  <c r="V256" i="2" s="1"/>
  <c r="W256" i="2" s="1"/>
  <c r="Q248" i="2"/>
  <c r="U248" i="2"/>
  <c r="V248" i="2" s="1"/>
  <c r="W248" i="2" s="1"/>
  <c r="Q240" i="2"/>
  <c r="R240" i="2" s="1"/>
  <c r="U240" i="2"/>
  <c r="V240" i="2" s="1"/>
  <c r="W240" i="2" s="1"/>
  <c r="Q232" i="2"/>
  <c r="U232" i="2"/>
  <c r="V232" i="2" s="1"/>
  <c r="W232" i="2" s="1"/>
  <c r="Q224" i="2"/>
  <c r="U224" i="2"/>
  <c r="V224" i="2" s="1"/>
  <c r="W224" i="2" s="1"/>
  <c r="Q216" i="2"/>
  <c r="U216" i="2"/>
  <c r="V216" i="2" s="1"/>
  <c r="W216" i="2" s="1"/>
  <c r="Q208" i="2"/>
  <c r="U208" i="2"/>
  <c r="V208" i="2" s="1"/>
  <c r="W208" i="2" s="1"/>
  <c r="Q200" i="2"/>
  <c r="U200" i="2"/>
  <c r="V200" i="2" s="1"/>
  <c r="W200" i="2" s="1"/>
  <c r="Q192" i="2"/>
  <c r="U192" i="2"/>
  <c r="V192" i="2" s="1"/>
  <c r="W192" i="2" s="1"/>
  <c r="Q184" i="2"/>
  <c r="U184" i="2"/>
  <c r="V184" i="2" s="1"/>
  <c r="W184" i="2" s="1"/>
  <c r="Q176" i="2"/>
  <c r="R176" i="2" s="1"/>
  <c r="U176" i="2"/>
  <c r="V176" i="2" s="1"/>
  <c r="W176" i="2" s="1"/>
  <c r="Q168" i="2"/>
  <c r="U168" i="2"/>
  <c r="V168" i="2" s="1"/>
  <c r="W168" i="2" s="1"/>
  <c r="Q160" i="2"/>
  <c r="U160" i="2"/>
  <c r="V160" i="2" s="1"/>
  <c r="W160" i="2" s="1"/>
  <c r="Q152" i="2"/>
  <c r="U152" i="2"/>
  <c r="V152" i="2" s="1"/>
  <c r="W152" i="2" s="1"/>
  <c r="Q144" i="2"/>
  <c r="U144" i="2"/>
  <c r="V144" i="2" s="1"/>
  <c r="W144" i="2" s="1"/>
  <c r="Q136" i="2"/>
  <c r="U136" i="2"/>
  <c r="V136" i="2" s="1"/>
  <c r="W136" i="2" s="1"/>
  <c r="Q128" i="2"/>
  <c r="U128" i="2"/>
  <c r="V128" i="2" s="1"/>
  <c r="W128" i="2" s="1"/>
  <c r="Q121" i="2"/>
  <c r="U121" i="2"/>
  <c r="V121" i="2" s="1"/>
  <c r="W121" i="2" s="1"/>
  <c r="Q113" i="2"/>
  <c r="R113" i="2" s="1"/>
  <c r="U113" i="2"/>
  <c r="V113" i="2" s="1"/>
  <c r="W113" i="2" s="1"/>
  <c r="Q105" i="2"/>
  <c r="U105" i="2"/>
  <c r="V105" i="2" s="1"/>
  <c r="W105" i="2" s="1"/>
  <c r="Q97" i="2"/>
  <c r="U97" i="2"/>
  <c r="V97" i="2" s="1"/>
  <c r="W97" i="2" s="1"/>
  <c r="Q89" i="2"/>
  <c r="U89" i="2"/>
  <c r="V89" i="2" s="1"/>
  <c r="W89" i="2" s="1"/>
  <c r="Q81" i="2"/>
  <c r="U81" i="2"/>
  <c r="V81" i="2" s="1"/>
  <c r="W81" i="2" s="1"/>
  <c r="Q73" i="2"/>
  <c r="U73" i="2"/>
  <c r="V73" i="2" s="1"/>
  <c r="W73" i="2" s="1"/>
  <c r="Q65" i="2"/>
  <c r="U65" i="2"/>
  <c r="V65" i="2" s="1"/>
  <c r="W65" i="2" s="1"/>
  <c r="Q57" i="2"/>
  <c r="U57" i="2"/>
  <c r="V57" i="2" s="1"/>
  <c r="W57" i="2" s="1"/>
  <c r="Q49" i="2"/>
  <c r="R49" i="2" s="1"/>
  <c r="U49" i="2"/>
  <c r="V49" i="2" s="1"/>
  <c r="W49" i="2" s="1"/>
  <c r="Q41" i="2"/>
  <c r="U41" i="2"/>
  <c r="V41" i="2" s="1"/>
  <c r="W41" i="2" s="1"/>
  <c r="Q33" i="2"/>
  <c r="U33" i="2"/>
  <c r="V33" i="2" s="1"/>
  <c r="W33" i="2" s="1"/>
  <c r="Q25" i="2"/>
  <c r="U25" i="2"/>
  <c r="V25" i="2" s="1"/>
  <c r="W25" i="2" s="1"/>
  <c r="Q17" i="2"/>
  <c r="U17" i="2"/>
  <c r="V17" i="2" s="1"/>
  <c r="W17" i="2" s="1"/>
  <c r="Q9" i="2"/>
  <c r="U9" i="2"/>
  <c r="V9" i="2" s="1"/>
  <c r="W9" i="2" s="1"/>
  <c r="U1522" i="2"/>
  <c r="V1522" i="2" s="1"/>
  <c r="W1522" i="2" s="1"/>
  <c r="Q2005" i="2"/>
  <c r="U2005" i="2"/>
  <c r="Q1997" i="2"/>
  <c r="U1997" i="2"/>
  <c r="U1989" i="2"/>
  <c r="Q1982" i="2"/>
  <c r="U1982" i="2"/>
  <c r="V1982" i="2" s="1"/>
  <c r="W1982" i="2" s="1"/>
  <c r="Q1974" i="2"/>
  <c r="U1974" i="2"/>
  <c r="V1974" i="2" s="1"/>
  <c r="W1974" i="2" s="1"/>
  <c r="Q1966" i="2"/>
  <c r="U1966" i="2"/>
  <c r="V1966" i="2" s="1"/>
  <c r="W1966" i="2" s="1"/>
  <c r="U1958" i="2"/>
  <c r="V1958" i="2" s="1"/>
  <c r="W1958" i="2" s="1"/>
  <c r="Q1950" i="2"/>
  <c r="U1950" i="2"/>
  <c r="V1950" i="2" s="1"/>
  <c r="W1950" i="2" s="1"/>
  <c r="Q1942" i="2"/>
  <c r="U1942" i="2"/>
  <c r="V1942" i="2" s="1"/>
  <c r="W1942" i="2" s="1"/>
  <c r="Q1934" i="2"/>
  <c r="U1934" i="2"/>
  <c r="V1934" i="2" s="1"/>
  <c r="W1934" i="2" s="1"/>
  <c r="Q1926" i="2"/>
  <c r="U1926" i="2"/>
  <c r="V1926" i="2" s="1"/>
  <c r="W1926" i="2" s="1"/>
  <c r="Q1918" i="2"/>
  <c r="U1918" i="2"/>
  <c r="V1918" i="2" s="1"/>
  <c r="W1918" i="2" s="1"/>
  <c r="Q1910" i="2"/>
  <c r="U1910" i="2"/>
  <c r="V1910" i="2" s="1"/>
  <c r="W1910" i="2" s="1"/>
  <c r="Q1903" i="2"/>
  <c r="U1903" i="2"/>
  <c r="V1903" i="2" s="1"/>
  <c r="W1903" i="2" s="1"/>
  <c r="U1895" i="2"/>
  <c r="V1895" i="2" s="1"/>
  <c r="W1895" i="2" s="1"/>
  <c r="Q1887" i="2"/>
  <c r="U1887" i="2"/>
  <c r="V1887" i="2" s="1"/>
  <c r="W1887" i="2" s="1"/>
  <c r="Q1879" i="2"/>
  <c r="U1879" i="2"/>
  <c r="V1879" i="2" s="1"/>
  <c r="W1879" i="2" s="1"/>
  <c r="Q1871" i="2"/>
  <c r="U1871" i="2"/>
  <c r="V1871" i="2" s="1"/>
  <c r="W1871" i="2" s="1"/>
  <c r="U1863" i="2"/>
  <c r="V1863" i="2" s="1"/>
  <c r="W1863" i="2" s="1"/>
  <c r="Q1855" i="2"/>
  <c r="U1855" i="2"/>
  <c r="V1855" i="2" s="1"/>
  <c r="W1855" i="2" s="1"/>
  <c r="Q1847" i="2"/>
  <c r="U1847" i="2"/>
  <c r="V1847" i="2" s="1"/>
  <c r="W1847" i="2" s="1"/>
  <c r="Q1839" i="2"/>
  <c r="U1839" i="2"/>
  <c r="V1839" i="2" s="1"/>
  <c r="W1839" i="2" s="1"/>
  <c r="U1831" i="2"/>
  <c r="V1831" i="2" s="1"/>
  <c r="W1831" i="2" s="1"/>
  <c r="Q1823" i="2"/>
  <c r="U1823" i="2"/>
  <c r="V1823" i="2" s="1"/>
  <c r="W1823" i="2" s="1"/>
  <c r="Q1815" i="2"/>
  <c r="U1815" i="2"/>
  <c r="V1815" i="2" s="1"/>
  <c r="W1815" i="2" s="1"/>
  <c r="Q1807" i="2"/>
  <c r="U1807" i="2"/>
  <c r="V1807" i="2" s="1"/>
  <c r="W1807" i="2" s="1"/>
  <c r="U1799" i="2"/>
  <c r="V1799" i="2" s="1"/>
  <c r="W1799" i="2" s="1"/>
  <c r="Q1791" i="2"/>
  <c r="U1791" i="2"/>
  <c r="V1791" i="2" s="1"/>
  <c r="W1791" i="2" s="1"/>
  <c r="Q1783" i="2"/>
  <c r="U1783" i="2"/>
  <c r="V1783" i="2" s="1"/>
  <c r="W1783" i="2" s="1"/>
  <c r="Q1775" i="2"/>
  <c r="U1775" i="2"/>
  <c r="V1775" i="2" s="1"/>
  <c r="W1775" i="2" s="1"/>
  <c r="U1767" i="2"/>
  <c r="V1767" i="2" s="1"/>
  <c r="W1767" i="2" s="1"/>
  <c r="Q1759" i="2"/>
  <c r="U1759" i="2"/>
  <c r="V1759" i="2" s="1"/>
  <c r="W1759" i="2" s="1"/>
  <c r="Q1751" i="2"/>
  <c r="U1751" i="2"/>
  <c r="V1751" i="2" s="1"/>
  <c r="W1751" i="2" s="1"/>
  <c r="Q1743" i="2"/>
  <c r="U1743" i="2"/>
  <c r="V1743" i="2" s="1"/>
  <c r="W1743" i="2" s="1"/>
  <c r="U1735" i="2"/>
  <c r="V1735" i="2" s="1"/>
  <c r="W1735" i="2" s="1"/>
  <c r="Q1727" i="2"/>
  <c r="U1727" i="2"/>
  <c r="V1727" i="2" s="1"/>
  <c r="W1727" i="2" s="1"/>
  <c r="Q1719" i="2"/>
  <c r="U1719" i="2"/>
  <c r="V1719" i="2" s="1"/>
  <c r="W1719" i="2" s="1"/>
  <c r="Q1711" i="2"/>
  <c r="U1711" i="2"/>
  <c r="V1711" i="2" s="1"/>
  <c r="W1711" i="2" s="1"/>
  <c r="U1703" i="2"/>
  <c r="V1703" i="2" s="1"/>
  <c r="W1703" i="2" s="1"/>
  <c r="Q1695" i="2"/>
  <c r="U1695" i="2"/>
  <c r="V1695" i="2" s="1"/>
  <c r="W1695" i="2" s="1"/>
  <c r="Q1687" i="2"/>
  <c r="U1687" i="2"/>
  <c r="V1687" i="2" s="1"/>
  <c r="W1687" i="2" s="1"/>
  <c r="Q1679" i="2"/>
  <c r="U1679" i="2"/>
  <c r="V1679" i="2" s="1"/>
  <c r="W1679" i="2" s="1"/>
  <c r="U1671" i="2"/>
  <c r="V1671" i="2" s="1"/>
  <c r="W1671" i="2" s="1"/>
  <c r="Q1663" i="2"/>
  <c r="U1663" i="2"/>
  <c r="V1663" i="2" s="1"/>
  <c r="W1663" i="2" s="1"/>
  <c r="Q1655" i="2"/>
  <c r="U1655" i="2"/>
  <c r="V1655" i="2" s="1"/>
  <c r="W1655" i="2" s="1"/>
  <c r="Q1647" i="2"/>
  <c r="U1647" i="2"/>
  <c r="V1647" i="2" s="1"/>
  <c r="W1647" i="2" s="1"/>
  <c r="U1639" i="2"/>
  <c r="V1639" i="2" s="1"/>
  <c r="W1639" i="2" s="1"/>
  <c r="Q1631" i="2"/>
  <c r="U1631" i="2"/>
  <c r="V1631" i="2" s="1"/>
  <c r="W1631" i="2" s="1"/>
  <c r="Q1623" i="2"/>
  <c r="U1623" i="2"/>
  <c r="V1623" i="2" s="1"/>
  <c r="W1623" i="2" s="1"/>
  <c r="Q1615" i="2"/>
  <c r="U1615" i="2"/>
  <c r="V1615" i="2" s="1"/>
  <c r="W1615" i="2" s="1"/>
  <c r="U1607" i="2"/>
  <c r="V1607" i="2" s="1"/>
  <c r="W1607" i="2" s="1"/>
  <c r="Q1599" i="2"/>
  <c r="U1599" i="2"/>
  <c r="V1599" i="2" s="1"/>
  <c r="W1599" i="2" s="1"/>
  <c r="Q1591" i="2"/>
  <c r="U1591" i="2"/>
  <c r="V1591" i="2" s="1"/>
  <c r="W1591" i="2" s="1"/>
  <c r="Q1583" i="2"/>
  <c r="U1583" i="2"/>
  <c r="V1583" i="2" s="1"/>
  <c r="W1583" i="2" s="1"/>
  <c r="U1575" i="2"/>
  <c r="V1575" i="2" s="1"/>
  <c r="W1575" i="2" s="1"/>
  <c r="Q1567" i="2"/>
  <c r="U1567" i="2"/>
  <c r="V1567" i="2" s="1"/>
  <c r="W1567" i="2" s="1"/>
  <c r="Q1559" i="2"/>
  <c r="U1559" i="2"/>
  <c r="V1559" i="2" s="1"/>
  <c r="W1559" i="2" s="1"/>
  <c r="Q1551" i="2"/>
  <c r="U1551" i="2"/>
  <c r="V1551" i="2" s="1"/>
  <c r="W1551" i="2" s="1"/>
  <c r="U1543" i="2"/>
  <c r="V1543" i="2" s="1"/>
  <c r="W1543" i="2" s="1"/>
  <c r="Q1535" i="2"/>
  <c r="U1535" i="2"/>
  <c r="V1535" i="2" s="1"/>
  <c r="W1535" i="2" s="1"/>
  <c r="Q1527" i="2"/>
  <c r="U1527" i="2"/>
  <c r="V1527" i="2" s="1"/>
  <c r="W1527" i="2" s="1"/>
  <c r="Q1519" i="2"/>
  <c r="U1519" i="2"/>
  <c r="V1519" i="2" s="1"/>
  <c r="W1519" i="2" s="1"/>
  <c r="U1511" i="2"/>
  <c r="V1511" i="2" s="1"/>
  <c r="W1511" i="2" s="1"/>
  <c r="Q1503" i="2"/>
  <c r="U1503" i="2"/>
  <c r="V1503" i="2" s="1"/>
  <c r="W1503" i="2" s="1"/>
  <c r="Q1495" i="2"/>
  <c r="U1495" i="2"/>
  <c r="V1495" i="2" s="1"/>
  <c r="W1495" i="2" s="1"/>
  <c r="Q1487" i="2"/>
  <c r="U1487" i="2"/>
  <c r="V1487" i="2" s="1"/>
  <c r="W1487" i="2" s="1"/>
  <c r="U1479" i="2"/>
  <c r="V1479" i="2" s="1"/>
  <c r="W1479" i="2" s="1"/>
  <c r="Q1471" i="2"/>
  <c r="U1471" i="2"/>
  <c r="V1471" i="2" s="1"/>
  <c r="W1471" i="2" s="1"/>
  <c r="Q1463" i="2"/>
  <c r="U1463" i="2"/>
  <c r="V1463" i="2" s="1"/>
  <c r="W1463" i="2" s="1"/>
  <c r="Q1455" i="2"/>
  <c r="U1455" i="2"/>
  <c r="V1455" i="2" s="1"/>
  <c r="W1455" i="2" s="1"/>
  <c r="U1447" i="2"/>
  <c r="V1447" i="2" s="1"/>
  <c r="W1447" i="2" s="1"/>
  <c r="Q1439" i="2"/>
  <c r="U1439" i="2"/>
  <c r="V1439" i="2" s="1"/>
  <c r="W1439" i="2" s="1"/>
  <c r="Q1431" i="2"/>
  <c r="U1431" i="2"/>
  <c r="V1431" i="2" s="1"/>
  <c r="W1431" i="2" s="1"/>
  <c r="Q1423" i="2"/>
  <c r="U1423" i="2"/>
  <c r="V1423" i="2" s="1"/>
  <c r="W1423" i="2" s="1"/>
  <c r="U1415" i="2"/>
  <c r="V1415" i="2" s="1"/>
  <c r="W1415" i="2" s="1"/>
  <c r="Q1407" i="2"/>
  <c r="U1407" i="2"/>
  <c r="V1407" i="2" s="1"/>
  <c r="W1407" i="2" s="1"/>
  <c r="Q1399" i="2"/>
  <c r="U1399" i="2"/>
  <c r="V1399" i="2" s="1"/>
  <c r="W1399" i="2" s="1"/>
  <c r="Q1391" i="2"/>
  <c r="U1391" i="2"/>
  <c r="V1391" i="2" s="1"/>
  <c r="W1391" i="2" s="1"/>
  <c r="U1383" i="2"/>
  <c r="V1383" i="2" s="1"/>
  <c r="W1383" i="2" s="1"/>
  <c r="Q1375" i="2"/>
  <c r="U1375" i="2"/>
  <c r="V1375" i="2" s="1"/>
  <c r="W1375" i="2" s="1"/>
  <c r="Q1367" i="2"/>
  <c r="U1367" i="2"/>
  <c r="V1367" i="2" s="1"/>
  <c r="W1367" i="2" s="1"/>
  <c r="Q1359" i="2"/>
  <c r="U1359" i="2"/>
  <c r="V1359" i="2" s="1"/>
  <c r="W1359" i="2" s="1"/>
  <c r="U1351" i="2"/>
  <c r="V1351" i="2" s="1"/>
  <c r="W1351" i="2" s="1"/>
  <c r="Q1343" i="2"/>
  <c r="U1343" i="2"/>
  <c r="V1343" i="2" s="1"/>
  <c r="W1343" i="2" s="1"/>
  <c r="Q1335" i="2"/>
  <c r="U1335" i="2"/>
  <c r="V1335" i="2" s="1"/>
  <c r="W1335" i="2" s="1"/>
  <c r="Q1327" i="2"/>
  <c r="U1327" i="2"/>
  <c r="V1327" i="2" s="1"/>
  <c r="W1327" i="2" s="1"/>
  <c r="U1319" i="2"/>
  <c r="V1319" i="2" s="1"/>
  <c r="W1319" i="2" s="1"/>
  <c r="Q1311" i="2"/>
  <c r="U1311" i="2"/>
  <c r="V1311" i="2" s="1"/>
  <c r="W1311" i="2" s="1"/>
  <c r="Q1303" i="2"/>
  <c r="U1303" i="2"/>
  <c r="V1303" i="2" s="1"/>
  <c r="W1303" i="2" s="1"/>
  <c r="Q1295" i="2"/>
  <c r="U1295" i="2"/>
  <c r="V1295" i="2" s="1"/>
  <c r="W1295" i="2" s="1"/>
  <c r="U1287" i="2"/>
  <c r="V1287" i="2" s="1"/>
  <c r="W1287" i="2" s="1"/>
  <c r="Q1279" i="2"/>
  <c r="U1279" i="2"/>
  <c r="V1279" i="2" s="1"/>
  <c r="W1279" i="2" s="1"/>
  <c r="Q1271" i="2"/>
  <c r="U1271" i="2"/>
  <c r="V1271" i="2" s="1"/>
  <c r="W1271" i="2" s="1"/>
  <c r="Q1263" i="2"/>
  <c r="U1263" i="2"/>
  <c r="V1263" i="2" s="1"/>
  <c r="W1263" i="2" s="1"/>
  <c r="U1255" i="2"/>
  <c r="V1255" i="2" s="1"/>
  <c r="W1255" i="2" s="1"/>
  <c r="Q1247" i="2"/>
  <c r="U1247" i="2"/>
  <c r="V1247" i="2" s="1"/>
  <c r="W1247" i="2" s="1"/>
  <c r="Q1239" i="2"/>
  <c r="U1239" i="2"/>
  <c r="V1239" i="2" s="1"/>
  <c r="W1239" i="2" s="1"/>
  <c r="Q1231" i="2"/>
  <c r="U1231" i="2"/>
  <c r="V1231" i="2" s="1"/>
  <c r="W1231" i="2" s="1"/>
  <c r="U1223" i="2"/>
  <c r="V1223" i="2" s="1"/>
  <c r="W1223" i="2" s="1"/>
  <c r="Q1215" i="2"/>
  <c r="U1215" i="2"/>
  <c r="V1215" i="2" s="1"/>
  <c r="W1215" i="2" s="1"/>
  <c r="Q1207" i="2"/>
  <c r="U1207" i="2"/>
  <c r="V1207" i="2" s="1"/>
  <c r="W1207" i="2" s="1"/>
  <c r="Q1199" i="2"/>
  <c r="U1199" i="2"/>
  <c r="V1199" i="2" s="1"/>
  <c r="W1199" i="2" s="1"/>
  <c r="U1191" i="2"/>
  <c r="V1191" i="2" s="1"/>
  <c r="W1191" i="2" s="1"/>
  <c r="Q1183" i="2"/>
  <c r="U1183" i="2"/>
  <c r="V1183" i="2" s="1"/>
  <c r="W1183" i="2" s="1"/>
  <c r="Q1175" i="2"/>
  <c r="U1175" i="2"/>
  <c r="V1175" i="2" s="1"/>
  <c r="W1175" i="2" s="1"/>
  <c r="Q1167" i="2"/>
  <c r="U1167" i="2"/>
  <c r="V1167" i="2" s="1"/>
  <c r="W1167" i="2" s="1"/>
  <c r="U1159" i="2"/>
  <c r="V1159" i="2" s="1"/>
  <c r="W1159" i="2" s="1"/>
  <c r="Q1151" i="2"/>
  <c r="U1151" i="2"/>
  <c r="V1151" i="2" s="1"/>
  <c r="W1151" i="2" s="1"/>
  <c r="Q1143" i="2"/>
  <c r="U1143" i="2"/>
  <c r="V1143" i="2" s="1"/>
  <c r="W1143" i="2" s="1"/>
  <c r="Q1135" i="2"/>
  <c r="U1135" i="2"/>
  <c r="V1135" i="2" s="1"/>
  <c r="W1135" i="2" s="1"/>
  <c r="U1127" i="2"/>
  <c r="V1127" i="2" s="1"/>
  <c r="W1127" i="2" s="1"/>
  <c r="Q1119" i="2"/>
  <c r="U1119" i="2"/>
  <c r="V1119" i="2" s="1"/>
  <c r="W1119" i="2" s="1"/>
  <c r="Q1111" i="2"/>
  <c r="U1111" i="2"/>
  <c r="V1111" i="2" s="1"/>
  <c r="W1111" i="2" s="1"/>
  <c r="Q1103" i="2"/>
  <c r="U1103" i="2"/>
  <c r="V1103" i="2" s="1"/>
  <c r="W1103" i="2" s="1"/>
  <c r="U1095" i="2"/>
  <c r="V1095" i="2" s="1"/>
  <c r="W1095" i="2" s="1"/>
  <c r="Q1087" i="2"/>
  <c r="U1087" i="2"/>
  <c r="V1087" i="2" s="1"/>
  <c r="W1087" i="2" s="1"/>
  <c r="Q1079" i="2"/>
  <c r="U1079" i="2"/>
  <c r="V1079" i="2" s="1"/>
  <c r="W1079" i="2" s="1"/>
  <c r="Q1071" i="2"/>
  <c r="U1071" i="2"/>
  <c r="V1071" i="2" s="1"/>
  <c r="W1071" i="2" s="1"/>
  <c r="U1063" i="2"/>
  <c r="V1063" i="2" s="1"/>
  <c r="W1063" i="2" s="1"/>
  <c r="Q1055" i="2"/>
  <c r="U1055" i="2"/>
  <c r="V1055" i="2" s="1"/>
  <c r="W1055" i="2" s="1"/>
  <c r="Q1047" i="2"/>
  <c r="U1047" i="2"/>
  <c r="V1047" i="2" s="1"/>
  <c r="W1047" i="2" s="1"/>
  <c r="Q1039" i="2"/>
  <c r="U1039" i="2"/>
  <c r="V1039" i="2" s="1"/>
  <c r="W1039" i="2" s="1"/>
  <c r="U1031" i="2"/>
  <c r="V1031" i="2" s="1"/>
  <c r="W1031" i="2" s="1"/>
  <c r="Q1023" i="2"/>
  <c r="U1023" i="2"/>
  <c r="V1023" i="2" s="1"/>
  <c r="W1023" i="2" s="1"/>
  <c r="Q1015" i="2"/>
  <c r="U1015" i="2"/>
  <c r="V1015" i="2" s="1"/>
  <c r="W1015" i="2" s="1"/>
  <c r="Q1007" i="2"/>
  <c r="U1007" i="2"/>
  <c r="V1007" i="2" s="1"/>
  <c r="W1007" i="2" s="1"/>
  <c r="U999" i="2"/>
  <c r="V999" i="2" s="1"/>
  <c r="W999" i="2" s="1"/>
  <c r="Q1404" i="2"/>
  <c r="R1404" i="2" s="1"/>
  <c r="U1404" i="2"/>
  <c r="V1404" i="2" s="1"/>
  <c r="W1404" i="2" s="1"/>
  <c r="Q1396" i="2"/>
  <c r="U1396" i="2"/>
  <c r="V1396" i="2" s="1"/>
  <c r="W1396" i="2" s="1"/>
  <c r="Q1388" i="2"/>
  <c r="U1388" i="2"/>
  <c r="V1388" i="2" s="1"/>
  <c r="W1388" i="2" s="1"/>
  <c r="Q1380" i="2"/>
  <c r="U1380" i="2"/>
  <c r="V1380" i="2" s="1"/>
  <c r="W1380" i="2" s="1"/>
  <c r="Q1372" i="2"/>
  <c r="R1372" i="2" s="1"/>
  <c r="U1372" i="2"/>
  <c r="V1372" i="2" s="1"/>
  <c r="W1372" i="2" s="1"/>
  <c r="Q1364" i="2"/>
  <c r="U1364" i="2"/>
  <c r="V1364" i="2" s="1"/>
  <c r="W1364" i="2" s="1"/>
  <c r="Q1356" i="2"/>
  <c r="U1356" i="2"/>
  <c r="V1356" i="2" s="1"/>
  <c r="W1356" i="2" s="1"/>
  <c r="Q1348" i="2"/>
  <c r="U1348" i="2"/>
  <c r="V1348" i="2" s="1"/>
  <c r="W1348" i="2" s="1"/>
  <c r="Q1340" i="2"/>
  <c r="R1340" i="2" s="1"/>
  <c r="U1340" i="2"/>
  <c r="V1340" i="2" s="1"/>
  <c r="W1340" i="2" s="1"/>
  <c r="Q1332" i="2"/>
  <c r="U1332" i="2"/>
  <c r="V1332" i="2" s="1"/>
  <c r="W1332" i="2" s="1"/>
  <c r="Q1324" i="2"/>
  <c r="U1324" i="2"/>
  <c r="V1324" i="2" s="1"/>
  <c r="W1324" i="2" s="1"/>
  <c r="Q1316" i="2"/>
  <c r="U1316" i="2"/>
  <c r="V1316" i="2" s="1"/>
  <c r="W1316" i="2" s="1"/>
  <c r="Q1308" i="2"/>
  <c r="R1308" i="2" s="1"/>
  <c r="U1308" i="2"/>
  <c r="V1308" i="2" s="1"/>
  <c r="W1308" i="2" s="1"/>
  <c r="Q1300" i="2"/>
  <c r="U1300" i="2"/>
  <c r="V1300" i="2" s="1"/>
  <c r="W1300" i="2" s="1"/>
  <c r="Q1292" i="2"/>
  <c r="U1292" i="2"/>
  <c r="V1292" i="2" s="1"/>
  <c r="W1292" i="2" s="1"/>
  <c r="U1284" i="2"/>
  <c r="V1284" i="2" s="1"/>
  <c r="W1284" i="2" s="1"/>
  <c r="Q1276" i="2"/>
  <c r="R1276" i="2" s="1"/>
  <c r="U1276" i="2"/>
  <c r="V1276" i="2" s="1"/>
  <c r="W1276" i="2" s="1"/>
  <c r="Q1268" i="2"/>
  <c r="U1268" i="2"/>
  <c r="V1268" i="2" s="1"/>
  <c r="W1268" i="2" s="1"/>
  <c r="Q1260" i="2"/>
  <c r="U1260" i="2"/>
  <c r="V1260" i="2" s="1"/>
  <c r="W1260" i="2" s="1"/>
  <c r="Q1252" i="2"/>
  <c r="U1252" i="2"/>
  <c r="V1252" i="2" s="1"/>
  <c r="W1252" i="2" s="1"/>
  <c r="Q1244" i="2"/>
  <c r="R1244" i="2" s="1"/>
  <c r="U1244" i="2"/>
  <c r="V1244" i="2" s="1"/>
  <c r="W1244" i="2" s="1"/>
  <c r="Q1236" i="2"/>
  <c r="U1236" i="2"/>
  <c r="V1236" i="2" s="1"/>
  <c r="W1236" i="2" s="1"/>
  <c r="Q1228" i="2"/>
  <c r="U1228" i="2"/>
  <c r="V1228" i="2" s="1"/>
  <c r="W1228" i="2" s="1"/>
  <c r="Q1220" i="2"/>
  <c r="U1220" i="2"/>
  <c r="V1220" i="2" s="1"/>
  <c r="W1220" i="2" s="1"/>
  <c r="Q1212" i="2"/>
  <c r="R1212" i="2" s="1"/>
  <c r="U1212" i="2"/>
  <c r="V1212" i="2" s="1"/>
  <c r="W1212" i="2" s="1"/>
  <c r="Q1204" i="2"/>
  <c r="U1204" i="2"/>
  <c r="V1204" i="2" s="1"/>
  <c r="W1204" i="2" s="1"/>
  <c r="Q1196" i="2"/>
  <c r="U1196" i="2"/>
  <c r="V1196" i="2" s="1"/>
  <c r="W1196" i="2" s="1"/>
  <c r="Q1188" i="2"/>
  <c r="U1188" i="2"/>
  <c r="V1188" i="2" s="1"/>
  <c r="W1188" i="2" s="1"/>
  <c r="Q1180" i="2"/>
  <c r="R1180" i="2" s="1"/>
  <c r="U1180" i="2"/>
  <c r="V1180" i="2" s="1"/>
  <c r="W1180" i="2" s="1"/>
  <c r="Q1172" i="2"/>
  <c r="U1172" i="2"/>
  <c r="V1172" i="2" s="1"/>
  <c r="W1172" i="2" s="1"/>
  <c r="Q1164" i="2"/>
  <c r="U1164" i="2"/>
  <c r="V1164" i="2" s="1"/>
  <c r="W1164" i="2" s="1"/>
  <c r="Q1156" i="2"/>
  <c r="U1156" i="2"/>
  <c r="V1156" i="2" s="1"/>
  <c r="W1156" i="2" s="1"/>
  <c r="Q1148" i="2"/>
  <c r="R1148" i="2" s="1"/>
  <c r="U1148" i="2"/>
  <c r="V1148" i="2" s="1"/>
  <c r="W1148" i="2" s="1"/>
  <c r="Q1140" i="2"/>
  <c r="U1140" i="2"/>
  <c r="V1140" i="2" s="1"/>
  <c r="W1140" i="2" s="1"/>
  <c r="Q1132" i="2"/>
  <c r="U1132" i="2"/>
  <c r="V1132" i="2" s="1"/>
  <c r="W1132" i="2" s="1"/>
  <c r="Q1124" i="2"/>
  <c r="U1124" i="2"/>
  <c r="V1124" i="2" s="1"/>
  <c r="W1124" i="2" s="1"/>
  <c r="Q1116" i="2"/>
  <c r="R1116" i="2" s="1"/>
  <c r="U1116" i="2"/>
  <c r="V1116" i="2" s="1"/>
  <c r="W1116" i="2" s="1"/>
  <c r="Q1108" i="2"/>
  <c r="U1108" i="2"/>
  <c r="V1108" i="2" s="1"/>
  <c r="W1108" i="2" s="1"/>
  <c r="Q1100" i="2"/>
  <c r="U1100" i="2"/>
  <c r="V1100" i="2" s="1"/>
  <c r="W1100" i="2" s="1"/>
  <c r="Q1092" i="2"/>
  <c r="U1092" i="2"/>
  <c r="V1092" i="2" s="1"/>
  <c r="W1092" i="2" s="1"/>
  <c r="Q1084" i="2"/>
  <c r="R1084" i="2" s="1"/>
  <c r="U1084" i="2"/>
  <c r="V1084" i="2" s="1"/>
  <c r="W1084" i="2" s="1"/>
  <c r="Q1076" i="2"/>
  <c r="U1076" i="2"/>
  <c r="V1076" i="2" s="1"/>
  <c r="W1076" i="2" s="1"/>
  <c r="Q1068" i="2"/>
  <c r="U1068" i="2"/>
  <c r="V1068" i="2" s="1"/>
  <c r="W1068" i="2" s="1"/>
  <c r="Q1060" i="2"/>
  <c r="U1060" i="2"/>
  <c r="V1060" i="2" s="1"/>
  <c r="W1060" i="2" s="1"/>
  <c r="Q1052" i="2"/>
  <c r="R1052" i="2" s="1"/>
  <c r="U1052" i="2"/>
  <c r="V1052" i="2" s="1"/>
  <c r="W1052" i="2" s="1"/>
  <c r="Q1044" i="2"/>
  <c r="U1044" i="2"/>
  <c r="V1044" i="2" s="1"/>
  <c r="W1044" i="2" s="1"/>
  <c r="Q1036" i="2"/>
  <c r="U1036" i="2"/>
  <c r="V1036" i="2" s="1"/>
  <c r="W1036" i="2" s="1"/>
  <c r="Q1028" i="2"/>
  <c r="U1028" i="2"/>
  <c r="V1028" i="2" s="1"/>
  <c r="W1028" i="2" s="1"/>
  <c r="Q1020" i="2"/>
  <c r="U1020" i="2"/>
  <c r="V1020" i="2" s="1"/>
  <c r="W1020" i="2" s="1"/>
  <c r="Q1012" i="2"/>
  <c r="U1012" i="2"/>
  <c r="V1012" i="2" s="1"/>
  <c r="W1012" i="2" s="1"/>
  <c r="Q1004" i="2"/>
  <c r="U1004" i="2"/>
  <c r="V1004" i="2" s="1"/>
  <c r="W1004" i="2" s="1"/>
  <c r="U996" i="2"/>
  <c r="V996" i="2" s="1"/>
  <c r="W996" i="2" s="1"/>
  <c r="Q988" i="2"/>
  <c r="U988" i="2"/>
  <c r="V988" i="2" s="1"/>
  <c r="W988" i="2" s="1"/>
  <c r="Q980" i="2"/>
  <c r="U980" i="2"/>
  <c r="V980" i="2" s="1"/>
  <c r="W980" i="2" s="1"/>
  <c r="Q972" i="2"/>
  <c r="U972" i="2"/>
  <c r="V972" i="2" s="1"/>
  <c r="W972" i="2" s="1"/>
  <c r="Q964" i="2"/>
  <c r="U964" i="2"/>
  <c r="V964" i="2" s="1"/>
  <c r="W964" i="2" s="1"/>
  <c r="Q956" i="2"/>
  <c r="U956" i="2"/>
  <c r="V956" i="2" s="1"/>
  <c r="W956" i="2" s="1"/>
  <c r="Q948" i="2"/>
  <c r="U948" i="2"/>
  <c r="V948" i="2" s="1"/>
  <c r="W948" i="2" s="1"/>
  <c r="Q940" i="2"/>
  <c r="U940" i="2"/>
  <c r="V940" i="2" s="1"/>
  <c r="W940" i="2" s="1"/>
  <c r="Q932" i="2"/>
  <c r="U932" i="2"/>
  <c r="V932" i="2" s="1"/>
  <c r="W932" i="2" s="1"/>
  <c r="Q924" i="2"/>
  <c r="U924" i="2"/>
  <c r="V924" i="2" s="1"/>
  <c r="W924" i="2" s="1"/>
  <c r="Q916" i="2"/>
  <c r="U916" i="2"/>
  <c r="V916" i="2" s="1"/>
  <c r="W916" i="2" s="1"/>
  <c r="Q908" i="2"/>
  <c r="U908" i="2"/>
  <c r="V908" i="2" s="1"/>
  <c r="W908" i="2" s="1"/>
  <c r="Q900" i="2"/>
  <c r="U900" i="2"/>
  <c r="V900" i="2" s="1"/>
  <c r="W900" i="2" s="1"/>
  <c r="Q892" i="2"/>
  <c r="U892" i="2"/>
  <c r="V892" i="2" s="1"/>
  <c r="W892" i="2" s="1"/>
  <c r="Q884" i="2"/>
  <c r="U884" i="2"/>
  <c r="V884" i="2" s="1"/>
  <c r="W884" i="2" s="1"/>
  <c r="Q876" i="2"/>
  <c r="U876" i="2"/>
  <c r="V876" i="2" s="1"/>
  <c r="W876" i="2" s="1"/>
  <c r="Q868" i="2"/>
  <c r="U868" i="2"/>
  <c r="V868" i="2" s="1"/>
  <c r="W868" i="2" s="1"/>
  <c r="Q860" i="2"/>
  <c r="U860" i="2"/>
  <c r="V860" i="2" s="1"/>
  <c r="W860" i="2" s="1"/>
  <c r="Q852" i="2"/>
  <c r="U852" i="2"/>
  <c r="V852" i="2" s="1"/>
  <c r="W852" i="2" s="1"/>
  <c r="Q844" i="2"/>
  <c r="U844" i="2"/>
  <c r="V844" i="2" s="1"/>
  <c r="W844" i="2" s="1"/>
  <c r="Q836" i="2"/>
  <c r="U836" i="2"/>
  <c r="V836" i="2" s="1"/>
  <c r="W836" i="2" s="1"/>
  <c r="Q828" i="2"/>
  <c r="U828" i="2"/>
  <c r="V828" i="2" s="1"/>
  <c r="W828" i="2" s="1"/>
  <c r="Q820" i="2"/>
  <c r="U820" i="2"/>
  <c r="V820" i="2" s="1"/>
  <c r="W820" i="2" s="1"/>
  <c r="Q812" i="2"/>
  <c r="U812" i="2"/>
  <c r="V812" i="2" s="1"/>
  <c r="W812" i="2" s="1"/>
  <c r="Q804" i="2"/>
  <c r="U804" i="2"/>
  <c r="V804" i="2" s="1"/>
  <c r="W804" i="2" s="1"/>
  <c r="Q796" i="2"/>
  <c r="U796" i="2"/>
  <c r="V796" i="2" s="1"/>
  <c r="W796" i="2" s="1"/>
  <c r="Q788" i="2"/>
  <c r="U788" i="2"/>
  <c r="V788" i="2" s="1"/>
  <c r="W788" i="2" s="1"/>
  <c r="Q780" i="2"/>
  <c r="U780" i="2"/>
  <c r="V780" i="2" s="1"/>
  <c r="W780" i="2" s="1"/>
  <c r="Q772" i="2"/>
  <c r="U772" i="2"/>
  <c r="V772" i="2" s="1"/>
  <c r="W772" i="2" s="1"/>
  <c r="Q764" i="2"/>
  <c r="U764" i="2"/>
  <c r="V764" i="2" s="1"/>
  <c r="W764" i="2" s="1"/>
  <c r="Q756" i="2"/>
  <c r="U756" i="2"/>
  <c r="V756" i="2" s="1"/>
  <c r="W756" i="2" s="1"/>
  <c r="Q748" i="2"/>
  <c r="U748" i="2"/>
  <c r="V748" i="2" s="1"/>
  <c r="W748" i="2" s="1"/>
  <c r="Q740" i="2"/>
  <c r="U740" i="2"/>
  <c r="Q732" i="2"/>
  <c r="U732" i="2"/>
  <c r="V732" i="2" s="1"/>
  <c r="W732" i="2" s="1"/>
  <c r="Q724" i="2"/>
  <c r="U724" i="2"/>
  <c r="V724" i="2" s="1"/>
  <c r="W724" i="2" s="1"/>
  <c r="Q716" i="2"/>
  <c r="U716" i="2"/>
  <c r="V716" i="2" s="1"/>
  <c r="W716" i="2" s="1"/>
  <c r="Q708" i="2"/>
  <c r="U708" i="2"/>
  <c r="V708" i="2" s="1"/>
  <c r="W708" i="2" s="1"/>
  <c r="Q700" i="2"/>
  <c r="U700" i="2"/>
  <c r="V700" i="2" s="1"/>
  <c r="W700" i="2" s="1"/>
  <c r="Q692" i="2"/>
  <c r="U692" i="2"/>
  <c r="V692" i="2" s="1"/>
  <c r="W692" i="2" s="1"/>
  <c r="Q684" i="2"/>
  <c r="U684" i="2"/>
  <c r="V684" i="2" s="1"/>
  <c r="W684" i="2" s="1"/>
  <c r="Q676" i="2"/>
  <c r="U676" i="2"/>
  <c r="V676" i="2" s="1"/>
  <c r="W676" i="2" s="1"/>
  <c r="Q668" i="2"/>
  <c r="U668" i="2"/>
  <c r="V668" i="2" s="1"/>
  <c r="W668" i="2" s="1"/>
  <c r="Q660" i="2"/>
  <c r="U660" i="2"/>
  <c r="V660" i="2" s="1"/>
  <c r="W660" i="2" s="1"/>
  <c r="Q652" i="2"/>
  <c r="U652" i="2"/>
  <c r="V652" i="2" s="1"/>
  <c r="W652" i="2" s="1"/>
  <c r="Q644" i="2"/>
  <c r="U644" i="2"/>
  <c r="V644" i="2" s="1"/>
  <c r="W644" i="2" s="1"/>
  <c r="Q636" i="2"/>
  <c r="U636" i="2"/>
  <c r="V636" i="2" s="1"/>
  <c r="W636" i="2" s="1"/>
  <c r="Q628" i="2"/>
  <c r="U628" i="2"/>
  <c r="V628" i="2" s="1"/>
  <c r="W628" i="2" s="1"/>
  <c r="Q620" i="2"/>
  <c r="U620" i="2"/>
  <c r="V620" i="2" s="1"/>
  <c r="W620" i="2" s="1"/>
  <c r="Q612" i="2"/>
  <c r="U612" i="2"/>
  <c r="V612" i="2" s="1"/>
  <c r="W612" i="2" s="1"/>
  <c r="Q604" i="2"/>
  <c r="U604" i="2"/>
  <c r="V604" i="2" s="1"/>
  <c r="W604" i="2" s="1"/>
  <c r="Q596" i="2"/>
  <c r="U596" i="2"/>
  <c r="V596" i="2" s="1"/>
  <c r="W596" i="2" s="1"/>
  <c r="Q588" i="2"/>
  <c r="U588" i="2"/>
  <c r="V588" i="2" s="1"/>
  <c r="W588" i="2" s="1"/>
  <c r="U580" i="2"/>
  <c r="V580" i="2" s="1"/>
  <c r="W580" i="2" s="1"/>
  <c r="Q572" i="2"/>
  <c r="U572" i="2"/>
  <c r="V572" i="2" s="1"/>
  <c r="W572" i="2" s="1"/>
  <c r="Q564" i="2"/>
  <c r="U564" i="2"/>
  <c r="V564" i="2" s="1"/>
  <c r="W564" i="2" s="1"/>
  <c r="Q556" i="2"/>
  <c r="U556" i="2"/>
  <c r="V556" i="2" s="1"/>
  <c r="W556" i="2" s="1"/>
  <c r="Q548" i="2"/>
  <c r="U548" i="2"/>
  <c r="V548" i="2" s="1"/>
  <c r="W548" i="2" s="1"/>
  <c r="Q540" i="2"/>
  <c r="U540" i="2"/>
  <c r="V540" i="2" s="1"/>
  <c r="W540" i="2" s="1"/>
  <c r="Q532" i="2"/>
  <c r="U532" i="2"/>
  <c r="V532" i="2" s="1"/>
  <c r="W532" i="2" s="1"/>
  <c r="Q524" i="2"/>
  <c r="U524" i="2"/>
  <c r="V524" i="2" s="1"/>
  <c r="W524" i="2" s="1"/>
  <c r="Q516" i="2"/>
  <c r="U516" i="2"/>
  <c r="V516" i="2" s="1"/>
  <c r="W516" i="2" s="1"/>
  <c r="Q508" i="2"/>
  <c r="U508" i="2"/>
  <c r="V508" i="2" s="1"/>
  <c r="W508" i="2" s="1"/>
  <c r="Q500" i="2"/>
  <c r="U500" i="2"/>
  <c r="V500" i="2" s="1"/>
  <c r="W500" i="2" s="1"/>
  <c r="Q492" i="2"/>
  <c r="U492" i="2"/>
  <c r="V492" i="2" s="1"/>
  <c r="W492" i="2" s="1"/>
  <c r="U484" i="2"/>
  <c r="V484" i="2" s="1"/>
  <c r="W484" i="2" s="1"/>
  <c r="Q476" i="2"/>
  <c r="U476" i="2"/>
  <c r="V476" i="2" s="1"/>
  <c r="W476" i="2" s="1"/>
  <c r="Q468" i="2"/>
  <c r="U468" i="2"/>
  <c r="V468" i="2" s="1"/>
  <c r="W468" i="2" s="1"/>
  <c r="Q460" i="2"/>
  <c r="U460" i="2"/>
  <c r="V460" i="2" s="1"/>
  <c r="W460" i="2" s="1"/>
  <c r="U452" i="2"/>
  <c r="V452" i="2" s="1"/>
  <c r="W452" i="2" s="1"/>
  <c r="Q444" i="2"/>
  <c r="U444" i="2"/>
  <c r="V444" i="2" s="1"/>
  <c r="W444" i="2" s="1"/>
  <c r="Q436" i="2"/>
  <c r="U436" i="2"/>
  <c r="V436" i="2" s="1"/>
  <c r="W436" i="2" s="1"/>
  <c r="Q428" i="2"/>
  <c r="U428" i="2"/>
  <c r="V428" i="2" s="1"/>
  <c r="W428" i="2" s="1"/>
  <c r="Q420" i="2"/>
  <c r="U420" i="2"/>
  <c r="V420" i="2" s="1"/>
  <c r="W420" i="2" s="1"/>
  <c r="Q412" i="2"/>
  <c r="U412" i="2"/>
  <c r="V412" i="2" s="1"/>
  <c r="W412" i="2" s="1"/>
  <c r="Q404" i="2"/>
  <c r="U404" i="2"/>
  <c r="V404" i="2" s="1"/>
  <c r="W404" i="2" s="1"/>
  <c r="Q396" i="2"/>
  <c r="U396" i="2"/>
  <c r="V396" i="2" s="1"/>
  <c r="W396" i="2" s="1"/>
  <c r="Q388" i="2"/>
  <c r="U388" i="2"/>
  <c r="V388" i="2" s="1"/>
  <c r="W388" i="2" s="1"/>
  <c r="Q380" i="2"/>
  <c r="U380" i="2"/>
  <c r="V380" i="2" s="1"/>
  <c r="W380" i="2" s="1"/>
  <c r="Q372" i="2"/>
  <c r="U372" i="2"/>
  <c r="V372" i="2" s="1"/>
  <c r="W372" i="2" s="1"/>
  <c r="Q364" i="2"/>
  <c r="U364" i="2"/>
  <c r="V364" i="2" s="1"/>
  <c r="W364" i="2" s="1"/>
  <c r="Q356" i="2"/>
  <c r="U356" i="2"/>
  <c r="V356" i="2" s="1"/>
  <c r="W356" i="2" s="1"/>
  <c r="Q348" i="2"/>
  <c r="U348" i="2"/>
  <c r="V348" i="2" s="1"/>
  <c r="W348" i="2" s="1"/>
  <c r="Q340" i="2"/>
  <c r="U340" i="2"/>
  <c r="V340" i="2" s="1"/>
  <c r="W340" i="2" s="1"/>
  <c r="Q332" i="2"/>
  <c r="U332" i="2"/>
  <c r="V332" i="2" s="1"/>
  <c r="W332" i="2" s="1"/>
  <c r="Q324" i="2"/>
  <c r="U324" i="2"/>
  <c r="V324" i="2" s="1"/>
  <c r="W324" i="2" s="1"/>
  <c r="Q316" i="2"/>
  <c r="U316" i="2"/>
  <c r="V316" i="2" s="1"/>
  <c r="W316" i="2" s="1"/>
  <c r="Q308" i="2"/>
  <c r="U308" i="2"/>
  <c r="V308" i="2" s="1"/>
  <c r="W308" i="2" s="1"/>
  <c r="Q300" i="2"/>
  <c r="U300" i="2"/>
  <c r="V300" i="2" s="1"/>
  <c r="W300" i="2" s="1"/>
  <c r="U292" i="2"/>
  <c r="V292" i="2" s="1"/>
  <c r="W292" i="2" s="1"/>
  <c r="Q284" i="2"/>
  <c r="U284" i="2"/>
  <c r="V284" i="2" s="1"/>
  <c r="W284" i="2" s="1"/>
  <c r="Q276" i="2"/>
  <c r="U276" i="2"/>
  <c r="V276" i="2" s="1"/>
  <c r="W276" i="2" s="1"/>
  <c r="Q268" i="2"/>
  <c r="U268" i="2"/>
  <c r="V268" i="2" s="1"/>
  <c r="W268" i="2" s="1"/>
  <c r="Q260" i="2"/>
  <c r="U260" i="2"/>
  <c r="V260" i="2" s="1"/>
  <c r="W260" i="2" s="1"/>
  <c r="Q252" i="2"/>
  <c r="U252" i="2"/>
  <c r="V252" i="2" s="1"/>
  <c r="W252" i="2" s="1"/>
  <c r="Q244" i="2"/>
  <c r="U244" i="2"/>
  <c r="V244" i="2" s="1"/>
  <c r="W244" i="2" s="1"/>
  <c r="Q236" i="2"/>
  <c r="U236" i="2"/>
  <c r="V236" i="2" s="1"/>
  <c r="W236" i="2" s="1"/>
  <c r="Q228" i="2"/>
  <c r="U228" i="2"/>
  <c r="V228" i="2" s="1"/>
  <c r="W228" i="2" s="1"/>
  <c r="Q220" i="2"/>
  <c r="U220" i="2"/>
  <c r="V220" i="2" s="1"/>
  <c r="W220" i="2" s="1"/>
  <c r="Q212" i="2"/>
  <c r="U212" i="2"/>
  <c r="V212" i="2" s="1"/>
  <c r="W212" i="2" s="1"/>
  <c r="Q204" i="2"/>
  <c r="U204" i="2"/>
  <c r="V204" i="2" s="1"/>
  <c r="W204" i="2" s="1"/>
  <c r="Q196" i="2"/>
  <c r="U196" i="2"/>
  <c r="V196" i="2" s="1"/>
  <c r="W196" i="2" s="1"/>
  <c r="Q188" i="2"/>
  <c r="U188" i="2"/>
  <c r="V188" i="2" s="1"/>
  <c r="W188" i="2" s="1"/>
  <c r="Q180" i="2"/>
  <c r="U180" i="2"/>
  <c r="V180" i="2" s="1"/>
  <c r="W180" i="2" s="1"/>
  <c r="Q172" i="2"/>
  <c r="U172" i="2"/>
  <c r="V172" i="2" s="1"/>
  <c r="W172" i="2" s="1"/>
  <c r="Q164" i="2"/>
  <c r="U164" i="2"/>
  <c r="V164" i="2" s="1"/>
  <c r="W164" i="2" s="1"/>
  <c r="Q156" i="2"/>
  <c r="U156" i="2"/>
  <c r="V156" i="2" s="1"/>
  <c r="W156" i="2" s="1"/>
  <c r="Q148" i="2"/>
  <c r="U148" i="2"/>
  <c r="V148" i="2" s="1"/>
  <c r="W148" i="2" s="1"/>
  <c r="Q140" i="2"/>
  <c r="U140" i="2"/>
  <c r="V140" i="2" s="1"/>
  <c r="W140" i="2" s="1"/>
  <c r="U132" i="2"/>
  <c r="V132" i="2" s="1"/>
  <c r="W132" i="2" s="1"/>
  <c r="Q117" i="2"/>
  <c r="U117" i="2"/>
  <c r="V117" i="2" s="1"/>
  <c r="W117" i="2" s="1"/>
  <c r="Q109" i="2"/>
  <c r="U109" i="2"/>
  <c r="V109" i="2" s="1"/>
  <c r="W109" i="2" s="1"/>
  <c r="Q101" i="2"/>
  <c r="U101" i="2"/>
  <c r="V101" i="2" s="1"/>
  <c r="W101" i="2" s="1"/>
  <c r="U93" i="2"/>
  <c r="V93" i="2" s="1"/>
  <c r="W93" i="2" s="1"/>
  <c r="U85" i="2"/>
  <c r="V85" i="2" s="1"/>
  <c r="W85" i="2" s="1"/>
  <c r="Q77" i="2"/>
  <c r="U77" i="2"/>
  <c r="V77" i="2" s="1"/>
  <c r="W77" i="2" s="1"/>
  <c r="Q69" i="2"/>
  <c r="U69" i="2"/>
  <c r="V69" i="2" s="1"/>
  <c r="W69" i="2" s="1"/>
  <c r="U61" i="2"/>
  <c r="V61" i="2" s="1"/>
  <c r="W61" i="2" s="1"/>
  <c r="Q53" i="2"/>
  <c r="U53" i="2"/>
  <c r="V53" i="2" s="1"/>
  <c r="W53" i="2" s="1"/>
  <c r="Q45" i="2"/>
  <c r="U45" i="2"/>
  <c r="V45" i="2" s="1"/>
  <c r="W45" i="2" s="1"/>
  <c r="Q37" i="2"/>
  <c r="U37" i="2"/>
  <c r="V37" i="2" s="1"/>
  <c r="W37" i="2" s="1"/>
  <c r="U2009" i="2"/>
  <c r="Q2001" i="2"/>
  <c r="U2001" i="2"/>
  <c r="Q1993" i="2"/>
  <c r="U1993" i="2"/>
  <c r="Q1985" i="2"/>
  <c r="U1985" i="2"/>
  <c r="U1978" i="2"/>
  <c r="V1978" i="2" s="1"/>
  <c r="W1978" i="2" s="1"/>
  <c r="Q1970" i="2"/>
  <c r="U1970" i="2"/>
  <c r="V1970" i="2" s="1"/>
  <c r="W1970" i="2" s="1"/>
  <c r="Q1962" i="2"/>
  <c r="U1962" i="2"/>
  <c r="V1962" i="2" s="1"/>
  <c r="W1962" i="2" s="1"/>
  <c r="Q1954" i="2"/>
  <c r="U1954" i="2"/>
  <c r="V1954" i="2" s="1"/>
  <c r="W1954" i="2" s="1"/>
  <c r="U1946" i="2"/>
  <c r="V1946" i="2" s="1"/>
  <c r="W1946" i="2" s="1"/>
  <c r="Q1938" i="2"/>
  <c r="U1938" i="2"/>
  <c r="V1938" i="2" s="1"/>
  <c r="W1938" i="2" s="1"/>
  <c r="Q1930" i="2"/>
  <c r="U1930" i="2"/>
  <c r="V1930" i="2" s="1"/>
  <c r="W1930" i="2" s="1"/>
  <c r="Q1922" i="2"/>
  <c r="U1922" i="2"/>
  <c r="V1922" i="2" s="1"/>
  <c r="W1922" i="2" s="1"/>
  <c r="U1914" i="2"/>
  <c r="V1914" i="2" s="1"/>
  <c r="W1914" i="2" s="1"/>
  <c r="Q1906" i="2"/>
  <c r="U1906" i="2"/>
  <c r="V1906" i="2" s="1"/>
  <c r="W1906" i="2" s="1"/>
  <c r="Q1899" i="2"/>
  <c r="U1899" i="2"/>
  <c r="V1899" i="2" s="1"/>
  <c r="W1899" i="2" s="1"/>
  <c r="Q1891" i="2"/>
  <c r="U1891" i="2"/>
  <c r="V1891" i="2" s="1"/>
  <c r="W1891" i="2" s="1"/>
  <c r="U1883" i="2"/>
  <c r="V1883" i="2" s="1"/>
  <c r="W1883" i="2" s="1"/>
  <c r="Q1875" i="2"/>
  <c r="R1875" i="2" s="1"/>
  <c r="U1875" i="2"/>
  <c r="V1875" i="2" s="1"/>
  <c r="W1875" i="2" s="1"/>
  <c r="Q1867" i="2"/>
  <c r="U1867" i="2"/>
  <c r="V1867" i="2" s="1"/>
  <c r="W1867" i="2" s="1"/>
  <c r="Q1859" i="2"/>
  <c r="U1859" i="2"/>
  <c r="V1859" i="2" s="1"/>
  <c r="W1859" i="2" s="1"/>
  <c r="U1851" i="2"/>
  <c r="V1851" i="2" s="1"/>
  <c r="W1851" i="2" s="1"/>
  <c r="Q1843" i="2"/>
  <c r="R1843" i="2" s="1"/>
  <c r="U1843" i="2"/>
  <c r="V1843" i="2" s="1"/>
  <c r="W1843" i="2" s="1"/>
  <c r="Q1835" i="2"/>
  <c r="U1835" i="2"/>
  <c r="V1835" i="2" s="1"/>
  <c r="W1835" i="2" s="1"/>
  <c r="Q1827" i="2"/>
  <c r="U1827" i="2"/>
  <c r="V1827" i="2" s="1"/>
  <c r="W1827" i="2" s="1"/>
  <c r="U1819" i="2"/>
  <c r="V1819" i="2" s="1"/>
  <c r="W1819" i="2" s="1"/>
  <c r="Q1811" i="2"/>
  <c r="R1811" i="2" s="1"/>
  <c r="U1811" i="2"/>
  <c r="V1811" i="2" s="1"/>
  <c r="W1811" i="2" s="1"/>
  <c r="Q1803" i="2"/>
  <c r="U1803" i="2"/>
  <c r="V1803" i="2" s="1"/>
  <c r="W1803" i="2" s="1"/>
  <c r="Q1795" i="2"/>
  <c r="U1795" i="2"/>
  <c r="V1795" i="2" s="1"/>
  <c r="W1795" i="2" s="1"/>
  <c r="U1787" i="2"/>
  <c r="V1787" i="2" s="1"/>
  <c r="W1787" i="2" s="1"/>
  <c r="Q1779" i="2"/>
  <c r="R1779" i="2" s="1"/>
  <c r="U1779" i="2"/>
  <c r="V1779" i="2" s="1"/>
  <c r="W1779" i="2" s="1"/>
  <c r="Q1771" i="2"/>
  <c r="U1771" i="2"/>
  <c r="V1771" i="2" s="1"/>
  <c r="W1771" i="2" s="1"/>
  <c r="Q1763" i="2"/>
  <c r="U1763" i="2"/>
  <c r="V1763" i="2" s="1"/>
  <c r="W1763" i="2" s="1"/>
  <c r="U1755" i="2"/>
  <c r="V1755" i="2" s="1"/>
  <c r="W1755" i="2" s="1"/>
  <c r="Q1747" i="2"/>
  <c r="R1747" i="2" s="1"/>
  <c r="U1747" i="2"/>
  <c r="V1747" i="2" s="1"/>
  <c r="W1747" i="2" s="1"/>
  <c r="Q1739" i="2"/>
  <c r="U1739" i="2"/>
  <c r="V1739" i="2" s="1"/>
  <c r="W1739" i="2" s="1"/>
  <c r="Q1731" i="2"/>
  <c r="U1731" i="2"/>
  <c r="V1731" i="2" s="1"/>
  <c r="W1731" i="2" s="1"/>
  <c r="U1723" i="2"/>
  <c r="V1723" i="2" s="1"/>
  <c r="W1723" i="2" s="1"/>
  <c r="Q1715" i="2"/>
  <c r="R1715" i="2" s="1"/>
  <c r="U1715" i="2"/>
  <c r="V1715" i="2" s="1"/>
  <c r="W1715" i="2" s="1"/>
  <c r="Q1707" i="2"/>
  <c r="U1707" i="2"/>
  <c r="V1707" i="2" s="1"/>
  <c r="W1707" i="2" s="1"/>
  <c r="Q1699" i="2"/>
  <c r="U1699" i="2"/>
  <c r="V1699" i="2" s="1"/>
  <c r="W1699" i="2" s="1"/>
  <c r="U1691" i="2"/>
  <c r="V1691" i="2" s="1"/>
  <c r="W1691" i="2" s="1"/>
  <c r="Q1683" i="2"/>
  <c r="R1683" i="2" s="1"/>
  <c r="U1683" i="2"/>
  <c r="V1683" i="2" s="1"/>
  <c r="W1683" i="2" s="1"/>
  <c r="Q1675" i="2"/>
  <c r="U1675" i="2"/>
  <c r="V1675" i="2" s="1"/>
  <c r="W1675" i="2" s="1"/>
  <c r="Q1667" i="2"/>
  <c r="U1667" i="2"/>
  <c r="V1667" i="2" s="1"/>
  <c r="W1667" i="2" s="1"/>
  <c r="U1659" i="2"/>
  <c r="V1659" i="2" s="1"/>
  <c r="W1659" i="2" s="1"/>
  <c r="Q1651" i="2"/>
  <c r="R1651" i="2" s="1"/>
  <c r="U1651" i="2"/>
  <c r="V1651" i="2" s="1"/>
  <c r="W1651" i="2" s="1"/>
  <c r="Q1643" i="2"/>
  <c r="U1643" i="2"/>
  <c r="V1643" i="2" s="1"/>
  <c r="W1643" i="2" s="1"/>
  <c r="Q1635" i="2"/>
  <c r="U1635" i="2"/>
  <c r="V1635" i="2" s="1"/>
  <c r="W1635" i="2" s="1"/>
  <c r="U1627" i="2"/>
  <c r="V1627" i="2" s="1"/>
  <c r="W1627" i="2" s="1"/>
  <c r="Q1619" i="2"/>
  <c r="R1619" i="2" s="1"/>
  <c r="U1619" i="2"/>
  <c r="V1619" i="2" s="1"/>
  <c r="W1619" i="2" s="1"/>
  <c r="Q1611" i="2"/>
  <c r="U1611" i="2"/>
  <c r="V1611" i="2" s="1"/>
  <c r="W1611" i="2" s="1"/>
  <c r="Q1603" i="2"/>
  <c r="U1603" i="2"/>
  <c r="V1603" i="2" s="1"/>
  <c r="W1603" i="2" s="1"/>
  <c r="U1595" i="2"/>
  <c r="V1595" i="2" s="1"/>
  <c r="W1595" i="2" s="1"/>
  <c r="Q1587" i="2"/>
  <c r="R1587" i="2" s="1"/>
  <c r="U1587" i="2"/>
  <c r="V1587" i="2" s="1"/>
  <c r="W1587" i="2" s="1"/>
  <c r="Q1579" i="2"/>
  <c r="U1579" i="2"/>
  <c r="V1579" i="2" s="1"/>
  <c r="W1579" i="2" s="1"/>
  <c r="Q1571" i="2"/>
  <c r="U1571" i="2"/>
  <c r="V1571" i="2" s="1"/>
  <c r="W1571" i="2" s="1"/>
  <c r="U1563" i="2"/>
  <c r="V1563" i="2" s="1"/>
  <c r="W1563" i="2" s="1"/>
  <c r="Q1555" i="2"/>
  <c r="R1555" i="2" s="1"/>
  <c r="U1555" i="2"/>
  <c r="V1555" i="2" s="1"/>
  <c r="W1555" i="2" s="1"/>
  <c r="Q1547" i="2"/>
  <c r="U1547" i="2"/>
  <c r="V1547" i="2" s="1"/>
  <c r="W1547" i="2" s="1"/>
  <c r="Q1539" i="2"/>
  <c r="U1539" i="2"/>
  <c r="V1539" i="2" s="1"/>
  <c r="W1539" i="2" s="1"/>
  <c r="U1531" i="2"/>
  <c r="V1531" i="2" s="1"/>
  <c r="W1531" i="2" s="1"/>
  <c r="Q1523" i="2"/>
  <c r="R1523" i="2" s="1"/>
  <c r="U1523" i="2"/>
  <c r="V1523" i="2" s="1"/>
  <c r="W1523" i="2" s="1"/>
  <c r="Q1515" i="2"/>
  <c r="U1515" i="2"/>
  <c r="V1515" i="2" s="1"/>
  <c r="W1515" i="2" s="1"/>
  <c r="Q1507" i="2"/>
  <c r="U1507" i="2"/>
  <c r="V1507" i="2" s="1"/>
  <c r="W1507" i="2" s="1"/>
  <c r="U1499" i="2"/>
  <c r="V1499" i="2" s="1"/>
  <c r="W1499" i="2" s="1"/>
  <c r="Q1491" i="2"/>
  <c r="R1491" i="2" s="1"/>
  <c r="U1491" i="2"/>
  <c r="V1491" i="2" s="1"/>
  <c r="W1491" i="2" s="1"/>
  <c r="Q1483" i="2"/>
  <c r="U1483" i="2"/>
  <c r="V1483" i="2" s="1"/>
  <c r="W1483" i="2" s="1"/>
  <c r="Q1475" i="2"/>
  <c r="U1475" i="2"/>
  <c r="V1475" i="2" s="1"/>
  <c r="W1475" i="2" s="1"/>
  <c r="U1467" i="2"/>
  <c r="V1467" i="2" s="1"/>
  <c r="W1467" i="2" s="1"/>
  <c r="Q1459" i="2"/>
  <c r="R1459" i="2" s="1"/>
  <c r="U1459" i="2"/>
  <c r="V1459" i="2" s="1"/>
  <c r="W1459" i="2" s="1"/>
  <c r="Q1451" i="2"/>
  <c r="U1451" i="2"/>
  <c r="V1451" i="2" s="1"/>
  <c r="W1451" i="2" s="1"/>
  <c r="Q1443" i="2"/>
  <c r="U1443" i="2"/>
  <c r="V1443" i="2" s="1"/>
  <c r="W1443" i="2" s="1"/>
  <c r="U1435" i="2"/>
  <c r="V1435" i="2" s="1"/>
  <c r="W1435" i="2" s="1"/>
  <c r="Q1427" i="2"/>
  <c r="U1427" i="2"/>
  <c r="V1427" i="2" s="1"/>
  <c r="W1427" i="2" s="1"/>
  <c r="Q1419" i="2"/>
  <c r="U1419" i="2"/>
  <c r="V1419" i="2" s="1"/>
  <c r="W1419" i="2" s="1"/>
  <c r="Q1411" i="2"/>
  <c r="U1411" i="2"/>
  <c r="V1411" i="2" s="1"/>
  <c r="W1411" i="2" s="1"/>
  <c r="U1403" i="2"/>
  <c r="V1403" i="2" s="1"/>
  <c r="W1403" i="2" s="1"/>
  <c r="Q1395" i="2"/>
  <c r="U1395" i="2"/>
  <c r="V1395" i="2" s="1"/>
  <c r="W1395" i="2" s="1"/>
  <c r="Q1387" i="2"/>
  <c r="U1387" i="2"/>
  <c r="V1387" i="2" s="1"/>
  <c r="W1387" i="2" s="1"/>
  <c r="Q1379" i="2"/>
  <c r="U1379" i="2"/>
  <c r="V1379" i="2" s="1"/>
  <c r="W1379" i="2" s="1"/>
  <c r="U1371" i="2"/>
  <c r="V1371" i="2" s="1"/>
  <c r="W1371" i="2" s="1"/>
  <c r="Q1363" i="2"/>
  <c r="U1363" i="2"/>
  <c r="V1363" i="2" s="1"/>
  <c r="W1363" i="2" s="1"/>
  <c r="Q1355" i="2"/>
  <c r="U1355" i="2"/>
  <c r="V1355" i="2" s="1"/>
  <c r="W1355" i="2" s="1"/>
  <c r="Q1347" i="2"/>
  <c r="U1347" i="2"/>
  <c r="V1347" i="2" s="1"/>
  <c r="W1347" i="2" s="1"/>
  <c r="U1339" i="2"/>
  <c r="V1339" i="2" s="1"/>
  <c r="W1339" i="2" s="1"/>
  <c r="Q1331" i="2"/>
  <c r="U1331" i="2"/>
  <c r="V1331" i="2" s="1"/>
  <c r="W1331" i="2" s="1"/>
  <c r="Q1323" i="2"/>
  <c r="U1323" i="2"/>
  <c r="V1323" i="2" s="1"/>
  <c r="W1323" i="2" s="1"/>
  <c r="Q1315" i="2"/>
  <c r="U1315" i="2"/>
  <c r="V1315" i="2" s="1"/>
  <c r="W1315" i="2" s="1"/>
  <c r="U1307" i="2"/>
  <c r="V1307" i="2" s="1"/>
  <c r="W1307" i="2" s="1"/>
  <c r="Q1299" i="2"/>
  <c r="U1299" i="2"/>
  <c r="V1299" i="2" s="1"/>
  <c r="W1299" i="2" s="1"/>
  <c r="Q1291" i="2"/>
  <c r="U1291" i="2"/>
  <c r="V1291" i="2" s="1"/>
  <c r="W1291" i="2" s="1"/>
  <c r="Q1283" i="2"/>
  <c r="U1283" i="2"/>
  <c r="V1283" i="2" s="1"/>
  <c r="W1283" i="2" s="1"/>
  <c r="U1275" i="2"/>
  <c r="V1275" i="2" s="1"/>
  <c r="W1275" i="2" s="1"/>
  <c r="Q1267" i="2"/>
  <c r="U1267" i="2"/>
  <c r="V1267" i="2" s="1"/>
  <c r="W1267" i="2" s="1"/>
  <c r="Q1259" i="2"/>
  <c r="U1259" i="2"/>
  <c r="V1259" i="2" s="1"/>
  <c r="W1259" i="2" s="1"/>
  <c r="Q1251" i="2"/>
  <c r="U1251" i="2"/>
  <c r="V1251" i="2" s="1"/>
  <c r="W1251" i="2" s="1"/>
  <c r="U1243" i="2"/>
  <c r="V1243" i="2" s="1"/>
  <c r="W1243" i="2" s="1"/>
  <c r="Q1235" i="2"/>
  <c r="U1235" i="2"/>
  <c r="V1235" i="2" s="1"/>
  <c r="W1235" i="2" s="1"/>
  <c r="Q1227" i="2"/>
  <c r="U1227" i="2"/>
  <c r="V1227" i="2" s="1"/>
  <c r="W1227" i="2" s="1"/>
  <c r="Q1219" i="2"/>
  <c r="U1219" i="2"/>
  <c r="V1219" i="2" s="1"/>
  <c r="W1219" i="2" s="1"/>
  <c r="U1211" i="2"/>
  <c r="V1211" i="2" s="1"/>
  <c r="W1211" i="2" s="1"/>
  <c r="Q1203" i="2"/>
  <c r="U1203" i="2"/>
  <c r="V1203" i="2" s="1"/>
  <c r="W1203" i="2" s="1"/>
  <c r="Q1195" i="2"/>
  <c r="U1195" i="2"/>
  <c r="V1195" i="2" s="1"/>
  <c r="W1195" i="2" s="1"/>
  <c r="Q1187" i="2"/>
  <c r="U1187" i="2"/>
  <c r="V1187" i="2" s="1"/>
  <c r="W1187" i="2" s="1"/>
  <c r="U1179" i="2"/>
  <c r="V1179" i="2" s="1"/>
  <c r="W1179" i="2" s="1"/>
  <c r="Q1171" i="2"/>
  <c r="U1171" i="2"/>
  <c r="V1171" i="2" s="1"/>
  <c r="W1171" i="2" s="1"/>
  <c r="Q1163" i="2"/>
  <c r="U1163" i="2"/>
  <c r="V1163" i="2" s="1"/>
  <c r="W1163" i="2" s="1"/>
  <c r="Q1155" i="2"/>
  <c r="U1155" i="2"/>
  <c r="V1155" i="2" s="1"/>
  <c r="W1155" i="2" s="1"/>
  <c r="U1147" i="2"/>
  <c r="V1147" i="2" s="1"/>
  <c r="W1147" i="2" s="1"/>
  <c r="Q1139" i="2"/>
  <c r="U1139" i="2"/>
  <c r="V1139" i="2" s="1"/>
  <c r="W1139" i="2" s="1"/>
  <c r="Q1131" i="2"/>
  <c r="R1131" i="2" s="1"/>
  <c r="U1131" i="2"/>
  <c r="V1131" i="2" s="1"/>
  <c r="W1131" i="2" s="1"/>
  <c r="Q1123" i="2"/>
  <c r="U1123" i="2"/>
  <c r="V1123" i="2" s="1"/>
  <c r="W1123" i="2" s="1"/>
  <c r="U1115" i="2"/>
  <c r="V1115" i="2" s="1"/>
  <c r="W1115" i="2" s="1"/>
  <c r="Q1107" i="2"/>
  <c r="U1107" i="2"/>
  <c r="V1107" i="2" s="1"/>
  <c r="W1107" i="2" s="1"/>
  <c r="Q1099" i="2"/>
  <c r="R1099" i="2" s="1"/>
  <c r="U1099" i="2"/>
  <c r="V1099" i="2" s="1"/>
  <c r="W1099" i="2" s="1"/>
  <c r="Q1091" i="2"/>
  <c r="U1091" i="2"/>
  <c r="V1091" i="2" s="1"/>
  <c r="W1091" i="2" s="1"/>
  <c r="U1083" i="2"/>
  <c r="V1083" i="2" s="1"/>
  <c r="W1083" i="2" s="1"/>
  <c r="Q1075" i="2"/>
  <c r="U1075" i="2"/>
  <c r="V1075" i="2" s="1"/>
  <c r="W1075" i="2" s="1"/>
  <c r="Q1067" i="2"/>
  <c r="R1067" i="2" s="1"/>
  <c r="U1067" i="2"/>
  <c r="V1067" i="2" s="1"/>
  <c r="W1067" i="2" s="1"/>
  <c r="Q1059" i="2"/>
  <c r="U1059" i="2"/>
  <c r="V1059" i="2" s="1"/>
  <c r="W1059" i="2" s="1"/>
  <c r="U1051" i="2"/>
  <c r="V1051" i="2" s="1"/>
  <c r="W1051" i="2" s="1"/>
  <c r="Q1043" i="2"/>
  <c r="U1043" i="2"/>
  <c r="V1043" i="2" s="1"/>
  <c r="W1043" i="2" s="1"/>
  <c r="Q1035" i="2"/>
  <c r="R1035" i="2" s="1"/>
  <c r="U1035" i="2"/>
  <c r="V1035" i="2" s="1"/>
  <c r="W1035" i="2" s="1"/>
  <c r="Q1027" i="2"/>
  <c r="U1027" i="2"/>
  <c r="V1027" i="2" s="1"/>
  <c r="W1027" i="2" s="1"/>
  <c r="U1019" i="2"/>
  <c r="V1019" i="2" s="1"/>
  <c r="W1019" i="2" s="1"/>
  <c r="Q1011" i="2"/>
  <c r="U1011" i="2"/>
  <c r="V1011" i="2" s="1"/>
  <c r="W1011" i="2" s="1"/>
  <c r="Q1003" i="2"/>
  <c r="R1003" i="2" s="1"/>
  <c r="U1003" i="2"/>
  <c r="V1003" i="2" s="1"/>
  <c r="W1003" i="2" s="1"/>
  <c r="Q995" i="2"/>
  <c r="U995" i="2"/>
  <c r="V995" i="2" s="1"/>
  <c r="W995" i="2" s="1"/>
  <c r="U987" i="2"/>
  <c r="V987" i="2" s="1"/>
  <c r="W987" i="2" s="1"/>
  <c r="Q979" i="2"/>
  <c r="U979" i="2"/>
  <c r="V979" i="2" s="1"/>
  <c r="W979" i="2" s="1"/>
  <c r="Q971" i="2"/>
  <c r="R971" i="2" s="1"/>
  <c r="U971" i="2"/>
  <c r="V971" i="2" s="1"/>
  <c r="W971" i="2" s="1"/>
  <c r="Q963" i="2"/>
  <c r="U963" i="2"/>
  <c r="V963" i="2" s="1"/>
  <c r="W963" i="2" s="1"/>
  <c r="U955" i="2"/>
  <c r="V955" i="2" s="1"/>
  <c r="W955" i="2" s="1"/>
  <c r="Q947" i="2"/>
  <c r="U947" i="2"/>
  <c r="V947" i="2" s="1"/>
  <c r="W947" i="2" s="1"/>
  <c r="Q939" i="2"/>
  <c r="R939" i="2" s="1"/>
  <c r="U939" i="2"/>
  <c r="V939" i="2" s="1"/>
  <c r="W939" i="2" s="1"/>
  <c r="Q931" i="2"/>
  <c r="U931" i="2"/>
  <c r="V931" i="2" s="1"/>
  <c r="W931" i="2" s="1"/>
  <c r="U923" i="2"/>
  <c r="V923" i="2" s="1"/>
  <c r="W923" i="2" s="1"/>
  <c r="Q915" i="2"/>
  <c r="U915" i="2"/>
  <c r="V915" i="2" s="1"/>
  <c r="W915" i="2" s="1"/>
  <c r="Q907" i="2"/>
  <c r="R907" i="2" s="1"/>
  <c r="U907" i="2"/>
  <c r="V907" i="2" s="1"/>
  <c r="W907" i="2" s="1"/>
  <c r="Q899" i="2"/>
  <c r="U899" i="2"/>
  <c r="V899" i="2" s="1"/>
  <c r="W899" i="2" s="1"/>
  <c r="U891" i="2"/>
  <c r="V891" i="2" s="1"/>
  <c r="W891" i="2" s="1"/>
  <c r="Q883" i="2"/>
  <c r="U883" i="2"/>
  <c r="V883" i="2" s="1"/>
  <c r="W883" i="2" s="1"/>
  <c r="Q875" i="2"/>
  <c r="R875" i="2" s="1"/>
  <c r="U875" i="2"/>
  <c r="V875" i="2" s="1"/>
  <c r="W875" i="2" s="1"/>
  <c r="Q867" i="2"/>
  <c r="U867" i="2"/>
  <c r="V867" i="2" s="1"/>
  <c r="W867" i="2" s="1"/>
  <c r="U859" i="2"/>
  <c r="V859" i="2" s="1"/>
  <c r="W859" i="2" s="1"/>
  <c r="Q851" i="2"/>
  <c r="U851" i="2"/>
  <c r="V851" i="2" s="1"/>
  <c r="W851" i="2" s="1"/>
  <c r="Q843" i="2"/>
  <c r="R843" i="2" s="1"/>
  <c r="U843" i="2"/>
  <c r="V843" i="2" s="1"/>
  <c r="W843" i="2" s="1"/>
  <c r="Q835" i="2"/>
  <c r="U835" i="2"/>
  <c r="V835" i="2" s="1"/>
  <c r="W835" i="2" s="1"/>
  <c r="U827" i="2"/>
  <c r="V827" i="2" s="1"/>
  <c r="W827" i="2" s="1"/>
  <c r="Q819" i="2"/>
  <c r="U819" i="2"/>
  <c r="V819" i="2" s="1"/>
  <c r="W819" i="2" s="1"/>
  <c r="Q811" i="2"/>
  <c r="R811" i="2" s="1"/>
  <c r="U811" i="2"/>
  <c r="V811" i="2" s="1"/>
  <c r="W811" i="2" s="1"/>
  <c r="Q803" i="2"/>
  <c r="U803" i="2"/>
  <c r="V803" i="2" s="1"/>
  <c r="W803" i="2" s="1"/>
  <c r="U795" i="2"/>
  <c r="V795" i="2" s="1"/>
  <c r="W795" i="2" s="1"/>
  <c r="Q787" i="2"/>
  <c r="U787" i="2"/>
  <c r="V787" i="2" s="1"/>
  <c r="W787" i="2" s="1"/>
  <c r="Q779" i="2"/>
  <c r="R779" i="2" s="1"/>
  <c r="U779" i="2"/>
  <c r="V779" i="2" s="1"/>
  <c r="W779" i="2" s="1"/>
  <c r="Q771" i="2"/>
  <c r="U771" i="2"/>
  <c r="V771" i="2" s="1"/>
  <c r="W771" i="2" s="1"/>
  <c r="U763" i="2"/>
  <c r="V763" i="2" s="1"/>
  <c r="W763" i="2" s="1"/>
  <c r="Q755" i="2"/>
  <c r="U755" i="2"/>
  <c r="V755" i="2" s="1"/>
  <c r="W755" i="2" s="1"/>
  <c r="Q747" i="2"/>
  <c r="R747" i="2" s="1"/>
  <c r="U747" i="2"/>
  <c r="V747" i="2" s="1"/>
  <c r="W747" i="2" s="1"/>
  <c r="Q739" i="2"/>
  <c r="U739" i="2"/>
  <c r="V739" i="2" s="1"/>
  <c r="W739" i="2" s="1"/>
  <c r="U731" i="2"/>
  <c r="V731" i="2" s="1"/>
  <c r="W731" i="2" s="1"/>
  <c r="Q723" i="2"/>
  <c r="U723" i="2"/>
  <c r="V723" i="2" s="1"/>
  <c r="W723" i="2" s="1"/>
  <c r="Q715" i="2"/>
  <c r="R715" i="2" s="1"/>
  <c r="U715" i="2"/>
  <c r="V715" i="2" s="1"/>
  <c r="W715" i="2" s="1"/>
  <c r="Q707" i="2"/>
  <c r="U707" i="2"/>
  <c r="V707" i="2" s="1"/>
  <c r="W707" i="2" s="1"/>
  <c r="U699" i="2"/>
  <c r="V699" i="2" s="1"/>
  <c r="W699" i="2" s="1"/>
  <c r="Q691" i="2"/>
  <c r="U691" i="2"/>
  <c r="V691" i="2" s="1"/>
  <c r="W691" i="2" s="1"/>
  <c r="Q683" i="2"/>
  <c r="R683" i="2" s="1"/>
  <c r="U683" i="2"/>
  <c r="V683" i="2" s="1"/>
  <c r="W683" i="2" s="1"/>
  <c r="Q675" i="2"/>
  <c r="U675" i="2"/>
  <c r="V675" i="2" s="1"/>
  <c r="W675" i="2" s="1"/>
  <c r="U667" i="2"/>
  <c r="V667" i="2" s="1"/>
  <c r="W667" i="2" s="1"/>
  <c r="Q659" i="2"/>
  <c r="U659" i="2"/>
  <c r="V659" i="2" s="1"/>
  <c r="W659" i="2" s="1"/>
  <c r="Q651" i="2"/>
  <c r="R651" i="2" s="1"/>
  <c r="U651" i="2"/>
  <c r="V651" i="2" s="1"/>
  <c r="W651" i="2" s="1"/>
  <c r="Q643" i="2"/>
  <c r="U643" i="2"/>
  <c r="V643" i="2" s="1"/>
  <c r="W643" i="2" s="1"/>
  <c r="U635" i="2"/>
  <c r="V635" i="2" s="1"/>
  <c r="W635" i="2" s="1"/>
  <c r="Q627" i="2"/>
  <c r="U627" i="2"/>
  <c r="V627" i="2" s="1"/>
  <c r="W627" i="2" s="1"/>
  <c r="Q619" i="2"/>
  <c r="R619" i="2" s="1"/>
  <c r="U619" i="2"/>
  <c r="V619" i="2" s="1"/>
  <c r="W619" i="2" s="1"/>
  <c r="Q611" i="2"/>
  <c r="U611" i="2"/>
  <c r="V611" i="2" s="1"/>
  <c r="W611" i="2" s="1"/>
  <c r="U603" i="2"/>
  <c r="V603" i="2" s="1"/>
  <c r="W603" i="2" s="1"/>
  <c r="Q595" i="2"/>
  <c r="U595" i="2"/>
  <c r="V595" i="2" s="1"/>
  <c r="W595" i="2" s="1"/>
  <c r="Q587" i="2"/>
  <c r="R587" i="2" s="1"/>
  <c r="U587" i="2"/>
  <c r="V587" i="2" s="1"/>
  <c r="W587" i="2" s="1"/>
  <c r="Q579" i="2"/>
  <c r="U579" i="2"/>
  <c r="V579" i="2" s="1"/>
  <c r="W579" i="2" s="1"/>
  <c r="U571" i="2"/>
  <c r="V571" i="2" s="1"/>
  <c r="W571" i="2" s="1"/>
  <c r="Q563" i="2"/>
  <c r="U563" i="2"/>
  <c r="V563" i="2" s="1"/>
  <c r="W563" i="2" s="1"/>
  <c r="Q555" i="2"/>
  <c r="R555" i="2" s="1"/>
  <c r="U555" i="2"/>
  <c r="V555" i="2" s="1"/>
  <c r="W555" i="2" s="1"/>
  <c r="Q547" i="2"/>
  <c r="U547" i="2"/>
  <c r="V547" i="2" s="1"/>
  <c r="W547" i="2" s="1"/>
  <c r="U539" i="2"/>
  <c r="V539" i="2" s="1"/>
  <c r="W539" i="2" s="1"/>
  <c r="Q531" i="2"/>
  <c r="U531" i="2"/>
  <c r="V531" i="2" s="1"/>
  <c r="W531" i="2" s="1"/>
  <c r="Q523" i="2"/>
  <c r="R523" i="2" s="1"/>
  <c r="U523" i="2"/>
  <c r="V523" i="2" s="1"/>
  <c r="W523" i="2" s="1"/>
  <c r="Q515" i="2"/>
  <c r="U515" i="2"/>
  <c r="V515" i="2" s="1"/>
  <c r="W515" i="2" s="1"/>
  <c r="U507" i="2"/>
  <c r="V507" i="2" s="1"/>
  <c r="W507" i="2" s="1"/>
  <c r="Q499" i="2"/>
  <c r="U499" i="2"/>
  <c r="V499" i="2" s="1"/>
  <c r="W499" i="2" s="1"/>
  <c r="Q491" i="2"/>
  <c r="R491" i="2" s="1"/>
  <c r="U491" i="2"/>
  <c r="V491" i="2" s="1"/>
  <c r="W491" i="2" s="1"/>
  <c r="Q483" i="2"/>
  <c r="U483" i="2"/>
  <c r="V483" i="2" s="1"/>
  <c r="W483" i="2" s="1"/>
  <c r="U475" i="2"/>
  <c r="V475" i="2" s="1"/>
  <c r="W475" i="2" s="1"/>
  <c r="Q467" i="2"/>
  <c r="U467" i="2"/>
  <c r="V467" i="2" s="1"/>
  <c r="W467" i="2" s="1"/>
  <c r="Q459" i="2"/>
  <c r="R459" i="2" s="1"/>
  <c r="U459" i="2"/>
  <c r="V459" i="2" s="1"/>
  <c r="W459" i="2" s="1"/>
  <c r="Q451" i="2"/>
  <c r="U451" i="2"/>
  <c r="V451" i="2" s="1"/>
  <c r="W451" i="2" s="1"/>
  <c r="U443" i="2"/>
  <c r="V443" i="2" s="1"/>
  <c r="W443" i="2" s="1"/>
  <c r="Q435" i="2"/>
  <c r="U435" i="2"/>
  <c r="V435" i="2" s="1"/>
  <c r="W435" i="2" s="1"/>
  <c r="Q427" i="2"/>
  <c r="U427" i="2"/>
  <c r="V427" i="2" s="1"/>
  <c r="W427" i="2" s="1"/>
  <c r="Q419" i="2"/>
  <c r="U419" i="2"/>
  <c r="V419" i="2" s="1"/>
  <c r="W419" i="2" s="1"/>
  <c r="U411" i="2"/>
  <c r="V411" i="2" s="1"/>
  <c r="W411" i="2" s="1"/>
  <c r="Q403" i="2"/>
  <c r="U403" i="2"/>
  <c r="V403" i="2" s="1"/>
  <c r="W403" i="2" s="1"/>
  <c r="Q395" i="2"/>
  <c r="U395" i="2"/>
  <c r="V395" i="2" s="1"/>
  <c r="W395" i="2" s="1"/>
  <c r="Q387" i="2"/>
  <c r="U387" i="2"/>
  <c r="V387" i="2" s="1"/>
  <c r="W387" i="2" s="1"/>
  <c r="U379" i="2"/>
  <c r="V379" i="2" s="1"/>
  <c r="W379" i="2" s="1"/>
  <c r="Q371" i="2"/>
  <c r="U371" i="2"/>
  <c r="V371" i="2" s="1"/>
  <c r="W371" i="2" s="1"/>
  <c r="Q363" i="2"/>
  <c r="U363" i="2"/>
  <c r="V363" i="2" s="1"/>
  <c r="W363" i="2" s="1"/>
  <c r="Q355" i="2"/>
  <c r="U355" i="2"/>
  <c r="V355" i="2" s="1"/>
  <c r="W355" i="2" s="1"/>
  <c r="U1514" i="2"/>
  <c r="V1514" i="2" s="1"/>
  <c r="W1514" i="2" s="1"/>
  <c r="Q1506" i="2"/>
  <c r="U1506" i="2"/>
  <c r="V1506" i="2" s="1"/>
  <c r="W1506" i="2" s="1"/>
  <c r="Q1498" i="2"/>
  <c r="U1498" i="2"/>
  <c r="V1498" i="2" s="1"/>
  <c r="W1498" i="2" s="1"/>
  <c r="Q1490" i="2"/>
  <c r="U1490" i="2"/>
  <c r="V1490" i="2" s="1"/>
  <c r="W1490" i="2" s="1"/>
  <c r="U1482" i="2"/>
  <c r="V1482" i="2" s="1"/>
  <c r="W1482" i="2" s="1"/>
  <c r="Q1474" i="2"/>
  <c r="U1474" i="2"/>
  <c r="V1474" i="2" s="1"/>
  <c r="W1474" i="2" s="1"/>
  <c r="Q1466" i="2"/>
  <c r="U1466" i="2"/>
  <c r="V1466" i="2" s="1"/>
  <c r="W1466" i="2" s="1"/>
  <c r="Q1458" i="2"/>
  <c r="U1458" i="2"/>
  <c r="V1458" i="2" s="1"/>
  <c r="W1458" i="2" s="1"/>
  <c r="U1450" i="2"/>
  <c r="V1450" i="2" s="1"/>
  <c r="W1450" i="2" s="1"/>
  <c r="Q1442" i="2"/>
  <c r="U1442" i="2"/>
  <c r="V1442" i="2" s="1"/>
  <c r="W1442" i="2" s="1"/>
  <c r="Q1434" i="2"/>
  <c r="U1434" i="2"/>
  <c r="V1434" i="2" s="1"/>
  <c r="W1434" i="2" s="1"/>
  <c r="Q1426" i="2"/>
  <c r="U1426" i="2"/>
  <c r="V1426" i="2" s="1"/>
  <c r="W1426" i="2" s="1"/>
  <c r="U1418" i="2"/>
  <c r="V1418" i="2" s="1"/>
  <c r="W1418" i="2" s="1"/>
  <c r="Q1410" i="2"/>
  <c r="U1410" i="2"/>
  <c r="V1410" i="2" s="1"/>
  <c r="W1410" i="2" s="1"/>
  <c r="Q1402" i="2"/>
  <c r="U1402" i="2"/>
  <c r="V1402" i="2" s="1"/>
  <c r="W1402" i="2" s="1"/>
  <c r="Q1394" i="2"/>
  <c r="U1394" i="2"/>
  <c r="V1394" i="2" s="1"/>
  <c r="W1394" i="2" s="1"/>
  <c r="U1386" i="2"/>
  <c r="V1386" i="2" s="1"/>
  <c r="W1386" i="2" s="1"/>
  <c r="Q1378" i="2"/>
  <c r="U1378" i="2"/>
  <c r="V1378" i="2" s="1"/>
  <c r="W1378" i="2" s="1"/>
  <c r="Q1370" i="2"/>
  <c r="U1370" i="2"/>
  <c r="V1370" i="2" s="1"/>
  <c r="W1370" i="2" s="1"/>
  <c r="Q1362" i="2"/>
  <c r="U1362" i="2"/>
  <c r="V1362" i="2" s="1"/>
  <c r="W1362" i="2" s="1"/>
  <c r="U1354" i="2"/>
  <c r="V1354" i="2" s="1"/>
  <c r="W1354" i="2" s="1"/>
  <c r="Q1346" i="2"/>
  <c r="U1346" i="2"/>
  <c r="V1346" i="2" s="1"/>
  <c r="W1346" i="2" s="1"/>
  <c r="Q1338" i="2"/>
  <c r="U1338" i="2"/>
  <c r="V1338" i="2" s="1"/>
  <c r="W1338" i="2" s="1"/>
  <c r="Q1330" i="2"/>
  <c r="U1330" i="2"/>
  <c r="V1330" i="2" s="1"/>
  <c r="W1330" i="2" s="1"/>
  <c r="U1322" i="2"/>
  <c r="V1322" i="2" s="1"/>
  <c r="W1322" i="2" s="1"/>
  <c r="Q1314" i="2"/>
  <c r="U1314" i="2"/>
  <c r="V1314" i="2" s="1"/>
  <c r="W1314" i="2" s="1"/>
  <c r="Q1306" i="2"/>
  <c r="U1306" i="2"/>
  <c r="V1306" i="2" s="1"/>
  <c r="W1306" i="2" s="1"/>
  <c r="Q1298" i="2"/>
  <c r="U1298" i="2"/>
  <c r="V1298" i="2" s="1"/>
  <c r="W1298" i="2" s="1"/>
  <c r="U1290" i="2"/>
  <c r="V1290" i="2" s="1"/>
  <c r="W1290" i="2" s="1"/>
  <c r="Q1282" i="2"/>
  <c r="U1282" i="2"/>
  <c r="V1282" i="2" s="1"/>
  <c r="W1282" i="2" s="1"/>
  <c r="Q1274" i="2"/>
  <c r="U1274" i="2"/>
  <c r="V1274" i="2" s="1"/>
  <c r="W1274" i="2" s="1"/>
  <c r="Q1266" i="2"/>
  <c r="U1266" i="2"/>
  <c r="V1266" i="2" s="1"/>
  <c r="W1266" i="2" s="1"/>
  <c r="U1258" i="2"/>
  <c r="V1258" i="2" s="1"/>
  <c r="W1258" i="2" s="1"/>
  <c r="Q1250" i="2"/>
  <c r="U1250" i="2"/>
  <c r="V1250" i="2" s="1"/>
  <c r="W1250" i="2" s="1"/>
  <c r="Q1242" i="2"/>
  <c r="U1242" i="2"/>
  <c r="V1242" i="2" s="1"/>
  <c r="W1242" i="2" s="1"/>
  <c r="Q1234" i="2"/>
  <c r="U1234" i="2"/>
  <c r="V1234" i="2" s="1"/>
  <c r="W1234" i="2" s="1"/>
  <c r="U1226" i="2"/>
  <c r="V1226" i="2" s="1"/>
  <c r="W1226" i="2" s="1"/>
  <c r="Q1218" i="2"/>
  <c r="U1218" i="2"/>
  <c r="V1218" i="2" s="1"/>
  <c r="W1218" i="2" s="1"/>
  <c r="Q1210" i="2"/>
  <c r="U1210" i="2"/>
  <c r="V1210" i="2" s="1"/>
  <c r="W1210" i="2" s="1"/>
  <c r="Q1202" i="2"/>
  <c r="U1202" i="2"/>
  <c r="V1202" i="2" s="1"/>
  <c r="W1202" i="2" s="1"/>
  <c r="U1194" i="2"/>
  <c r="V1194" i="2" s="1"/>
  <c r="W1194" i="2" s="1"/>
  <c r="Q1186" i="2"/>
  <c r="U1186" i="2"/>
  <c r="V1186" i="2" s="1"/>
  <c r="W1186" i="2" s="1"/>
  <c r="Q1178" i="2"/>
  <c r="U1178" i="2"/>
  <c r="V1178" i="2" s="1"/>
  <c r="W1178" i="2" s="1"/>
  <c r="Q1170" i="2"/>
  <c r="U1170" i="2"/>
  <c r="V1170" i="2" s="1"/>
  <c r="W1170" i="2" s="1"/>
  <c r="U1162" i="2"/>
  <c r="V1162" i="2" s="1"/>
  <c r="W1162" i="2" s="1"/>
  <c r="Q1154" i="2"/>
  <c r="U1154" i="2"/>
  <c r="V1154" i="2" s="1"/>
  <c r="W1154" i="2" s="1"/>
  <c r="Q1146" i="2"/>
  <c r="U1146" i="2"/>
  <c r="V1146" i="2" s="1"/>
  <c r="W1146" i="2" s="1"/>
  <c r="Q1138" i="2"/>
  <c r="U1138" i="2"/>
  <c r="V1138" i="2" s="1"/>
  <c r="W1138" i="2" s="1"/>
  <c r="U1130" i="2"/>
  <c r="V1130" i="2" s="1"/>
  <c r="W1130" i="2" s="1"/>
  <c r="Q1122" i="2"/>
  <c r="U1122" i="2"/>
  <c r="V1122" i="2" s="1"/>
  <c r="W1122" i="2" s="1"/>
  <c r="Q1114" i="2"/>
  <c r="U1114" i="2"/>
  <c r="V1114" i="2" s="1"/>
  <c r="W1114" i="2" s="1"/>
  <c r="Q1106" i="2"/>
  <c r="U1106" i="2"/>
  <c r="V1106" i="2" s="1"/>
  <c r="W1106" i="2" s="1"/>
  <c r="U1098" i="2"/>
  <c r="V1098" i="2" s="1"/>
  <c r="W1098" i="2" s="1"/>
  <c r="Q1090" i="2"/>
  <c r="U1090" i="2"/>
  <c r="V1090" i="2" s="1"/>
  <c r="W1090" i="2" s="1"/>
  <c r="Q1082" i="2"/>
  <c r="U1082" i="2"/>
  <c r="V1082" i="2" s="1"/>
  <c r="W1082" i="2" s="1"/>
  <c r="Q1074" i="2"/>
  <c r="U1074" i="2"/>
  <c r="V1074" i="2" s="1"/>
  <c r="W1074" i="2" s="1"/>
  <c r="U1066" i="2"/>
  <c r="V1066" i="2" s="1"/>
  <c r="W1066" i="2" s="1"/>
  <c r="Q1058" i="2"/>
  <c r="U1058" i="2"/>
  <c r="V1058" i="2" s="1"/>
  <c r="W1058" i="2" s="1"/>
  <c r="Q1050" i="2"/>
  <c r="U1050" i="2"/>
  <c r="V1050" i="2" s="1"/>
  <c r="W1050" i="2" s="1"/>
  <c r="Q1042" i="2"/>
  <c r="U1042" i="2"/>
  <c r="V1042" i="2" s="1"/>
  <c r="W1042" i="2" s="1"/>
  <c r="U1034" i="2"/>
  <c r="V1034" i="2" s="1"/>
  <c r="W1034" i="2" s="1"/>
  <c r="Q1026" i="2"/>
  <c r="U1026" i="2"/>
  <c r="V1026" i="2" s="1"/>
  <c r="W1026" i="2" s="1"/>
  <c r="Q1018" i="2"/>
  <c r="U1018" i="2"/>
  <c r="V1018" i="2" s="1"/>
  <c r="W1018" i="2" s="1"/>
  <c r="Q1010" i="2"/>
  <c r="U1010" i="2"/>
  <c r="V1010" i="2" s="1"/>
  <c r="W1010" i="2" s="1"/>
  <c r="U1002" i="2"/>
  <c r="V1002" i="2" s="1"/>
  <c r="W1002" i="2" s="1"/>
  <c r="Q994" i="2"/>
  <c r="U994" i="2"/>
  <c r="V994" i="2" s="1"/>
  <c r="W994" i="2" s="1"/>
  <c r="Q986" i="2"/>
  <c r="R986" i="2" s="1"/>
  <c r="U986" i="2"/>
  <c r="V986" i="2" s="1"/>
  <c r="W986" i="2" s="1"/>
  <c r="Q978" i="2"/>
  <c r="U978" i="2"/>
  <c r="V978" i="2" s="1"/>
  <c r="W978" i="2" s="1"/>
  <c r="U970" i="2"/>
  <c r="V970" i="2" s="1"/>
  <c r="W970" i="2" s="1"/>
  <c r="Q962" i="2"/>
  <c r="R962" i="2" s="1"/>
  <c r="U962" i="2"/>
  <c r="V962" i="2" s="1"/>
  <c r="W962" i="2" s="1"/>
  <c r="Q954" i="2"/>
  <c r="U954" i="2"/>
  <c r="V954" i="2" s="1"/>
  <c r="W954" i="2" s="1"/>
  <c r="Q946" i="2"/>
  <c r="U946" i="2"/>
  <c r="V946" i="2" s="1"/>
  <c r="W946" i="2" s="1"/>
  <c r="U938" i="2"/>
  <c r="V938" i="2" s="1"/>
  <c r="W938" i="2" s="1"/>
  <c r="Q930" i="2"/>
  <c r="U930" i="2"/>
  <c r="V930" i="2" s="1"/>
  <c r="W930" i="2" s="1"/>
  <c r="Q922" i="2"/>
  <c r="U922" i="2"/>
  <c r="V922" i="2" s="1"/>
  <c r="W922" i="2" s="1"/>
  <c r="Q914" i="2"/>
  <c r="U914" i="2"/>
  <c r="V914" i="2" s="1"/>
  <c r="W914" i="2" s="1"/>
  <c r="U906" i="2"/>
  <c r="V906" i="2" s="1"/>
  <c r="W906" i="2" s="1"/>
  <c r="Q898" i="2"/>
  <c r="U898" i="2"/>
  <c r="V898" i="2" s="1"/>
  <c r="W898" i="2" s="1"/>
  <c r="Q890" i="2"/>
  <c r="R890" i="2" s="1"/>
  <c r="U890" i="2"/>
  <c r="V890" i="2" s="1"/>
  <c r="W890" i="2" s="1"/>
  <c r="Q882" i="2"/>
  <c r="U882" i="2"/>
  <c r="V882" i="2" s="1"/>
  <c r="W882" i="2" s="1"/>
  <c r="U874" i="2"/>
  <c r="V874" i="2" s="1"/>
  <c r="W874" i="2" s="1"/>
  <c r="Q866" i="2"/>
  <c r="U866" i="2"/>
  <c r="V866" i="2" s="1"/>
  <c r="W866" i="2" s="1"/>
  <c r="Q858" i="2"/>
  <c r="R858" i="2" s="1"/>
  <c r="U858" i="2"/>
  <c r="V858" i="2" s="1"/>
  <c r="W858" i="2" s="1"/>
  <c r="Q850" i="2"/>
  <c r="U850" i="2"/>
  <c r="V850" i="2" s="1"/>
  <c r="W850" i="2" s="1"/>
  <c r="U842" i="2"/>
  <c r="V842" i="2" s="1"/>
  <c r="W842" i="2" s="1"/>
  <c r="Q834" i="2"/>
  <c r="U834" i="2"/>
  <c r="V834" i="2" s="1"/>
  <c r="W834" i="2" s="1"/>
  <c r="Q826" i="2"/>
  <c r="U826" i="2"/>
  <c r="V826" i="2" s="1"/>
  <c r="W826" i="2" s="1"/>
  <c r="Q818" i="2"/>
  <c r="U818" i="2"/>
  <c r="V818" i="2" s="1"/>
  <c r="W818" i="2" s="1"/>
  <c r="U810" i="2"/>
  <c r="V810" i="2" s="1"/>
  <c r="W810" i="2" s="1"/>
  <c r="Q802" i="2"/>
  <c r="U802" i="2"/>
  <c r="V802" i="2" s="1"/>
  <c r="W802" i="2" s="1"/>
  <c r="Q794" i="2"/>
  <c r="U794" i="2"/>
  <c r="V794" i="2" s="1"/>
  <c r="W794" i="2" s="1"/>
  <c r="Q786" i="2"/>
  <c r="U786" i="2"/>
  <c r="V786" i="2" s="1"/>
  <c r="W786" i="2" s="1"/>
  <c r="U778" i="2"/>
  <c r="V778" i="2" s="1"/>
  <c r="W778" i="2" s="1"/>
  <c r="Q770" i="2"/>
  <c r="U770" i="2"/>
  <c r="V770" i="2" s="1"/>
  <c r="W770" i="2" s="1"/>
  <c r="Q762" i="2"/>
  <c r="U762" i="2"/>
  <c r="V762" i="2" s="1"/>
  <c r="W762" i="2" s="1"/>
  <c r="Q754" i="2"/>
  <c r="R754" i="2" s="1"/>
  <c r="U754" i="2"/>
  <c r="V754" i="2" s="1"/>
  <c r="W754" i="2" s="1"/>
  <c r="U746" i="2"/>
  <c r="V746" i="2" s="1"/>
  <c r="W746" i="2" s="1"/>
  <c r="Q738" i="2"/>
  <c r="U738" i="2"/>
  <c r="V738" i="2" s="1"/>
  <c r="W738" i="2" s="1"/>
  <c r="Q730" i="2"/>
  <c r="U730" i="2"/>
  <c r="V730" i="2" s="1"/>
  <c r="W730" i="2" s="1"/>
  <c r="Q722" i="2"/>
  <c r="U722" i="2"/>
  <c r="V722" i="2" s="1"/>
  <c r="W722" i="2" s="1"/>
  <c r="U714" i="2"/>
  <c r="V714" i="2" s="1"/>
  <c r="W714" i="2" s="1"/>
  <c r="Q706" i="2"/>
  <c r="U706" i="2"/>
  <c r="V706" i="2" s="1"/>
  <c r="W706" i="2" s="1"/>
  <c r="Q698" i="2"/>
  <c r="U698" i="2"/>
  <c r="V698" i="2" s="1"/>
  <c r="W698" i="2" s="1"/>
  <c r="Q690" i="2"/>
  <c r="U690" i="2"/>
  <c r="V690" i="2" s="1"/>
  <c r="W690" i="2" s="1"/>
  <c r="U682" i="2"/>
  <c r="V682" i="2" s="1"/>
  <c r="W682" i="2" s="1"/>
  <c r="Q674" i="2"/>
  <c r="U674" i="2"/>
  <c r="V674" i="2" s="1"/>
  <c r="W674" i="2" s="1"/>
  <c r="Q666" i="2"/>
  <c r="U666" i="2"/>
  <c r="V666" i="2" s="1"/>
  <c r="W666" i="2" s="1"/>
  <c r="Q658" i="2"/>
  <c r="U658" i="2"/>
  <c r="V658" i="2" s="1"/>
  <c r="W658" i="2" s="1"/>
  <c r="U650" i="2"/>
  <c r="V650" i="2" s="1"/>
  <c r="W650" i="2" s="1"/>
  <c r="Q642" i="2"/>
  <c r="U642" i="2"/>
  <c r="V642" i="2" s="1"/>
  <c r="W642" i="2" s="1"/>
  <c r="Q634" i="2"/>
  <c r="U634" i="2"/>
  <c r="V634" i="2" s="1"/>
  <c r="W634" i="2" s="1"/>
  <c r="Q626" i="2"/>
  <c r="U626" i="2"/>
  <c r="V626" i="2" s="1"/>
  <c r="W626" i="2" s="1"/>
  <c r="U618" i="2"/>
  <c r="V618" i="2" s="1"/>
  <c r="W618" i="2" s="1"/>
  <c r="Q610" i="2"/>
  <c r="U610" i="2"/>
  <c r="V610" i="2" s="1"/>
  <c r="W610" i="2" s="1"/>
  <c r="Q602" i="2"/>
  <c r="U602" i="2"/>
  <c r="V602" i="2" s="1"/>
  <c r="W602" i="2" s="1"/>
  <c r="Q594" i="2"/>
  <c r="U594" i="2"/>
  <c r="V594" i="2" s="1"/>
  <c r="W594" i="2" s="1"/>
  <c r="U586" i="2"/>
  <c r="V586" i="2" s="1"/>
  <c r="W586" i="2" s="1"/>
  <c r="Q578" i="2"/>
  <c r="U578" i="2"/>
  <c r="V578" i="2" s="1"/>
  <c r="W578" i="2" s="1"/>
  <c r="Q570" i="2"/>
  <c r="U570" i="2"/>
  <c r="V570" i="2" s="1"/>
  <c r="W570" i="2" s="1"/>
  <c r="Q562" i="2"/>
  <c r="U562" i="2"/>
  <c r="V562" i="2" s="1"/>
  <c r="W562" i="2" s="1"/>
  <c r="U554" i="2"/>
  <c r="V554" i="2" s="1"/>
  <c r="W554" i="2" s="1"/>
  <c r="Q546" i="2"/>
  <c r="U546" i="2"/>
  <c r="V546" i="2" s="1"/>
  <c r="W546" i="2" s="1"/>
  <c r="Q538" i="2"/>
  <c r="U538" i="2"/>
  <c r="V538" i="2" s="1"/>
  <c r="W538" i="2" s="1"/>
  <c r="Q530" i="2"/>
  <c r="U530" i="2"/>
  <c r="V530" i="2" s="1"/>
  <c r="W530" i="2" s="1"/>
  <c r="U522" i="2"/>
  <c r="V522" i="2" s="1"/>
  <c r="W522" i="2" s="1"/>
  <c r="Q514" i="2"/>
  <c r="U514" i="2"/>
  <c r="V514" i="2" s="1"/>
  <c r="W514" i="2" s="1"/>
  <c r="Q506" i="2"/>
  <c r="U506" i="2"/>
  <c r="V506" i="2" s="1"/>
  <c r="W506" i="2" s="1"/>
  <c r="Q498" i="2"/>
  <c r="U498" i="2"/>
  <c r="V498" i="2" s="1"/>
  <c r="W498" i="2" s="1"/>
  <c r="U490" i="2"/>
  <c r="V490" i="2" s="1"/>
  <c r="W490" i="2" s="1"/>
  <c r="Q482" i="2"/>
  <c r="U482" i="2"/>
  <c r="V482" i="2" s="1"/>
  <c r="W482" i="2" s="1"/>
  <c r="Q474" i="2"/>
  <c r="U474" i="2"/>
  <c r="V474" i="2" s="1"/>
  <c r="W474" i="2" s="1"/>
  <c r="Q466" i="2"/>
  <c r="U466" i="2"/>
  <c r="V466" i="2" s="1"/>
  <c r="W466" i="2" s="1"/>
  <c r="U458" i="2"/>
  <c r="V458" i="2" s="1"/>
  <c r="W458" i="2" s="1"/>
  <c r="Q450" i="2"/>
  <c r="U450" i="2"/>
  <c r="V450" i="2" s="1"/>
  <c r="W450" i="2" s="1"/>
  <c r="Q442" i="2"/>
  <c r="U442" i="2"/>
  <c r="V442" i="2" s="1"/>
  <c r="W442" i="2" s="1"/>
  <c r="Q434" i="2"/>
  <c r="U434" i="2"/>
  <c r="V434" i="2" s="1"/>
  <c r="W434" i="2" s="1"/>
  <c r="U426" i="2"/>
  <c r="V426" i="2" s="1"/>
  <c r="W426" i="2" s="1"/>
  <c r="Q418" i="2"/>
  <c r="U418" i="2"/>
  <c r="V418" i="2" s="1"/>
  <c r="W418" i="2" s="1"/>
  <c r="Q410" i="2"/>
  <c r="U410" i="2"/>
  <c r="V410" i="2" s="1"/>
  <c r="W410" i="2" s="1"/>
  <c r="Q402" i="2"/>
  <c r="U402" i="2"/>
  <c r="V402" i="2" s="1"/>
  <c r="W402" i="2" s="1"/>
  <c r="U394" i="2"/>
  <c r="V394" i="2" s="1"/>
  <c r="W394" i="2" s="1"/>
  <c r="Q386" i="2"/>
  <c r="U386" i="2"/>
  <c r="V386" i="2" s="1"/>
  <c r="W386" i="2" s="1"/>
  <c r="Q378" i="2"/>
  <c r="U378" i="2"/>
  <c r="V378" i="2" s="1"/>
  <c r="W378" i="2" s="1"/>
  <c r="Q370" i="2"/>
  <c r="U370" i="2"/>
  <c r="V370" i="2" s="1"/>
  <c r="W370" i="2" s="1"/>
  <c r="U362" i="2"/>
  <c r="V362" i="2" s="1"/>
  <c r="W362" i="2" s="1"/>
  <c r="Q354" i="2"/>
  <c r="U354" i="2"/>
  <c r="V354" i="2" s="1"/>
  <c r="W354" i="2" s="1"/>
  <c r="Q346" i="2"/>
  <c r="U346" i="2"/>
  <c r="V346" i="2" s="1"/>
  <c r="W346" i="2" s="1"/>
  <c r="Q338" i="2"/>
  <c r="U338" i="2"/>
  <c r="V338" i="2" s="1"/>
  <c r="W338" i="2" s="1"/>
  <c r="U330" i="2"/>
  <c r="V330" i="2" s="1"/>
  <c r="W330" i="2" s="1"/>
  <c r="Q322" i="2"/>
  <c r="U322" i="2"/>
  <c r="V322" i="2" s="1"/>
  <c r="W322" i="2" s="1"/>
  <c r="Q314" i="2"/>
  <c r="U314" i="2"/>
  <c r="V314" i="2" s="1"/>
  <c r="W314" i="2" s="1"/>
  <c r="Q306" i="2"/>
  <c r="U306" i="2"/>
  <c r="V306" i="2" s="1"/>
  <c r="W306" i="2" s="1"/>
  <c r="U298" i="2"/>
  <c r="V298" i="2" s="1"/>
  <c r="W298" i="2" s="1"/>
  <c r="Q290" i="2"/>
  <c r="U290" i="2"/>
  <c r="V290" i="2" s="1"/>
  <c r="W290" i="2" s="1"/>
  <c r="Q282" i="2"/>
  <c r="U282" i="2"/>
  <c r="V282" i="2" s="1"/>
  <c r="W282" i="2" s="1"/>
  <c r="Q274" i="2"/>
  <c r="U274" i="2"/>
  <c r="V274" i="2" s="1"/>
  <c r="W274" i="2" s="1"/>
  <c r="U266" i="2"/>
  <c r="V266" i="2" s="1"/>
  <c r="W266" i="2" s="1"/>
  <c r="Q258" i="2"/>
  <c r="U258" i="2"/>
  <c r="V258" i="2" s="1"/>
  <c r="W258" i="2" s="1"/>
  <c r="Q250" i="2"/>
  <c r="U250" i="2"/>
  <c r="V250" i="2" s="1"/>
  <c r="W250" i="2" s="1"/>
  <c r="Q242" i="2"/>
  <c r="U242" i="2"/>
  <c r="V242" i="2" s="1"/>
  <c r="W242" i="2" s="1"/>
  <c r="U234" i="2"/>
  <c r="V234" i="2" s="1"/>
  <c r="W234" i="2" s="1"/>
  <c r="Q226" i="2"/>
  <c r="U226" i="2"/>
  <c r="V226" i="2" s="1"/>
  <c r="W226" i="2" s="1"/>
  <c r="Q218" i="2"/>
  <c r="U218" i="2"/>
  <c r="V218" i="2" s="1"/>
  <c r="W218" i="2" s="1"/>
  <c r="Q210" i="2"/>
  <c r="U210" i="2"/>
  <c r="V210" i="2" s="1"/>
  <c r="W210" i="2" s="1"/>
  <c r="U202" i="2"/>
  <c r="V202" i="2" s="1"/>
  <c r="W202" i="2" s="1"/>
  <c r="Q194" i="2"/>
  <c r="U194" i="2"/>
  <c r="V194" i="2" s="1"/>
  <c r="W194" i="2" s="1"/>
  <c r="Q186" i="2"/>
  <c r="U186" i="2"/>
  <c r="V186" i="2" s="1"/>
  <c r="W186" i="2" s="1"/>
  <c r="Q178" i="2"/>
  <c r="U178" i="2"/>
  <c r="V178" i="2" s="1"/>
  <c r="W178" i="2" s="1"/>
  <c r="U170" i="2"/>
  <c r="V170" i="2" s="1"/>
  <c r="W170" i="2" s="1"/>
  <c r="Q162" i="2"/>
  <c r="U162" i="2"/>
  <c r="V162" i="2" s="1"/>
  <c r="W162" i="2" s="1"/>
  <c r="Q154" i="2"/>
  <c r="U154" i="2"/>
  <c r="V154" i="2" s="1"/>
  <c r="W154" i="2" s="1"/>
  <c r="Q146" i="2"/>
  <c r="U146" i="2"/>
  <c r="V146" i="2" s="1"/>
  <c r="W146" i="2" s="1"/>
  <c r="U138" i="2"/>
  <c r="V138" i="2" s="1"/>
  <c r="W138" i="2" s="1"/>
  <c r="Q130" i="2"/>
  <c r="U130" i="2"/>
  <c r="V130" i="2" s="1"/>
  <c r="W130" i="2" s="1"/>
  <c r="Q123" i="2"/>
  <c r="U123" i="2"/>
  <c r="V123" i="2" s="1"/>
  <c r="W123" i="2" s="1"/>
  <c r="Q115" i="2"/>
  <c r="U115" i="2"/>
  <c r="V115" i="2" s="1"/>
  <c r="W115" i="2" s="1"/>
  <c r="U107" i="2"/>
  <c r="V107" i="2" s="1"/>
  <c r="W107" i="2" s="1"/>
  <c r="Q99" i="2"/>
  <c r="U99" i="2"/>
  <c r="V99" i="2" s="1"/>
  <c r="W99" i="2" s="1"/>
  <c r="Q91" i="2"/>
  <c r="U91" i="2"/>
  <c r="V91" i="2" s="1"/>
  <c r="W91" i="2" s="1"/>
  <c r="Q83" i="2"/>
  <c r="U83" i="2"/>
  <c r="V83" i="2" s="1"/>
  <c r="W83" i="2" s="1"/>
  <c r="U75" i="2"/>
  <c r="V75" i="2" s="1"/>
  <c r="W75" i="2" s="1"/>
  <c r="Q67" i="2"/>
  <c r="U67" i="2"/>
  <c r="V67" i="2" s="1"/>
  <c r="W67" i="2" s="1"/>
  <c r="Q59" i="2"/>
  <c r="U59" i="2"/>
  <c r="V59" i="2" s="1"/>
  <c r="W59" i="2" s="1"/>
  <c r="Q51" i="2"/>
  <c r="U51" i="2"/>
  <c r="V51" i="2" s="1"/>
  <c r="W51" i="2" s="1"/>
  <c r="U43" i="2"/>
  <c r="V43" i="2" s="1"/>
  <c r="W43" i="2" s="1"/>
  <c r="Q35" i="2"/>
  <c r="U35" i="2"/>
  <c r="V35" i="2" s="1"/>
  <c r="W35" i="2" s="1"/>
  <c r="Q27" i="2"/>
  <c r="U27" i="2"/>
  <c r="V27" i="2" s="1"/>
  <c r="W27" i="2" s="1"/>
  <c r="Q19" i="2"/>
  <c r="U19" i="2"/>
  <c r="V19" i="2" s="1"/>
  <c r="W19" i="2" s="1"/>
  <c r="U11" i="2"/>
  <c r="V11" i="2" s="1"/>
  <c r="W11" i="2" s="1"/>
  <c r="Q3" i="2"/>
  <c r="U3" i="2"/>
  <c r="V3" i="2" s="1"/>
  <c r="W3" i="2" s="1"/>
  <c r="Q2007" i="2"/>
  <c r="U2007" i="2"/>
  <c r="V2007" i="2" s="1"/>
  <c r="W2007" i="2" s="1"/>
  <c r="Q1999" i="2"/>
  <c r="U1999" i="2"/>
  <c r="V1999" i="2" s="1"/>
  <c r="W1999" i="2" s="1"/>
  <c r="U1991" i="2"/>
  <c r="V1991" i="2" s="1"/>
  <c r="W1991" i="2" s="1"/>
  <c r="Q1984" i="2"/>
  <c r="U1984" i="2"/>
  <c r="V1984" i="2" s="1"/>
  <c r="W1984" i="2" s="1"/>
  <c r="Q1976" i="2"/>
  <c r="U1976" i="2"/>
  <c r="V1976" i="2" s="1"/>
  <c r="W1976" i="2" s="1"/>
  <c r="Q1968" i="2"/>
  <c r="U1968" i="2"/>
  <c r="V1968" i="2" s="1"/>
  <c r="W1968" i="2" s="1"/>
  <c r="U1960" i="2"/>
  <c r="V1960" i="2" s="1"/>
  <c r="W1960" i="2" s="1"/>
  <c r="Q1952" i="2"/>
  <c r="U1952" i="2"/>
  <c r="V1952" i="2" s="1"/>
  <c r="W1952" i="2" s="1"/>
  <c r="Q1944" i="2"/>
  <c r="U1944" i="2"/>
  <c r="V1944" i="2" s="1"/>
  <c r="W1944" i="2" s="1"/>
  <c r="Q1936" i="2"/>
  <c r="U1936" i="2"/>
  <c r="V1936" i="2" s="1"/>
  <c r="W1936" i="2" s="1"/>
  <c r="U1928" i="2"/>
  <c r="V1928" i="2" s="1"/>
  <c r="W1928" i="2" s="1"/>
  <c r="Q1920" i="2"/>
  <c r="U1920" i="2"/>
  <c r="V1920" i="2" s="1"/>
  <c r="W1920" i="2" s="1"/>
  <c r="Q1912" i="2"/>
  <c r="U1912" i="2"/>
  <c r="V1912" i="2" s="1"/>
  <c r="W1912" i="2" s="1"/>
  <c r="Q1897" i="2"/>
  <c r="U1897" i="2"/>
  <c r="V1897" i="2" s="1"/>
  <c r="W1897" i="2" s="1"/>
  <c r="U1889" i="2"/>
  <c r="V1889" i="2" s="1"/>
  <c r="W1889" i="2" s="1"/>
  <c r="Q1881" i="2"/>
  <c r="U1881" i="2"/>
  <c r="V1881" i="2" s="1"/>
  <c r="W1881" i="2" s="1"/>
  <c r="Q1873" i="2"/>
  <c r="U1873" i="2"/>
  <c r="V1873" i="2" s="1"/>
  <c r="W1873" i="2" s="1"/>
  <c r="Q1865" i="2"/>
  <c r="U1865" i="2"/>
  <c r="V1865" i="2" s="1"/>
  <c r="W1865" i="2" s="1"/>
  <c r="U1857" i="2"/>
  <c r="V1857" i="2" s="1"/>
  <c r="W1857" i="2" s="1"/>
  <c r="Q1849" i="2"/>
  <c r="U1849" i="2"/>
  <c r="V1849" i="2" s="1"/>
  <c r="W1849" i="2" s="1"/>
  <c r="Q1841" i="2"/>
  <c r="U1841" i="2"/>
  <c r="V1841" i="2" s="1"/>
  <c r="W1841" i="2" s="1"/>
  <c r="Q1833" i="2"/>
  <c r="U1833" i="2"/>
  <c r="V1833" i="2" s="1"/>
  <c r="W1833" i="2" s="1"/>
  <c r="U1825" i="2"/>
  <c r="V1825" i="2" s="1"/>
  <c r="W1825" i="2" s="1"/>
  <c r="Q1817" i="2"/>
  <c r="U1817" i="2"/>
  <c r="V1817" i="2" s="1"/>
  <c r="W1817" i="2" s="1"/>
  <c r="Q1809" i="2"/>
  <c r="U1809" i="2"/>
  <c r="V1809" i="2" s="1"/>
  <c r="W1809" i="2" s="1"/>
  <c r="Q1801" i="2"/>
  <c r="U1801" i="2"/>
  <c r="V1801" i="2" s="1"/>
  <c r="W1801" i="2" s="1"/>
  <c r="U1793" i="2"/>
  <c r="V1793" i="2" s="1"/>
  <c r="W1793" i="2" s="1"/>
  <c r="Q1785" i="2"/>
  <c r="U1785" i="2"/>
  <c r="V1785" i="2" s="1"/>
  <c r="W1785" i="2" s="1"/>
  <c r="Q1777" i="2"/>
  <c r="U1777" i="2"/>
  <c r="V1777" i="2" s="1"/>
  <c r="W1777" i="2" s="1"/>
  <c r="Q1769" i="2"/>
  <c r="U1769" i="2"/>
  <c r="V1769" i="2" s="1"/>
  <c r="W1769" i="2" s="1"/>
  <c r="U1761" i="2"/>
  <c r="V1761" i="2" s="1"/>
  <c r="W1761" i="2" s="1"/>
  <c r="Q1753" i="2"/>
  <c r="U1753" i="2"/>
  <c r="V1753" i="2" s="1"/>
  <c r="W1753" i="2" s="1"/>
  <c r="Q1745" i="2"/>
  <c r="U1745" i="2"/>
  <c r="V1745" i="2" s="1"/>
  <c r="W1745" i="2" s="1"/>
  <c r="Q1737" i="2"/>
  <c r="U1737" i="2"/>
  <c r="V1737" i="2" s="1"/>
  <c r="W1737" i="2" s="1"/>
  <c r="U1729" i="2"/>
  <c r="V1729" i="2" s="1"/>
  <c r="W1729" i="2" s="1"/>
  <c r="Q1721" i="2"/>
  <c r="U1721" i="2"/>
  <c r="V1721" i="2" s="1"/>
  <c r="W1721" i="2" s="1"/>
  <c r="Q1713" i="2"/>
  <c r="U1713" i="2"/>
  <c r="V1713" i="2" s="1"/>
  <c r="W1713" i="2" s="1"/>
  <c r="Q1705" i="2"/>
  <c r="U1705" i="2"/>
  <c r="V1705" i="2" s="1"/>
  <c r="W1705" i="2" s="1"/>
  <c r="U1697" i="2"/>
  <c r="V1697" i="2" s="1"/>
  <c r="W1697" i="2" s="1"/>
  <c r="Q1689" i="2"/>
  <c r="U1689" i="2"/>
  <c r="V1689" i="2" s="1"/>
  <c r="W1689" i="2" s="1"/>
  <c r="Q1681" i="2"/>
  <c r="U1681" i="2"/>
  <c r="V1681" i="2" s="1"/>
  <c r="W1681" i="2" s="1"/>
  <c r="Q1673" i="2"/>
  <c r="U1673" i="2"/>
  <c r="V1673" i="2" s="1"/>
  <c r="W1673" i="2" s="1"/>
  <c r="U1665" i="2"/>
  <c r="V1665" i="2" s="1"/>
  <c r="W1665" i="2" s="1"/>
  <c r="Q1657" i="2"/>
  <c r="U1657" i="2"/>
  <c r="V1657" i="2" s="1"/>
  <c r="W1657" i="2" s="1"/>
  <c r="Q1649" i="2"/>
  <c r="U1649" i="2"/>
  <c r="V1649" i="2" s="1"/>
  <c r="W1649" i="2" s="1"/>
  <c r="Q1641" i="2"/>
  <c r="U1641" i="2"/>
  <c r="V1641" i="2" s="1"/>
  <c r="W1641" i="2" s="1"/>
  <c r="U1633" i="2"/>
  <c r="V1633" i="2" s="1"/>
  <c r="W1633" i="2" s="1"/>
  <c r="Q1625" i="2"/>
  <c r="U1625" i="2"/>
  <c r="V1625" i="2" s="1"/>
  <c r="W1625" i="2" s="1"/>
  <c r="Q1617" i="2"/>
  <c r="U1617" i="2"/>
  <c r="V1617" i="2" s="1"/>
  <c r="W1617" i="2" s="1"/>
  <c r="Q29" i="2"/>
  <c r="U29" i="2"/>
  <c r="V29" i="2" s="1"/>
  <c r="W29" i="2" s="1"/>
  <c r="U21" i="2"/>
  <c r="V21" i="2" s="1"/>
  <c r="W21" i="2" s="1"/>
  <c r="Q13" i="2"/>
  <c r="U13" i="2"/>
  <c r="V13" i="2" s="1"/>
  <c r="W13" i="2" s="1"/>
  <c r="Q5" i="2"/>
  <c r="U5" i="2"/>
  <c r="V5" i="2" s="1"/>
  <c r="W5" i="2" s="1"/>
  <c r="U1414" i="2"/>
  <c r="V1414" i="2" s="1"/>
  <c r="W1414" i="2" s="1"/>
  <c r="U1046" i="2"/>
  <c r="V1046" i="2" s="1"/>
  <c r="W1046" i="2" s="1"/>
  <c r="U1382" i="2"/>
  <c r="V1382" i="2" s="1"/>
  <c r="W1382" i="2" s="1"/>
  <c r="U918" i="2"/>
  <c r="V918" i="2" s="1"/>
  <c r="W918" i="2" s="1"/>
  <c r="Q1609" i="2"/>
  <c r="U1609" i="2"/>
  <c r="V1609" i="2" s="1"/>
  <c r="W1609" i="2" s="1"/>
  <c r="Q1601" i="2"/>
  <c r="U1601" i="2"/>
  <c r="V1601" i="2" s="1"/>
  <c r="W1601" i="2" s="1"/>
  <c r="Q1593" i="2"/>
  <c r="U1593" i="2"/>
  <c r="V1593" i="2" s="1"/>
  <c r="W1593" i="2" s="1"/>
  <c r="U1585" i="2"/>
  <c r="V1585" i="2" s="1"/>
  <c r="W1585" i="2" s="1"/>
  <c r="Q1577" i="2"/>
  <c r="U1577" i="2"/>
  <c r="V1577" i="2" s="1"/>
  <c r="W1577" i="2" s="1"/>
  <c r="Q1569" i="2"/>
  <c r="U1569" i="2"/>
  <c r="V1569" i="2" s="1"/>
  <c r="W1569" i="2" s="1"/>
  <c r="Q1561" i="2"/>
  <c r="U1561" i="2"/>
  <c r="V1561" i="2" s="1"/>
  <c r="W1561" i="2" s="1"/>
  <c r="U1553" i="2"/>
  <c r="V1553" i="2" s="1"/>
  <c r="W1553" i="2" s="1"/>
  <c r="Q1545" i="2"/>
  <c r="U1545" i="2"/>
  <c r="V1545" i="2" s="1"/>
  <c r="W1545" i="2" s="1"/>
  <c r="Q1537" i="2"/>
  <c r="U1537" i="2"/>
  <c r="V1537" i="2" s="1"/>
  <c r="W1537" i="2" s="1"/>
  <c r="Q1529" i="2"/>
  <c r="U1529" i="2"/>
  <c r="V1529" i="2" s="1"/>
  <c r="W1529" i="2" s="1"/>
  <c r="U1521" i="2"/>
  <c r="V1521" i="2" s="1"/>
  <c r="W1521" i="2" s="1"/>
  <c r="Q1513" i="2"/>
  <c r="U1513" i="2"/>
  <c r="V1513" i="2" s="1"/>
  <c r="W1513" i="2" s="1"/>
  <c r="Q1505" i="2"/>
  <c r="U1505" i="2"/>
  <c r="V1505" i="2" s="1"/>
  <c r="W1505" i="2" s="1"/>
  <c r="Q1497" i="2"/>
  <c r="U1497" i="2"/>
  <c r="V1497" i="2" s="1"/>
  <c r="W1497" i="2" s="1"/>
  <c r="U1489" i="2"/>
  <c r="V1489" i="2" s="1"/>
  <c r="W1489" i="2" s="1"/>
  <c r="Q1481" i="2"/>
  <c r="U1481" i="2"/>
  <c r="V1481" i="2" s="1"/>
  <c r="W1481" i="2" s="1"/>
  <c r="Q1473" i="2"/>
  <c r="U1473" i="2"/>
  <c r="V1473" i="2" s="1"/>
  <c r="W1473" i="2" s="1"/>
  <c r="Q1465" i="2"/>
  <c r="U1465" i="2"/>
  <c r="V1465" i="2" s="1"/>
  <c r="W1465" i="2" s="1"/>
  <c r="U1457" i="2"/>
  <c r="V1457" i="2" s="1"/>
  <c r="W1457" i="2" s="1"/>
  <c r="Q1449" i="2"/>
  <c r="U1449" i="2"/>
  <c r="V1449" i="2" s="1"/>
  <c r="W1449" i="2" s="1"/>
  <c r="Q1441" i="2"/>
  <c r="U1441" i="2"/>
  <c r="V1441" i="2" s="1"/>
  <c r="W1441" i="2" s="1"/>
  <c r="Q1433" i="2"/>
  <c r="U1433" i="2"/>
  <c r="V1433" i="2" s="1"/>
  <c r="W1433" i="2" s="1"/>
  <c r="U1425" i="2"/>
  <c r="V1425" i="2" s="1"/>
  <c r="W1425" i="2" s="1"/>
  <c r="Q1417" i="2"/>
  <c r="U1417" i="2"/>
  <c r="V1417" i="2" s="1"/>
  <c r="W1417" i="2" s="1"/>
  <c r="Q1409" i="2"/>
  <c r="U1409" i="2"/>
  <c r="V1409" i="2" s="1"/>
  <c r="W1409" i="2" s="1"/>
  <c r="Q1401" i="2"/>
  <c r="U1401" i="2"/>
  <c r="V1401" i="2" s="1"/>
  <c r="W1401" i="2" s="1"/>
  <c r="U1393" i="2"/>
  <c r="V1393" i="2" s="1"/>
  <c r="W1393" i="2" s="1"/>
  <c r="Q1385" i="2"/>
  <c r="U1385" i="2"/>
  <c r="V1385" i="2" s="1"/>
  <c r="W1385" i="2" s="1"/>
  <c r="Q1377" i="2"/>
  <c r="U1377" i="2"/>
  <c r="V1377" i="2" s="1"/>
  <c r="W1377" i="2" s="1"/>
  <c r="Q1369" i="2"/>
  <c r="U1369" i="2"/>
  <c r="V1369" i="2" s="1"/>
  <c r="W1369" i="2" s="1"/>
  <c r="U1361" i="2"/>
  <c r="V1361" i="2" s="1"/>
  <c r="W1361" i="2" s="1"/>
  <c r="Q1353" i="2"/>
  <c r="U1353" i="2"/>
  <c r="V1353" i="2" s="1"/>
  <c r="W1353" i="2" s="1"/>
  <c r="Q1345" i="2"/>
  <c r="U1345" i="2"/>
  <c r="V1345" i="2" s="1"/>
  <c r="W1345" i="2" s="1"/>
  <c r="Q1337" i="2"/>
  <c r="U1337" i="2"/>
  <c r="V1337" i="2" s="1"/>
  <c r="W1337" i="2" s="1"/>
  <c r="U1329" i="2"/>
  <c r="V1329" i="2" s="1"/>
  <c r="W1329" i="2" s="1"/>
  <c r="Q1321" i="2"/>
  <c r="U1321" i="2"/>
  <c r="V1321" i="2" s="1"/>
  <c r="W1321" i="2" s="1"/>
  <c r="Q1313" i="2"/>
  <c r="U1313" i="2"/>
  <c r="V1313" i="2" s="1"/>
  <c r="W1313" i="2" s="1"/>
  <c r="Q1305" i="2"/>
  <c r="U1305" i="2"/>
  <c r="V1305" i="2" s="1"/>
  <c r="W1305" i="2" s="1"/>
  <c r="U1297" i="2"/>
  <c r="V1297" i="2" s="1"/>
  <c r="W1297" i="2" s="1"/>
  <c r="Q1289" i="2"/>
  <c r="U1289" i="2"/>
  <c r="V1289" i="2" s="1"/>
  <c r="W1289" i="2" s="1"/>
  <c r="Q1281" i="2"/>
  <c r="U1281" i="2"/>
  <c r="V1281" i="2" s="1"/>
  <c r="W1281" i="2" s="1"/>
  <c r="Q1273" i="2"/>
  <c r="U1273" i="2"/>
  <c r="V1273" i="2" s="1"/>
  <c r="W1273" i="2" s="1"/>
  <c r="U1265" i="2"/>
  <c r="V1265" i="2" s="1"/>
  <c r="W1265" i="2" s="1"/>
  <c r="Q1249" i="2"/>
  <c r="U1249" i="2"/>
  <c r="V1249" i="2" s="1"/>
  <c r="W1249" i="2" s="1"/>
  <c r="Q1241" i="2"/>
  <c r="U1241" i="2"/>
  <c r="V1241" i="2" s="1"/>
  <c r="W1241" i="2" s="1"/>
  <c r="Q1233" i="2"/>
  <c r="U1233" i="2"/>
  <c r="V1233" i="2" s="1"/>
  <c r="W1233" i="2" s="1"/>
  <c r="U1225" i="2"/>
  <c r="V1225" i="2" s="1"/>
  <c r="W1225" i="2" s="1"/>
  <c r="Q1217" i="2"/>
  <c r="U1217" i="2"/>
  <c r="V1217" i="2" s="1"/>
  <c r="W1217" i="2" s="1"/>
  <c r="Q1209" i="2"/>
  <c r="U1209" i="2"/>
  <c r="V1209" i="2" s="1"/>
  <c r="W1209" i="2" s="1"/>
  <c r="Q1201" i="2"/>
  <c r="U1201" i="2"/>
  <c r="V1201" i="2" s="1"/>
  <c r="W1201" i="2" s="1"/>
  <c r="U1193" i="2"/>
  <c r="V1193" i="2" s="1"/>
  <c r="W1193" i="2" s="1"/>
  <c r="Q1185" i="2"/>
  <c r="U1185" i="2"/>
  <c r="V1185" i="2" s="1"/>
  <c r="W1185" i="2" s="1"/>
  <c r="Q1177" i="2"/>
  <c r="U1177" i="2"/>
  <c r="V1177" i="2" s="1"/>
  <c r="W1177" i="2" s="1"/>
  <c r="Q1169" i="2"/>
  <c r="U1169" i="2"/>
  <c r="V1169" i="2" s="1"/>
  <c r="W1169" i="2" s="1"/>
  <c r="U1161" i="2"/>
  <c r="V1161" i="2" s="1"/>
  <c r="W1161" i="2" s="1"/>
  <c r="Q1153" i="2"/>
  <c r="U1153" i="2"/>
  <c r="V1153" i="2" s="1"/>
  <c r="W1153" i="2" s="1"/>
  <c r="Q1145" i="2"/>
  <c r="U1145" i="2"/>
  <c r="V1145" i="2" s="1"/>
  <c r="W1145" i="2" s="1"/>
  <c r="Q1137" i="2"/>
  <c r="U1137" i="2"/>
  <c r="V1137" i="2" s="1"/>
  <c r="W1137" i="2" s="1"/>
  <c r="U1129" i="2"/>
  <c r="V1129" i="2" s="1"/>
  <c r="W1129" i="2" s="1"/>
  <c r="Q1121" i="2"/>
  <c r="U1121" i="2"/>
  <c r="V1121" i="2" s="1"/>
  <c r="W1121" i="2" s="1"/>
  <c r="Q1113" i="2"/>
  <c r="U1113" i="2"/>
  <c r="V1113" i="2" s="1"/>
  <c r="W1113" i="2" s="1"/>
  <c r="Q1105" i="2"/>
  <c r="U1105" i="2"/>
  <c r="V1105" i="2" s="1"/>
  <c r="W1105" i="2" s="1"/>
  <c r="U1097" i="2"/>
  <c r="V1097" i="2" s="1"/>
  <c r="W1097" i="2" s="1"/>
  <c r="Q1089" i="2"/>
  <c r="U1089" i="2"/>
  <c r="V1089" i="2" s="1"/>
  <c r="W1089" i="2" s="1"/>
  <c r="Q1081" i="2"/>
  <c r="U1081" i="2"/>
  <c r="V1081" i="2" s="1"/>
  <c r="W1081" i="2" s="1"/>
  <c r="Q1073" i="2"/>
  <c r="U1073" i="2"/>
  <c r="V1073" i="2" s="1"/>
  <c r="W1073" i="2" s="1"/>
  <c r="U1065" i="2"/>
  <c r="V1065" i="2" s="1"/>
  <c r="W1065" i="2" s="1"/>
  <c r="Q1057" i="2"/>
  <c r="U1057" i="2"/>
  <c r="V1057" i="2" s="1"/>
  <c r="W1057" i="2" s="1"/>
  <c r="Q1049" i="2"/>
  <c r="U1049" i="2"/>
  <c r="V1049" i="2" s="1"/>
  <c r="W1049" i="2" s="1"/>
  <c r="Q1041" i="2"/>
  <c r="U1041" i="2"/>
  <c r="V1041" i="2" s="1"/>
  <c r="W1041" i="2" s="1"/>
  <c r="U1033" i="2"/>
  <c r="V1033" i="2" s="1"/>
  <c r="W1033" i="2" s="1"/>
  <c r="Q1025" i="2"/>
  <c r="U1025" i="2"/>
  <c r="V1025" i="2" s="1"/>
  <c r="W1025" i="2" s="1"/>
  <c r="Q1017" i="2"/>
  <c r="U1017" i="2"/>
  <c r="V1017" i="2" s="1"/>
  <c r="W1017" i="2" s="1"/>
  <c r="Q1009" i="2"/>
  <c r="U1009" i="2"/>
  <c r="V1009" i="2" s="1"/>
  <c r="W1009" i="2" s="1"/>
  <c r="U1001" i="2"/>
  <c r="V1001" i="2" s="1"/>
  <c r="W1001" i="2" s="1"/>
  <c r="Q993" i="2"/>
  <c r="U993" i="2"/>
  <c r="V993" i="2" s="1"/>
  <c r="W993" i="2" s="1"/>
  <c r="Q985" i="2"/>
  <c r="U985" i="2"/>
  <c r="V985" i="2" s="1"/>
  <c r="W985" i="2" s="1"/>
  <c r="Q977" i="2"/>
  <c r="U977" i="2"/>
  <c r="V977" i="2" s="1"/>
  <c r="W977" i="2" s="1"/>
  <c r="U969" i="2"/>
  <c r="V969" i="2" s="1"/>
  <c r="W969" i="2" s="1"/>
  <c r="Q961" i="2"/>
  <c r="U961" i="2"/>
  <c r="V961" i="2" s="1"/>
  <c r="W961" i="2" s="1"/>
  <c r="Q953" i="2"/>
  <c r="U953" i="2"/>
  <c r="V953" i="2" s="1"/>
  <c r="W953" i="2" s="1"/>
  <c r="Q945" i="2"/>
  <c r="U945" i="2"/>
  <c r="V945" i="2" s="1"/>
  <c r="W945" i="2" s="1"/>
  <c r="U937" i="2"/>
  <c r="V937" i="2" s="1"/>
  <c r="W937" i="2" s="1"/>
  <c r="Q929" i="2"/>
  <c r="U929" i="2"/>
  <c r="V929" i="2" s="1"/>
  <c r="W929" i="2" s="1"/>
  <c r="Q921" i="2"/>
  <c r="U921" i="2"/>
  <c r="V921" i="2" s="1"/>
  <c r="W921" i="2" s="1"/>
  <c r="Q913" i="2"/>
  <c r="U913" i="2"/>
  <c r="V913" i="2" s="1"/>
  <c r="W913" i="2" s="1"/>
  <c r="U905" i="2"/>
  <c r="V905" i="2" s="1"/>
  <c r="W905" i="2" s="1"/>
  <c r="Q897" i="2"/>
  <c r="U897" i="2"/>
  <c r="V897" i="2" s="1"/>
  <c r="W897" i="2" s="1"/>
  <c r="Q889" i="2"/>
  <c r="U889" i="2"/>
  <c r="V889" i="2" s="1"/>
  <c r="W889" i="2" s="1"/>
  <c r="Q881" i="2"/>
  <c r="U881" i="2"/>
  <c r="V881" i="2" s="1"/>
  <c r="W881" i="2" s="1"/>
  <c r="U873" i="2"/>
  <c r="V873" i="2" s="1"/>
  <c r="W873" i="2" s="1"/>
  <c r="Q865" i="2"/>
  <c r="U865" i="2"/>
  <c r="V865" i="2" s="1"/>
  <c r="W865" i="2" s="1"/>
  <c r="Q857" i="2"/>
  <c r="U857" i="2"/>
  <c r="V857" i="2" s="1"/>
  <c r="W857" i="2" s="1"/>
  <c r="Q849" i="2"/>
  <c r="U849" i="2"/>
  <c r="V849" i="2" s="1"/>
  <c r="W849" i="2" s="1"/>
  <c r="U841" i="2"/>
  <c r="V841" i="2" s="1"/>
  <c r="W841" i="2" s="1"/>
  <c r="Q833" i="2"/>
  <c r="U833" i="2"/>
  <c r="V833" i="2" s="1"/>
  <c r="W833" i="2" s="1"/>
  <c r="Q825" i="2"/>
  <c r="U825" i="2"/>
  <c r="V825" i="2" s="1"/>
  <c r="W825" i="2" s="1"/>
  <c r="Q817" i="2"/>
  <c r="U817" i="2"/>
  <c r="V817" i="2" s="1"/>
  <c r="W817" i="2" s="1"/>
  <c r="U809" i="2"/>
  <c r="V809" i="2" s="1"/>
  <c r="W809" i="2" s="1"/>
  <c r="Q801" i="2"/>
  <c r="U801" i="2"/>
  <c r="V801" i="2" s="1"/>
  <c r="W801" i="2" s="1"/>
  <c r="Q793" i="2"/>
  <c r="U793" i="2"/>
  <c r="V793" i="2" s="1"/>
  <c r="W793" i="2" s="1"/>
  <c r="Q785" i="2"/>
  <c r="U785" i="2"/>
  <c r="V785" i="2" s="1"/>
  <c r="W785" i="2" s="1"/>
  <c r="U777" i="2"/>
  <c r="V777" i="2" s="1"/>
  <c r="W777" i="2" s="1"/>
  <c r="Q769" i="2"/>
  <c r="U769" i="2"/>
  <c r="V769" i="2" s="1"/>
  <c r="W769" i="2" s="1"/>
  <c r="Q761" i="2"/>
  <c r="U761" i="2"/>
  <c r="V761" i="2" s="1"/>
  <c r="W761" i="2" s="1"/>
  <c r="Q753" i="2"/>
  <c r="U753" i="2"/>
  <c r="V753" i="2" s="1"/>
  <c r="W753" i="2" s="1"/>
  <c r="U745" i="2"/>
  <c r="V745" i="2" s="1"/>
  <c r="W745" i="2" s="1"/>
  <c r="Q737" i="2"/>
  <c r="U737" i="2"/>
  <c r="V737" i="2" s="1"/>
  <c r="W737" i="2" s="1"/>
  <c r="Q729" i="2"/>
  <c r="U729" i="2"/>
  <c r="V729" i="2" s="1"/>
  <c r="W729" i="2" s="1"/>
  <c r="Q721" i="2"/>
  <c r="U721" i="2"/>
  <c r="V721" i="2" s="1"/>
  <c r="W721" i="2" s="1"/>
  <c r="U713" i="2"/>
  <c r="V713" i="2" s="1"/>
  <c r="W713" i="2" s="1"/>
  <c r="Q705" i="2"/>
  <c r="U705" i="2"/>
  <c r="V705" i="2" s="1"/>
  <c r="W705" i="2" s="1"/>
  <c r="Q697" i="2"/>
  <c r="U697" i="2"/>
  <c r="V697" i="2" s="1"/>
  <c r="W697" i="2" s="1"/>
  <c r="Q689" i="2"/>
  <c r="U689" i="2"/>
  <c r="V689" i="2" s="1"/>
  <c r="W689" i="2" s="1"/>
  <c r="U681" i="2"/>
  <c r="V681" i="2" s="1"/>
  <c r="W681" i="2" s="1"/>
  <c r="Q673" i="2"/>
  <c r="U673" i="2"/>
  <c r="V673" i="2" s="1"/>
  <c r="W673" i="2" s="1"/>
  <c r="Q665" i="2"/>
  <c r="U665" i="2"/>
  <c r="V665" i="2" s="1"/>
  <c r="W665" i="2" s="1"/>
  <c r="Q657" i="2"/>
  <c r="R657" i="2" s="1"/>
  <c r="U657" i="2"/>
  <c r="V657" i="2" s="1"/>
  <c r="W657" i="2" s="1"/>
  <c r="U649" i="2"/>
  <c r="V649" i="2" s="1"/>
  <c r="W649" i="2" s="1"/>
  <c r="Q641" i="2"/>
  <c r="U641" i="2"/>
  <c r="V641" i="2" s="1"/>
  <c r="W641" i="2" s="1"/>
  <c r="Q633" i="2"/>
  <c r="U633" i="2"/>
  <c r="V633" i="2" s="1"/>
  <c r="W633" i="2" s="1"/>
  <c r="Q625" i="2"/>
  <c r="U625" i="2"/>
  <c r="V625" i="2" s="1"/>
  <c r="W625" i="2" s="1"/>
  <c r="U617" i="2"/>
  <c r="V617" i="2" s="1"/>
  <c r="W617" i="2" s="1"/>
  <c r="Q609" i="2"/>
  <c r="U609" i="2"/>
  <c r="V609" i="2" s="1"/>
  <c r="W609" i="2" s="1"/>
  <c r="Q601" i="2"/>
  <c r="U601" i="2"/>
  <c r="V601" i="2" s="1"/>
  <c r="W601" i="2" s="1"/>
  <c r="Q593" i="2"/>
  <c r="R593" i="2" s="1"/>
  <c r="U593" i="2"/>
  <c r="V593" i="2" s="1"/>
  <c r="W593" i="2" s="1"/>
  <c r="U585" i="2"/>
  <c r="V585" i="2" s="1"/>
  <c r="W585" i="2" s="1"/>
  <c r="Q577" i="2"/>
  <c r="U577" i="2"/>
  <c r="V577" i="2" s="1"/>
  <c r="W577" i="2" s="1"/>
  <c r="Q569" i="2"/>
  <c r="U569" i="2"/>
  <c r="V569" i="2" s="1"/>
  <c r="W569" i="2" s="1"/>
  <c r="Q561" i="2"/>
  <c r="U561" i="2"/>
  <c r="V561" i="2" s="1"/>
  <c r="W561" i="2" s="1"/>
  <c r="U553" i="2"/>
  <c r="V553" i="2" s="1"/>
  <c r="W553" i="2" s="1"/>
  <c r="Q545" i="2"/>
  <c r="U545" i="2"/>
  <c r="V545" i="2" s="1"/>
  <c r="W545" i="2" s="1"/>
  <c r="Q537" i="2"/>
  <c r="U537" i="2"/>
  <c r="V537" i="2" s="1"/>
  <c r="W537" i="2" s="1"/>
  <c r="Q529" i="2"/>
  <c r="R529" i="2" s="1"/>
  <c r="U529" i="2"/>
  <c r="V529" i="2" s="1"/>
  <c r="W529" i="2" s="1"/>
  <c r="U521" i="2"/>
  <c r="V521" i="2" s="1"/>
  <c r="W521" i="2" s="1"/>
  <c r="Q513" i="2"/>
  <c r="U513" i="2"/>
  <c r="V513" i="2" s="1"/>
  <c r="W513" i="2" s="1"/>
  <c r="Q505" i="2"/>
  <c r="U505" i="2"/>
  <c r="V505" i="2" s="1"/>
  <c r="W505" i="2" s="1"/>
  <c r="Q497" i="2"/>
  <c r="U497" i="2"/>
  <c r="V497" i="2" s="1"/>
  <c r="W497" i="2" s="1"/>
  <c r="U489" i="2"/>
  <c r="V489" i="2" s="1"/>
  <c r="W489" i="2" s="1"/>
  <c r="Q481" i="2"/>
  <c r="U481" i="2"/>
  <c r="V481" i="2" s="1"/>
  <c r="W481" i="2" s="1"/>
  <c r="Q473" i="2"/>
  <c r="U473" i="2"/>
  <c r="V473" i="2" s="1"/>
  <c r="W473" i="2" s="1"/>
  <c r="Q465" i="2"/>
  <c r="R465" i="2" s="1"/>
  <c r="U465" i="2"/>
  <c r="V465" i="2" s="1"/>
  <c r="W465" i="2" s="1"/>
  <c r="U457" i="2"/>
  <c r="V457" i="2" s="1"/>
  <c r="W457" i="2" s="1"/>
  <c r="Q449" i="2"/>
  <c r="U449" i="2"/>
  <c r="V449" i="2" s="1"/>
  <c r="W449" i="2" s="1"/>
  <c r="Q441" i="2"/>
  <c r="U441" i="2"/>
  <c r="V441" i="2" s="1"/>
  <c r="W441" i="2" s="1"/>
  <c r="Q433" i="2"/>
  <c r="U433" i="2"/>
  <c r="V433" i="2" s="1"/>
  <c r="W433" i="2" s="1"/>
  <c r="U425" i="2"/>
  <c r="V425" i="2" s="1"/>
  <c r="W425" i="2" s="1"/>
  <c r="Q417" i="2"/>
  <c r="U417" i="2"/>
  <c r="V417" i="2" s="1"/>
  <c r="W417" i="2" s="1"/>
  <c r="Q409" i="2"/>
  <c r="U409" i="2"/>
  <c r="V409" i="2" s="1"/>
  <c r="W409" i="2" s="1"/>
  <c r="Q401" i="2"/>
  <c r="R401" i="2" s="1"/>
  <c r="U401" i="2"/>
  <c r="V401" i="2" s="1"/>
  <c r="W401" i="2" s="1"/>
  <c r="U393" i="2"/>
  <c r="V393" i="2" s="1"/>
  <c r="W393" i="2" s="1"/>
  <c r="Q385" i="2"/>
  <c r="U385" i="2"/>
  <c r="V385" i="2" s="1"/>
  <c r="W385" i="2" s="1"/>
  <c r="Q377" i="2"/>
  <c r="U377" i="2"/>
  <c r="V377" i="2" s="1"/>
  <c r="W377" i="2" s="1"/>
  <c r="Q369" i="2"/>
  <c r="U369" i="2"/>
  <c r="V369" i="2" s="1"/>
  <c r="W369" i="2" s="1"/>
  <c r="U361" i="2"/>
  <c r="V361" i="2" s="1"/>
  <c r="W361" i="2" s="1"/>
  <c r="Q353" i="2"/>
  <c r="U353" i="2"/>
  <c r="V353" i="2" s="1"/>
  <c r="W353" i="2" s="1"/>
  <c r="Q345" i="2"/>
  <c r="U345" i="2"/>
  <c r="V345" i="2" s="1"/>
  <c r="W345" i="2" s="1"/>
  <c r="Q337" i="2"/>
  <c r="R337" i="2" s="1"/>
  <c r="U337" i="2"/>
  <c r="V337" i="2" s="1"/>
  <c r="W337" i="2" s="1"/>
  <c r="U329" i="2"/>
  <c r="V329" i="2" s="1"/>
  <c r="W329" i="2" s="1"/>
  <c r="Q321" i="2"/>
  <c r="U321" i="2"/>
  <c r="V321" i="2" s="1"/>
  <c r="W321" i="2" s="1"/>
  <c r="Q313" i="2"/>
  <c r="U313" i="2"/>
  <c r="V313" i="2" s="1"/>
  <c r="W313" i="2" s="1"/>
  <c r="Q305" i="2"/>
  <c r="U305" i="2"/>
  <c r="V305" i="2" s="1"/>
  <c r="W305" i="2" s="1"/>
  <c r="U297" i="2"/>
  <c r="V297" i="2" s="1"/>
  <c r="W297" i="2" s="1"/>
  <c r="Q289" i="2"/>
  <c r="U289" i="2"/>
  <c r="V289" i="2" s="1"/>
  <c r="W289" i="2" s="1"/>
  <c r="Q281" i="2"/>
  <c r="U281" i="2"/>
  <c r="V281" i="2" s="1"/>
  <c r="W281" i="2" s="1"/>
  <c r="Q273" i="2"/>
  <c r="R273" i="2" s="1"/>
  <c r="U273" i="2"/>
  <c r="V273" i="2" s="1"/>
  <c r="W273" i="2" s="1"/>
  <c r="U265" i="2"/>
  <c r="V265" i="2" s="1"/>
  <c r="W265" i="2" s="1"/>
  <c r="Q257" i="2"/>
  <c r="U257" i="2"/>
  <c r="V257" i="2" s="1"/>
  <c r="W257" i="2" s="1"/>
  <c r="Q249" i="2"/>
  <c r="U249" i="2"/>
  <c r="V249" i="2" s="1"/>
  <c r="W249" i="2" s="1"/>
  <c r="Q241" i="2"/>
  <c r="U241" i="2"/>
  <c r="V241" i="2" s="1"/>
  <c r="W241" i="2" s="1"/>
  <c r="U233" i="2"/>
  <c r="V233" i="2" s="1"/>
  <c r="W233" i="2" s="1"/>
  <c r="Q225" i="2"/>
  <c r="U225" i="2"/>
  <c r="V225" i="2" s="1"/>
  <c r="W225" i="2" s="1"/>
  <c r="Q217" i="2"/>
  <c r="U217" i="2"/>
  <c r="V217" i="2" s="1"/>
  <c r="W217" i="2" s="1"/>
  <c r="Q209" i="2"/>
  <c r="R209" i="2" s="1"/>
  <c r="U209" i="2"/>
  <c r="V209" i="2" s="1"/>
  <c r="W209" i="2" s="1"/>
  <c r="U201" i="2"/>
  <c r="V201" i="2" s="1"/>
  <c r="W201" i="2" s="1"/>
  <c r="Q193" i="2"/>
  <c r="U193" i="2"/>
  <c r="V193" i="2" s="1"/>
  <c r="W193" i="2" s="1"/>
  <c r="Q185" i="2"/>
  <c r="U185" i="2"/>
  <c r="V185" i="2" s="1"/>
  <c r="W185" i="2" s="1"/>
  <c r="Q177" i="2"/>
  <c r="U177" i="2"/>
  <c r="V177" i="2" s="1"/>
  <c r="W177" i="2" s="1"/>
  <c r="U169" i="2"/>
  <c r="V169" i="2" s="1"/>
  <c r="W169" i="2" s="1"/>
  <c r="Q161" i="2"/>
  <c r="U161" i="2"/>
  <c r="V161" i="2" s="1"/>
  <c r="W161" i="2" s="1"/>
  <c r="Q153" i="2"/>
  <c r="U153" i="2"/>
  <c r="V153" i="2" s="1"/>
  <c r="W153" i="2" s="1"/>
  <c r="Q145" i="2"/>
  <c r="R145" i="2" s="1"/>
  <c r="U145" i="2"/>
  <c r="V145" i="2" s="1"/>
  <c r="W145" i="2" s="1"/>
  <c r="U137" i="2"/>
  <c r="V137" i="2" s="1"/>
  <c r="W137" i="2" s="1"/>
  <c r="Q129" i="2"/>
  <c r="U129" i="2"/>
  <c r="V129" i="2" s="1"/>
  <c r="W129" i="2" s="1"/>
  <c r="Q122" i="2"/>
  <c r="U122" i="2"/>
  <c r="V122" i="2" s="1"/>
  <c r="W122" i="2" s="1"/>
  <c r="Q114" i="2"/>
  <c r="U114" i="2"/>
  <c r="V114" i="2" s="1"/>
  <c r="W114" i="2" s="1"/>
  <c r="U106" i="2"/>
  <c r="V106" i="2" s="1"/>
  <c r="W106" i="2" s="1"/>
  <c r="Q98" i="2"/>
  <c r="U98" i="2"/>
  <c r="V98" i="2" s="1"/>
  <c r="W98" i="2" s="1"/>
  <c r="Q90" i="2"/>
  <c r="U90" i="2"/>
  <c r="V90" i="2" s="1"/>
  <c r="W90" i="2" s="1"/>
  <c r="Q82" i="2"/>
  <c r="R82" i="2" s="1"/>
  <c r="U82" i="2"/>
  <c r="V82" i="2" s="1"/>
  <c r="W82" i="2" s="1"/>
  <c r="U74" i="2"/>
  <c r="V74" i="2" s="1"/>
  <c r="W74" i="2" s="1"/>
  <c r="Q66" i="2"/>
  <c r="U66" i="2"/>
  <c r="V66" i="2" s="1"/>
  <c r="W66" i="2" s="1"/>
  <c r="Q58" i="2"/>
  <c r="U58" i="2"/>
  <c r="V58" i="2" s="1"/>
  <c r="W58" i="2" s="1"/>
  <c r="Q50" i="2"/>
  <c r="U50" i="2"/>
  <c r="V50" i="2" s="1"/>
  <c r="W50" i="2" s="1"/>
  <c r="U42" i="2"/>
  <c r="V42" i="2" s="1"/>
  <c r="W42" i="2" s="1"/>
  <c r="Q34" i="2"/>
  <c r="U34" i="2"/>
  <c r="V34" i="2" s="1"/>
  <c r="W34" i="2" s="1"/>
  <c r="Q26" i="2"/>
  <c r="U26" i="2"/>
  <c r="V26" i="2" s="1"/>
  <c r="W26" i="2" s="1"/>
  <c r="Q18" i="2"/>
  <c r="R18" i="2" s="1"/>
  <c r="U18" i="2"/>
  <c r="V18" i="2" s="1"/>
  <c r="W18" i="2" s="1"/>
  <c r="U10" i="2"/>
  <c r="V10" i="2" s="1"/>
  <c r="W10" i="2" s="1"/>
  <c r="U1358" i="2"/>
  <c r="V1358" i="2" s="1"/>
  <c r="W1358" i="2" s="1"/>
  <c r="U822" i="2"/>
  <c r="V822" i="2" s="1"/>
  <c r="W822" i="2" s="1"/>
  <c r="U1350" i="2"/>
  <c r="V1350" i="2" s="1"/>
  <c r="W1350" i="2" s="1"/>
  <c r="U1198" i="2"/>
  <c r="V1198" i="2" s="1"/>
  <c r="W1198" i="2" s="1"/>
  <c r="U790" i="2"/>
  <c r="V790" i="2" s="1"/>
  <c r="W790" i="2" s="1"/>
  <c r="Q991" i="2"/>
  <c r="U991" i="2"/>
  <c r="V991" i="2" s="1"/>
  <c r="W991" i="2" s="1"/>
  <c r="Q983" i="2"/>
  <c r="U983" i="2"/>
  <c r="V983" i="2" s="1"/>
  <c r="W983" i="2" s="1"/>
  <c r="Q975" i="2"/>
  <c r="U975" i="2"/>
  <c r="V975" i="2" s="1"/>
  <c r="W975" i="2" s="1"/>
  <c r="Q967" i="2"/>
  <c r="U967" i="2"/>
  <c r="V967" i="2" s="1"/>
  <c r="W967" i="2" s="1"/>
  <c r="Q959" i="2"/>
  <c r="U959" i="2"/>
  <c r="V959" i="2" s="1"/>
  <c r="W959" i="2" s="1"/>
  <c r="Q951" i="2"/>
  <c r="U951" i="2"/>
  <c r="V951" i="2" s="1"/>
  <c r="W951" i="2" s="1"/>
  <c r="Q943" i="2"/>
  <c r="U943" i="2"/>
  <c r="V943" i="2" s="1"/>
  <c r="W943" i="2" s="1"/>
  <c r="Q935" i="2"/>
  <c r="U935" i="2"/>
  <c r="V935" i="2" s="1"/>
  <c r="W935" i="2" s="1"/>
  <c r="Q927" i="2"/>
  <c r="U927" i="2"/>
  <c r="V927" i="2" s="1"/>
  <c r="W927" i="2" s="1"/>
  <c r="Q919" i="2"/>
  <c r="U919" i="2"/>
  <c r="V919" i="2" s="1"/>
  <c r="W919" i="2" s="1"/>
  <c r="Q911" i="2"/>
  <c r="U911" i="2"/>
  <c r="V911" i="2" s="1"/>
  <c r="W911" i="2" s="1"/>
  <c r="Q903" i="2"/>
  <c r="U903" i="2"/>
  <c r="V903" i="2" s="1"/>
  <c r="W903" i="2" s="1"/>
  <c r="Q895" i="2"/>
  <c r="U895" i="2"/>
  <c r="V895" i="2" s="1"/>
  <c r="W895" i="2" s="1"/>
  <c r="Q887" i="2"/>
  <c r="U887" i="2"/>
  <c r="V887" i="2" s="1"/>
  <c r="W887" i="2" s="1"/>
  <c r="Q879" i="2"/>
  <c r="U879" i="2"/>
  <c r="V879" i="2" s="1"/>
  <c r="W879" i="2" s="1"/>
  <c r="Q871" i="2"/>
  <c r="U871" i="2"/>
  <c r="V871" i="2" s="1"/>
  <c r="W871" i="2" s="1"/>
  <c r="Q863" i="2"/>
  <c r="U863" i="2"/>
  <c r="V863" i="2" s="1"/>
  <c r="W863" i="2" s="1"/>
  <c r="Q855" i="2"/>
  <c r="U855" i="2"/>
  <c r="V855" i="2" s="1"/>
  <c r="W855" i="2" s="1"/>
  <c r="Q847" i="2"/>
  <c r="U847" i="2"/>
  <c r="V847" i="2" s="1"/>
  <c r="W847" i="2" s="1"/>
  <c r="Q839" i="2"/>
  <c r="U839" i="2"/>
  <c r="V839" i="2" s="1"/>
  <c r="W839" i="2" s="1"/>
  <c r="Q831" i="2"/>
  <c r="U831" i="2"/>
  <c r="V831" i="2" s="1"/>
  <c r="W831" i="2" s="1"/>
  <c r="Q823" i="2"/>
  <c r="U823" i="2"/>
  <c r="V823" i="2" s="1"/>
  <c r="W823" i="2" s="1"/>
  <c r="Q815" i="2"/>
  <c r="U815" i="2"/>
  <c r="V815" i="2" s="1"/>
  <c r="W815" i="2" s="1"/>
  <c r="Q807" i="2"/>
  <c r="U807" i="2"/>
  <c r="V807" i="2" s="1"/>
  <c r="W807" i="2" s="1"/>
  <c r="Q799" i="2"/>
  <c r="U799" i="2"/>
  <c r="V799" i="2" s="1"/>
  <c r="W799" i="2" s="1"/>
  <c r="Q791" i="2"/>
  <c r="U791" i="2"/>
  <c r="V791" i="2" s="1"/>
  <c r="W791" i="2" s="1"/>
  <c r="Q783" i="2"/>
  <c r="U783" i="2"/>
  <c r="V783" i="2" s="1"/>
  <c r="W783" i="2" s="1"/>
  <c r="Q775" i="2"/>
  <c r="U775" i="2"/>
  <c r="V775" i="2" s="1"/>
  <c r="W775" i="2" s="1"/>
  <c r="Q767" i="2"/>
  <c r="U767" i="2"/>
  <c r="V767" i="2" s="1"/>
  <c r="W767" i="2" s="1"/>
  <c r="Q759" i="2"/>
  <c r="U759" i="2"/>
  <c r="V759" i="2" s="1"/>
  <c r="W759" i="2" s="1"/>
  <c r="Q751" i="2"/>
  <c r="U751" i="2"/>
  <c r="V751" i="2" s="1"/>
  <c r="W751" i="2" s="1"/>
  <c r="Q743" i="2"/>
  <c r="U743" i="2"/>
  <c r="V743" i="2" s="1"/>
  <c r="W743" i="2" s="1"/>
  <c r="Q735" i="2"/>
  <c r="U735" i="2"/>
  <c r="V735" i="2" s="1"/>
  <c r="W735" i="2" s="1"/>
  <c r="Q727" i="2"/>
  <c r="U727" i="2"/>
  <c r="V727" i="2" s="1"/>
  <c r="W727" i="2" s="1"/>
  <c r="Q719" i="2"/>
  <c r="U719" i="2"/>
  <c r="V719" i="2" s="1"/>
  <c r="W719" i="2" s="1"/>
  <c r="Q711" i="2"/>
  <c r="U711" i="2"/>
  <c r="V711" i="2" s="1"/>
  <c r="W711" i="2" s="1"/>
  <c r="Q703" i="2"/>
  <c r="U703" i="2"/>
  <c r="V703" i="2" s="1"/>
  <c r="W703" i="2" s="1"/>
  <c r="Q695" i="2"/>
  <c r="U695" i="2"/>
  <c r="V695" i="2" s="1"/>
  <c r="W695" i="2" s="1"/>
  <c r="Q687" i="2"/>
  <c r="U687" i="2"/>
  <c r="V687" i="2" s="1"/>
  <c r="W687" i="2" s="1"/>
  <c r="Q679" i="2"/>
  <c r="U679" i="2"/>
  <c r="V679" i="2" s="1"/>
  <c r="W679" i="2" s="1"/>
  <c r="Q671" i="2"/>
  <c r="U671" i="2"/>
  <c r="V671" i="2" s="1"/>
  <c r="W671" i="2" s="1"/>
  <c r="Q663" i="2"/>
  <c r="U663" i="2"/>
  <c r="V663" i="2" s="1"/>
  <c r="W663" i="2" s="1"/>
  <c r="Q647" i="2"/>
  <c r="R647" i="2" s="1"/>
  <c r="U647" i="2"/>
  <c r="V647" i="2" s="1"/>
  <c r="W647" i="2" s="1"/>
  <c r="Q639" i="2"/>
  <c r="U639" i="2"/>
  <c r="V639" i="2" s="1"/>
  <c r="W639" i="2" s="1"/>
  <c r="Q631" i="2"/>
  <c r="U631" i="2"/>
  <c r="V631" i="2" s="1"/>
  <c r="W631" i="2" s="1"/>
  <c r="Q623" i="2"/>
  <c r="U623" i="2"/>
  <c r="V623" i="2" s="1"/>
  <c r="W623" i="2" s="1"/>
  <c r="Q615" i="2"/>
  <c r="R615" i="2" s="1"/>
  <c r="U615" i="2"/>
  <c r="V615" i="2" s="1"/>
  <c r="W615" i="2" s="1"/>
  <c r="Q607" i="2"/>
  <c r="U607" i="2"/>
  <c r="V607" i="2" s="1"/>
  <c r="W607" i="2" s="1"/>
  <c r="Q599" i="2"/>
  <c r="U599" i="2"/>
  <c r="V599" i="2" s="1"/>
  <c r="W599" i="2" s="1"/>
  <c r="Q591" i="2"/>
  <c r="U591" i="2"/>
  <c r="V591" i="2" s="1"/>
  <c r="W591" i="2" s="1"/>
  <c r="Q583" i="2"/>
  <c r="U583" i="2"/>
  <c r="V583" i="2" s="1"/>
  <c r="W583" i="2" s="1"/>
  <c r="Q575" i="2"/>
  <c r="U575" i="2"/>
  <c r="V575" i="2" s="1"/>
  <c r="W575" i="2" s="1"/>
  <c r="Q567" i="2"/>
  <c r="U567" i="2"/>
  <c r="V567" i="2" s="1"/>
  <c r="W567" i="2" s="1"/>
  <c r="Q559" i="2"/>
  <c r="U559" i="2"/>
  <c r="V559" i="2" s="1"/>
  <c r="W559" i="2" s="1"/>
  <c r="Q551" i="2"/>
  <c r="U551" i="2"/>
  <c r="V551" i="2" s="1"/>
  <c r="W551" i="2" s="1"/>
  <c r="Q543" i="2"/>
  <c r="U543" i="2"/>
  <c r="V543" i="2" s="1"/>
  <c r="W543" i="2" s="1"/>
  <c r="Q535" i="2"/>
  <c r="U535" i="2"/>
  <c r="V535" i="2" s="1"/>
  <c r="W535" i="2" s="1"/>
  <c r="Q527" i="2"/>
  <c r="U527" i="2"/>
  <c r="V527" i="2" s="1"/>
  <c r="W527" i="2" s="1"/>
  <c r="Q519" i="2"/>
  <c r="U519" i="2"/>
  <c r="V519" i="2" s="1"/>
  <c r="W519" i="2" s="1"/>
  <c r="Q511" i="2"/>
  <c r="R511" i="2" s="1"/>
  <c r="U511" i="2"/>
  <c r="V511" i="2" s="1"/>
  <c r="W511" i="2" s="1"/>
  <c r="Q503" i="2"/>
  <c r="U503" i="2"/>
  <c r="V503" i="2" s="1"/>
  <c r="W503" i="2" s="1"/>
  <c r="Q495" i="2"/>
  <c r="U495" i="2"/>
  <c r="V495" i="2" s="1"/>
  <c r="W495" i="2" s="1"/>
  <c r="Q487" i="2"/>
  <c r="U487" i="2"/>
  <c r="V487" i="2" s="1"/>
  <c r="W487" i="2" s="1"/>
  <c r="Q479" i="2"/>
  <c r="R479" i="2" s="1"/>
  <c r="U479" i="2"/>
  <c r="V479" i="2" s="1"/>
  <c r="W479" i="2" s="1"/>
  <c r="Q471" i="2"/>
  <c r="U471" i="2"/>
  <c r="V471" i="2" s="1"/>
  <c r="W471" i="2" s="1"/>
  <c r="Q463" i="2"/>
  <c r="U463" i="2"/>
  <c r="V463" i="2" s="1"/>
  <c r="W463" i="2" s="1"/>
  <c r="Q455" i="2"/>
  <c r="U455" i="2"/>
  <c r="V455" i="2" s="1"/>
  <c r="W455" i="2" s="1"/>
  <c r="Q447" i="2"/>
  <c r="R447" i="2" s="1"/>
  <c r="U447" i="2"/>
  <c r="V447" i="2" s="1"/>
  <c r="W447" i="2" s="1"/>
  <c r="Q439" i="2"/>
  <c r="U439" i="2"/>
  <c r="V439" i="2" s="1"/>
  <c r="W439" i="2" s="1"/>
  <c r="Q431" i="2"/>
  <c r="U431" i="2"/>
  <c r="V431" i="2" s="1"/>
  <c r="W431" i="2" s="1"/>
  <c r="Q423" i="2"/>
  <c r="U423" i="2"/>
  <c r="V423" i="2" s="1"/>
  <c r="W423" i="2" s="1"/>
  <c r="Q415" i="2"/>
  <c r="R415" i="2" s="1"/>
  <c r="U415" i="2"/>
  <c r="V415" i="2" s="1"/>
  <c r="W415" i="2" s="1"/>
  <c r="Q407" i="2"/>
  <c r="U407" i="2"/>
  <c r="V407" i="2" s="1"/>
  <c r="W407" i="2" s="1"/>
  <c r="Q399" i="2"/>
  <c r="U399" i="2"/>
  <c r="V399" i="2" s="1"/>
  <c r="W399" i="2" s="1"/>
  <c r="Q391" i="2"/>
  <c r="U391" i="2"/>
  <c r="V391" i="2" s="1"/>
  <c r="W391" i="2" s="1"/>
  <c r="Q383" i="2"/>
  <c r="R383" i="2" s="1"/>
  <c r="U383" i="2"/>
  <c r="V383" i="2" s="1"/>
  <c r="W383" i="2" s="1"/>
  <c r="Q375" i="2"/>
  <c r="U375" i="2"/>
  <c r="V375" i="2" s="1"/>
  <c r="W375" i="2" s="1"/>
  <c r="Q367" i="2"/>
  <c r="U367" i="2"/>
  <c r="V367" i="2" s="1"/>
  <c r="W367" i="2" s="1"/>
  <c r="Q359" i="2"/>
  <c r="U359" i="2"/>
  <c r="V359" i="2" s="1"/>
  <c r="W359" i="2" s="1"/>
  <c r="Q351" i="2"/>
  <c r="R351" i="2" s="1"/>
  <c r="U351" i="2"/>
  <c r="V351" i="2" s="1"/>
  <c r="W351" i="2" s="1"/>
  <c r="Q343" i="2"/>
  <c r="U343" i="2"/>
  <c r="V343" i="2" s="1"/>
  <c r="W343" i="2" s="1"/>
  <c r="Q335" i="2"/>
  <c r="U335" i="2"/>
  <c r="V335" i="2" s="1"/>
  <c r="W335" i="2" s="1"/>
  <c r="Q327" i="2"/>
  <c r="U327" i="2"/>
  <c r="V327" i="2" s="1"/>
  <c r="W327" i="2" s="1"/>
  <c r="Q319" i="2"/>
  <c r="U319" i="2"/>
  <c r="V319" i="2" s="1"/>
  <c r="W319" i="2" s="1"/>
  <c r="Q311" i="2"/>
  <c r="U311" i="2"/>
  <c r="V311" i="2" s="1"/>
  <c r="W311" i="2" s="1"/>
  <c r="Q303" i="2"/>
  <c r="U303" i="2"/>
  <c r="V303" i="2" s="1"/>
  <c r="W303" i="2" s="1"/>
  <c r="Q295" i="2"/>
  <c r="U295" i="2"/>
  <c r="V295" i="2" s="1"/>
  <c r="W295" i="2" s="1"/>
  <c r="Q287" i="2"/>
  <c r="U287" i="2"/>
  <c r="V287" i="2" s="1"/>
  <c r="W287" i="2" s="1"/>
  <c r="Q279" i="2"/>
  <c r="U279" i="2"/>
  <c r="V279" i="2" s="1"/>
  <c r="W279" i="2" s="1"/>
  <c r="Q271" i="2"/>
  <c r="U271" i="2"/>
  <c r="V271" i="2" s="1"/>
  <c r="W271" i="2" s="1"/>
  <c r="Q263" i="2"/>
  <c r="U263" i="2"/>
  <c r="V263" i="2" s="1"/>
  <c r="W263" i="2" s="1"/>
  <c r="Q255" i="2"/>
  <c r="U255" i="2"/>
  <c r="V255" i="2" s="1"/>
  <c r="W255" i="2" s="1"/>
  <c r="Q247" i="2"/>
  <c r="R247" i="2" s="1"/>
  <c r="U247" i="2"/>
  <c r="V247" i="2" s="1"/>
  <c r="W247" i="2" s="1"/>
  <c r="Q239" i="2"/>
  <c r="U239" i="2"/>
  <c r="V239" i="2" s="1"/>
  <c r="W239" i="2" s="1"/>
  <c r="Q231" i="2"/>
  <c r="U231" i="2"/>
  <c r="V231" i="2" s="1"/>
  <c r="W231" i="2" s="1"/>
  <c r="Q223" i="2"/>
  <c r="U223" i="2"/>
  <c r="V223" i="2" s="1"/>
  <c r="W223" i="2" s="1"/>
  <c r="Q215" i="2"/>
  <c r="R215" i="2" s="1"/>
  <c r="U215" i="2"/>
  <c r="V215" i="2" s="1"/>
  <c r="W215" i="2" s="1"/>
  <c r="Q207" i="2"/>
  <c r="U207" i="2"/>
  <c r="V207" i="2" s="1"/>
  <c r="W207" i="2" s="1"/>
  <c r="Q199" i="2"/>
  <c r="U199" i="2"/>
  <c r="V199" i="2" s="1"/>
  <c r="W199" i="2" s="1"/>
  <c r="Q191" i="2"/>
  <c r="U191" i="2"/>
  <c r="V191" i="2" s="1"/>
  <c r="W191" i="2" s="1"/>
  <c r="Q183" i="2"/>
  <c r="R183" i="2" s="1"/>
  <c r="U183" i="2"/>
  <c r="V183" i="2" s="1"/>
  <c r="W183" i="2" s="1"/>
  <c r="Q175" i="2"/>
  <c r="U175" i="2"/>
  <c r="V175" i="2" s="1"/>
  <c r="W175" i="2" s="1"/>
  <c r="Q167" i="2"/>
  <c r="U167" i="2"/>
  <c r="V167" i="2" s="1"/>
  <c r="W167" i="2" s="1"/>
  <c r="Q159" i="2"/>
  <c r="U159" i="2"/>
  <c r="V159" i="2" s="1"/>
  <c r="W159" i="2" s="1"/>
  <c r="Q151" i="2"/>
  <c r="R151" i="2" s="1"/>
  <c r="U151" i="2"/>
  <c r="V151" i="2" s="1"/>
  <c r="W151" i="2" s="1"/>
  <c r="Q143" i="2"/>
  <c r="U143" i="2"/>
  <c r="V143" i="2" s="1"/>
  <c r="W143" i="2" s="1"/>
  <c r="Q135" i="2"/>
  <c r="U135" i="2"/>
  <c r="V135" i="2" s="1"/>
  <c r="W135" i="2" s="1"/>
  <c r="Q127" i="2"/>
  <c r="U127" i="2"/>
  <c r="V127" i="2" s="1"/>
  <c r="W127" i="2" s="1"/>
  <c r="Q120" i="2"/>
  <c r="R120" i="2" s="1"/>
  <c r="U120" i="2"/>
  <c r="Q112" i="2"/>
  <c r="U112" i="2"/>
  <c r="Q104" i="2"/>
  <c r="U104" i="2"/>
  <c r="Q96" i="2"/>
  <c r="U96" i="2"/>
  <c r="Q88" i="2"/>
  <c r="U88" i="2"/>
  <c r="Q80" i="2"/>
  <c r="U80" i="2"/>
  <c r="Q72" i="2"/>
  <c r="U72" i="2"/>
  <c r="Q64" i="2"/>
  <c r="U64" i="2"/>
  <c r="Q56" i="2"/>
  <c r="U56" i="2"/>
  <c r="Q48" i="2"/>
  <c r="U48" i="2"/>
  <c r="Q40" i="2"/>
  <c r="U40" i="2"/>
  <c r="Q32" i="2"/>
  <c r="U32" i="2"/>
  <c r="Q24" i="2"/>
  <c r="U24" i="2"/>
  <c r="Q16" i="2"/>
  <c r="U16" i="2"/>
  <c r="Q8" i="2"/>
  <c r="U8" i="2"/>
  <c r="U1454" i="2"/>
  <c r="V1454" i="2" s="1"/>
  <c r="W1454" i="2" s="1"/>
  <c r="U1326" i="2"/>
  <c r="V1326" i="2" s="1"/>
  <c r="W1326" i="2" s="1"/>
  <c r="U694" i="2"/>
  <c r="V694" i="2" s="1"/>
  <c r="W694" i="2" s="1"/>
  <c r="U1438" i="2"/>
  <c r="V1438" i="2" s="1"/>
  <c r="W1438" i="2" s="1"/>
  <c r="Q1430" i="2"/>
  <c r="U1430" i="2"/>
  <c r="V1430" i="2" s="1"/>
  <c r="W1430" i="2" s="1"/>
  <c r="Q1406" i="2"/>
  <c r="U1406" i="2"/>
  <c r="V1406" i="2" s="1"/>
  <c r="W1406" i="2" s="1"/>
  <c r="Q1398" i="2"/>
  <c r="U1398" i="2"/>
  <c r="V1398" i="2" s="1"/>
  <c r="W1398" i="2" s="1"/>
  <c r="U1374" i="2"/>
  <c r="V1374" i="2" s="1"/>
  <c r="W1374" i="2" s="1"/>
  <c r="Q1366" i="2"/>
  <c r="U1366" i="2"/>
  <c r="V1366" i="2" s="1"/>
  <c r="W1366" i="2" s="1"/>
  <c r="Q1342" i="2"/>
  <c r="U1342" i="2"/>
  <c r="V1342" i="2" s="1"/>
  <c r="W1342" i="2" s="1"/>
  <c r="Q1334" i="2"/>
  <c r="U1334" i="2"/>
  <c r="V1334" i="2" s="1"/>
  <c r="W1334" i="2" s="1"/>
  <c r="U1310" i="2"/>
  <c r="V1310" i="2" s="1"/>
  <c r="W1310" i="2" s="1"/>
  <c r="Q1302" i="2"/>
  <c r="U1302" i="2"/>
  <c r="V1302" i="2" s="1"/>
  <c r="W1302" i="2" s="1"/>
  <c r="Q1294" i="2"/>
  <c r="U1294" i="2"/>
  <c r="V1294" i="2" s="1"/>
  <c r="W1294" i="2" s="1"/>
  <c r="Q1286" i="2"/>
  <c r="U1286" i="2"/>
  <c r="V1286" i="2" s="1"/>
  <c r="W1286" i="2" s="1"/>
  <c r="U1278" i="2"/>
  <c r="V1278" i="2" s="1"/>
  <c r="W1278" i="2" s="1"/>
  <c r="Q1270" i="2"/>
  <c r="U1270" i="2"/>
  <c r="V1270" i="2" s="1"/>
  <c r="W1270" i="2" s="1"/>
  <c r="Q1262" i="2"/>
  <c r="U1262" i="2"/>
  <c r="V1262" i="2" s="1"/>
  <c r="W1262" i="2" s="1"/>
  <c r="Q1254" i="2"/>
  <c r="U1254" i="2"/>
  <c r="V1254" i="2" s="1"/>
  <c r="W1254" i="2" s="1"/>
  <c r="U1246" i="2"/>
  <c r="V1246" i="2" s="1"/>
  <c r="W1246" i="2" s="1"/>
  <c r="Q1238" i="2"/>
  <c r="U1238" i="2"/>
  <c r="V1238" i="2" s="1"/>
  <c r="W1238" i="2" s="1"/>
  <c r="Q1230" i="2"/>
  <c r="R1230" i="2" s="1"/>
  <c r="U1230" i="2"/>
  <c r="V1230" i="2" s="1"/>
  <c r="W1230" i="2" s="1"/>
  <c r="Q1222" i="2"/>
  <c r="U1222" i="2"/>
  <c r="V1222" i="2" s="1"/>
  <c r="W1222" i="2" s="1"/>
  <c r="U1214" i="2"/>
  <c r="V1214" i="2" s="1"/>
  <c r="W1214" i="2" s="1"/>
  <c r="Q1206" i="2"/>
  <c r="U1206" i="2"/>
  <c r="V1206" i="2" s="1"/>
  <c r="W1206" i="2" s="1"/>
  <c r="Q1190" i="2"/>
  <c r="U1190" i="2"/>
  <c r="V1190" i="2" s="1"/>
  <c r="W1190" i="2" s="1"/>
  <c r="Q1182" i="2"/>
  <c r="U1182" i="2"/>
  <c r="V1182" i="2" s="1"/>
  <c r="W1182" i="2" s="1"/>
  <c r="U1174" i="2"/>
  <c r="V1174" i="2" s="1"/>
  <c r="W1174" i="2" s="1"/>
  <c r="Q1166" i="2"/>
  <c r="U1166" i="2"/>
  <c r="V1166" i="2" s="1"/>
  <c r="W1166" i="2" s="1"/>
  <c r="Q1158" i="2"/>
  <c r="U1158" i="2"/>
  <c r="V1158" i="2" s="1"/>
  <c r="W1158" i="2" s="1"/>
  <c r="Q1150" i="2"/>
  <c r="U1150" i="2"/>
  <c r="V1150" i="2" s="1"/>
  <c r="W1150" i="2" s="1"/>
  <c r="U1142" i="2"/>
  <c r="V1142" i="2" s="1"/>
  <c r="W1142" i="2" s="1"/>
  <c r="Q1134" i="2"/>
  <c r="U1134" i="2"/>
  <c r="V1134" i="2" s="1"/>
  <c r="W1134" i="2" s="1"/>
  <c r="Q1126" i="2"/>
  <c r="U1126" i="2"/>
  <c r="V1126" i="2" s="1"/>
  <c r="W1126" i="2" s="1"/>
  <c r="Q1118" i="2"/>
  <c r="U1118" i="2"/>
  <c r="V1118" i="2" s="1"/>
  <c r="W1118" i="2" s="1"/>
  <c r="U1110" i="2"/>
  <c r="V1110" i="2" s="1"/>
  <c r="W1110" i="2" s="1"/>
  <c r="Q1102" i="2"/>
  <c r="U1102" i="2"/>
  <c r="V1102" i="2" s="1"/>
  <c r="W1102" i="2" s="1"/>
  <c r="Q1094" i="2"/>
  <c r="U1094" i="2"/>
  <c r="V1094" i="2" s="1"/>
  <c r="W1094" i="2" s="1"/>
  <c r="Q1086" i="2"/>
  <c r="U1086" i="2"/>
  <c r="V1086" i="2" s="1"/>
  <c r="W1086" i="2" s="1"/>
  <c r="U1070" i="2"/>
  <c r="V1070" i="2" s="1"/>
  <c r="W1070" i="2" s="1"/>
  <c r="Q1062" i="2"/>
  <c r="U1062" i="2"/>
  <c r="V1062" i="2" s="1"/>
  <c r="W1062" i="2" s="1"/>
  <c r="Q1054" i="2"/>
  <c r="U1054" i="2"/>
  <c r="V1054" i="2" s="1"/>
  <c r="W1054" i="2" s="1"/>
  <c r="Q1038" i="2"/>
  <c r="U1038" i="2"/>
  <c r="V1038" i="2" s="1"/>
  <c r="W1038" i="2" s="1"/>
  <c r="U1030" i="2"/>
  <c r="V1030" i="2" s="1"/>
  <c r="W1030" i="2" s="1"/>
  <c r="Q1022" i="2"/>
  <c r="U1022" i="2"/>
  <c r="V1022" i="2" s="1"/>
  <c r="W1022" i="2" s="1"/>
  <c r="Q1014" i="2"/>
  <c r="U1014" i="2"/>
  <c r="V1014" i="2" s="1"/>
  <c r="W1014" i="2" s="1"/>
  <c r="Q1006" i="2"/>
  <c r="U1006" i="2"/>
  <c r="V1006" i="2" s="1"/>
  <c r="W1006" i="2" s="1"/>
  <c r="U998" i="2"/>
  <c r="V998" i="2" s="1"/>
  <c r="W998" i="2" s="1"/>
  <c r="Q990" i="2"/>
  <c r="U990" i="2"/>
  <c r="V990" i="2" s="1"/>
  <c r="W990" i="2" s="1"/>
  <c r="Q982" i="2"/>
  <c r="U982" i="2"/>
  <c r="V982" i="2" s="1"/>
  <c r="W982" i="2" s="1"/>
  <c r="Q974" i="2"/>
  <c r="U974" i="2"/>
  <c r="V974" i="2" s="1"/>
  <c r="W974" i="2" s="1"/>
  <c r="U966" i="2"/>
  <c r="V966" i="2" s="1"/>
  <c r="W966" i="2" s="1"/>
  <c r="Q958" i="2"/>
  <c r="U958" i="2"/>
  <c r="V958" i="2" s="1"/>
  <c r="W958" i="2" s="1"/>
  <c r="Q942" i="2"/>
  <c r="U942" i="2"/>
  <c r="V942" i="2" s="1"/>
  <c r="W942" i="2" s="1"/>
  <c r="Q934" i="2"/>
  <c r="U934" i="2"/>
  <c r="V934" i="2" s="1"/>
  <c r="W934" i="2" s="1"/>
  <c r="U926" i="2"/>
  <c r="V926" i="2" s="1"/>
  <c r="W926" i="2" s="1"/>
  <c r="Q910" i="2"/>
  <c r="U910" i="2"/>
  <c r="V910" i="2" s="1"/>
  <c r="W910" i="2" s="1"/>
  <c r="Q902" i="2"/>
  <c r="U902" i="2"/>
  <c r="V902" i="2" s="1"/>
  <c r="W902" i="2" s="1"/>
  <c r="Q894" i="2"/>
  <c r="U894" i="2"/>
  <c r="V894" i="2" s="1"/>
  <c r="W894" i="2" s="1"/>
  <c r="U886" i="2"/>
  <c r="V886" i="2" s="1"/>
  <c r="W886" i="2" s="1"/>
  <c r="Q878" i="2"/>
  <c r="U878" i="2"/>
  <c r="V878" i="2" s="1"/>
  <c r="W878" i="2" s="1"/>
  <c r="Q870" i="2"/>
  <c r="U870" i="2"/>
  <c r="V870" i="2" s="1"/>
  <c r="W870" i="2" s="1"/>
  <c r="Q862" i="2"/>
  <c r="U862" i="2"/>
  <c r="V862" i="2" s="1"/>
  <c r="W862" i="2" s="1"/>
  <c r="U854" i="2"/>
  <c r="V854" i="2" s="1"/>
  <c r="W854" i="2" s="1"/>
  <c r="Q846" i="2"/>
  <c r="U846" i="2"/>
  <c r="V846" i="2" s="1"/>
  <c r="W846" i="2" s="1"/>
  <c r="Q838" i="2"/>
  <c r="U838" i="2"/>
  <c r="V838" i="2" s="1"/>
  <c r="W838" i="2" s="1"/>
  <c r="Q830" i="2"/>
  <c r="U830" i="2"/>
  <c r="V830" i="2" s="1"/>
  <c r="W830" i="2" s="1"/>
  <c r="U814" i="2"/>
  <c r="V814" i="2" s="1"/>
  <c r="W814" i="2" s="1"/>
  <c r="Q806" i="2"/>
  <c r="U806" i="2"/>
  <c r="V806" i="2" s="1"/>
  <c r="W806" i="2" s="1"/>
  <c r="Q798" i="2"/>
  <c r="U798" i="2"/>
  <c r="V798" i="2" s="1"/>
  <c r="W798" i="2" s="1"/>
  <c r="Q782" i="2"/>
  <c r="U782" i="2"/>
  <c r="V782" i="2" s="1"/>
  <c r="W782" i="2" s="1"/>
  <c r="U774" i="2"/>
  <c r="V774" i="2" s="1"/>
  <c r="W774" i="2" s="1"/>
  <c r="Q766" i="2"/>
  <c r="U766" i="2"/>
  <c r="V766" i="2" s="1"/>
  <c r="W766" i="2" s="1"/>
  <c r="Q758" i="2"/>
  <c r="U758" i="2"/>
  <c r="V758" i="2" s="1"/>
  <c r="W758" i="2" s="1"/>
  <c r="Q750" i="2"/>
  <c r="U750" i="2"/>
  <c r="V750" i="2" s="1"/>
  <c r="W750" i="2" s="1"/>
  <c r="U742" i="2"/>
  <c r="V742" i="2" s="1"/>
  <c r="W742" i="2" s="1"/>
  <c r="Q734" i="2"/>
  <c r="U734" i="2"/>
  <c r="V734" i="2" s="1"/>
  <c r="W734" i="2" s="1"/>
  <c r="Q726" i="2"/>
  <c r="U726" i="2"/>
  <c r="V726" i="2" s="1"/>
  <c r="W726" i="2" s="1"/>
  <c r="Q718" i="2"/>
  <c r="U718" i="2"/>
  <c r="V718" i="2" s="1"/>
  <c r="W718" i="2" s="1"/>
  <c r="U710" i="2"/>
  <c r="V710" i="2" s="1"/>
  <c r="W710" i="2" s="1"/>
  <c r="Q702" i="2"/>
  <c r="U702" i="2"/>
  <c r="V702" i="2" s="1"/>
  <c r="W702" i="2" s="1"/>
  <c r="Q686" i="2"/>
  <c r="U686" i="2"/>
  <c r="V686" i="2" s="1"/>
  <c r="W686" i="2" s="1"/>
  <c r="Q678" i="2"/>
  <c r="U678" i="2"/>
  <c r="V678" i="2" s="1"/>
  <c r="W678" i="2" s="1"/>
  <c r="U670" i="2"/>
  <c r="V670" i="2" s="1"/>
  <c r="W670" i="2" s="1"/>
  <c r="Q662" i="2"/>
  <c r="U662" i="2"/>
  <c r="V662" i="2" s="1"/>
  <c r="W662" i="2" s="1"/>
  <c r="Q654" i="2"/>
  <c r="U654" i="2"/>
  <c r="V654" i="2" s="1"/>
  <c r="W654" i="2" s="1"/>
  <c r="Q646" i="2"/>
  <c r="U646" i="2"/>
  <c r="V646" i="2" s="1"/>
  <c r="W646" i="2" s="1"/>
  <c r="U638" i="2"/>
  <c r="V638" i="2" s="1"/>
  <c r="W638" i="2" s="1"/>
  <c r="Q630" i="2"/>
  <c r="U630" i="2"/>
  <c r="V630" i="2" s="1"/>
  <c r="W630" i="2" s="1"/>
  <c r="Q622" i="2"/>
  <c r="U622" i="2"/>
  <c r="V622" i="2" s="1"/>
  <c r="W622" i="2" s="1"/>
  <c r="Q614" i="2"/>
  <c r="U614" i="2"/>
  <c r="V614" i="2" s="1"/>
  <c r="W614" i="2" s="1"/>
  <c r="U606" i="2"/>
  <c r="V606" i="2" s="1"/>
  <c r="W606" i="2" s="1"/>
  <c r="Q598" i="2"/>
  <c r="U598" i="2"/>
  <c r="V598" i="2" s="1"/>
  <c r="W598" i="2" s="1"/>
  <c r="Q590" i="2"/>
  <c r="U590" i="2"/>
  <c r="V590" i="2" s="1"/>
  <c r="W590" i="2" s="1"/>
  <c r="Q582" i="2"/>
  <c r="U582" i="2"/>
  <c r="V582" i="2" s="1"/>
  <c r="W582" i="2" s="1"/>
  <c r="U574" i="2"/>
  <c r="V574" i="2" s="1"/>
  <c r="W574" i="2" s="1"/>
  <c r="Q566" i="2"/>
  <c r="U566" i="2"/>
  <c r="V566" i="2" s="1"/>
  <c r="W566" i="2" s="1"/>
  <c r="Q558" i="2"/>
  <c r="U558" i="2"/>
  <c r="V558" i="2" s="1"/>
  <c r="W558" i="2" s="1"/>
  <c r="Q550" i="2"/>
  <c r="U550" i="2"/>
  <c r="V550" i="2" s="1"/>
  <c r="W550" i="2" s="1"/>
  <c r="U542" i="2"/>
  <c r="V542" i="2" s="1"/>
  <c r="W542" i="2" s="1"/>
  <c r="Q534" i="2"/>
  <c r="U534" i="2"/>
  <c r="V534" i="2" s="1"/>
  <c r="W534" i="2" s="1"/>
  <c r="Q526" i="2"/>
  <c r="U526" i="2"/>
  <c r="V526" i="2" s="1"/>
  <c r="W526" i="2" s="1"/>
  <c r="Q518" i="2"/>
  <c r="U518" i="2"/>
  <c r="V518" i="2" s="1"/>
  <c r="W518" i="2" s="1"/>
  <c r="U510" i="2"/>
  <c r="V510" i="2" s="1"/>
  <c r="W510" i="2" s="1"/>
  <c r="Q502" i="2"/>
  <c r="U502" i="2"/>
  <c r="V502" i="2" s="1"/>
  <c r="W502" i="2" s="1"/>
  <c r="Q494" i="2"/>
  <c r="U494" i="2"/>
  <c r="V494" i="2" s="1"/>
  <c r="W494" i="2" s="1"/>
  <c r="Q486" i="2"/>
  <c r="U486" i="2"/>
  <c r="V486" i="2" s="1"/>
  <c r="W486" i="2" s="1"/>
  <c r="U478" i="2"/>
  <c r="V478" i="2" s="1"/>
  <c r="W478" i="2" s="1"/>
  <c r="Q470" i="2"/>
  <c r="U470" i="2"/>
  <c r="V470" i="2" s="1"/>
  <c r="W470" i="2" s="1"/>
  <c r="Q462" i="2"/>
  <c r="U462" i="2"/>
  <c r="V462" i="2" s="1"/>
  <c r="W462" i="2" s="1"/>
  <c r="Q454" i="2"/>
  <c r="U454" i="2"/>
  <c r="V454" i="2" s="1"/>
  <c r="W454" i="2" s="1"/>
  <c r="U446" i="2"/>
  <c r="V446" i="2" s="1"/>
  <c r="W446" i="2" s="1"/>
  <c r="Q438" i="2"/>
  <c r="R438" i="2" s="1"/>
  <c r="U438" i="2"/>
  <c r="V438" i="2" s="1"/>
  <c r="W438" i="2" s="1"/>
  <c r="Q430" i="2"/>
  <c r="U430" i="2"/>
  <c r="V430" i="2" s="1"/>
  <c r="W430" i="2" s="1"/>
  <c r="Q422" i="2"/>
  <c r="U422" i="2"/>
  <c r="V422" i="2" s="1"/>
  <c r="W422" i="2" s="1"/>
  <c r="U414" i="2"/>
  <c r="V414" i="2" s="1"/>
  <c r="W414" i="2" s="1"/>
  <c r="Q406" i="2"/>
  <c r="U406" i="2"/>
  <c r="V406" i="2" s="1"/>
  <c r="W406" i="2" s="1"/>
  <c r="Q398" i="2"/>
  <c r="U398" i="2"/>
  <c r="V398" i="2" s="1"/>
  <c r="W398" i="2" s="1"/>
  <c r="U1446" i="2"/>
  <c r="V1446" i="2" s="1"/>
  <c r="W1446" i="2" s="1"/>
  <c r="U1318" i="2"/>
  <c r="V1318" i="2" s="1"/>
  <c r="W1318" i="2" s="1"/>
  <c r="U655" i="2"/>
  <c r="V655" i="2" s="1"/>
  <c r="W655" i="2" s="1"/>
  <c r="Q347" i="2"/>
  <c r="U347" i="2"/>
  <c r="V347" i="2" s="1"/>
  <c r="W347" i="2" s="1"/>
  <c r="Q339" i="2"/>
  <c r="U339" i="2"/>
  <c r="V339" i="2" s="1"/>
  <c r="W339" i="2" s="1"/>
  <c r="Q331" i="2"/>
  <c r="U331" i="2"/>
  <c r="V331" i="2" s="1"/>
  <c r="W331" i="2" s="1"/>
  <c r="Q323" i="2"/>
  <c r="U323" i="2"/>
  <c r="V323" i="2" s="1"/>
  <c r="W323" i="2" s="1"/>
  <c r="Q315" i="2"/>
  <c r="U315" i="2"/>
  <c r="V315" i="2" s="1"/>
  <c r="W315" i="2" s="1"/>
  <c r="Q307" i="2"/>
  <c r="U307" i="2"/>
  <c r="V307" i="2" s="1"/>
  <c r="W307" i="2" s="1"/>
  <c r="Q299" i="2"/>
  <c r="U299" i="2"/>
  <c r="V299" i="2" s="1"/>
  <c r="W299" i="2" s="1"/>
  <c r="Q291" i="2"/>
  <c r="U291" i="2"/>
  <c r="V291" i="2" s="1"/>
  <c r="W291" i="2" s="1"/>
  <c r="Q283" i="2"/>
  <c r="U283" i="2"/>
  <c r="V283" i="2" s="1"/>
  <c r="W283" i="2" s="1"/>
  <c r="Q275" i="2"/>
  <c r="U275" i="2"/>
  <c r="V275" i="2" s="1"/>
  <c r="W275" i="2" s="1"/>
  <c r="Q267" i="2"/>
  <c r="U267" i="2"/>
  <c r="V267" i="2" s="1"/>
  <c r="W267" i="2" s="1"/>
  <c r="Q259" i="2"/>
  <c r="U259" i="2"/>
  <c r="V259" i="2" s="1"/>
  <c r="W259" i="2" s="1"/>
  <c r="Q251" i="2"/>
  <c r="U251" i="2"/>
  <c r="V251" i="2" s="1"/>
  <c r="W251" i="2" s="1"/>
  <c r="Q243" i="2"/>
  <c r="U243" i="2"/>
  <c r="V243" i="2" s="1"/>
  <c r="W243" i="2" s="1"/>
  <c r="Q235" i="2"/>
  <c r="U235" i="2"/>
  <c r="V235" i="2" s="1"/>
  <c r="W235" i="2" s="1"/>
  <c r="Q227" i="2"/>
  <c r="U227" i="2"/>
  <c r="V227" i="2" s="1"/>
  <c r="W227" i="2" s="1"/>
  <c r="Q219" i="2"/>
  <c r="U219" i="2"/>
  <c r="V219" i="2" s="1"/>
  <c r="W219" i="2" s="1"/>
  <c r="Q211" i="2"/>
  <c r="U211" i="2"/>
  <c r="V211" i="2" s="1"/>
  <c r="W211" i="2" s="1"/>
  <c r="Q203" i="2"/>
  <c r="U203" i="2"/>
  <c r="V203" i="2" s="1"/>
  <c r="W203" i="2" s="1"/>
  <c r="Q195" i="2"/>
  <c r="U195" i="2"/>
  <c r="V195" i="2" s="1"/>
  <c r="W195" i="2" s="1"/>
  <c r="Q187" i="2"/>
  <c r="U187" i="2"/>
  <c r="V187" i="2" s="1"/>
  <c r="W187" i="2" s="1"/>
  <c r="Q179" i="2"/>
  <c r="U179" i="2"/>
  <c r="V179" i="2" s="1"/>
  <c r="W179" i="2" s="1"/>
  <c r="Q171" i="2"/>
  <c r="U171" i="2"/>
  <c r="V171" i="2" s="1"/>
  <c r="W171" i="2" s="1"/>
  <c r="Q163" i="2"/>
  <c r="U163" i="2"/>
  <c r="V163" i="2" s="1"/>
  <c r="W163" i="2" s="1"/>
  <c r="Q155" i="2"/>
  <c r="U155" i="2"/>
  <c r="V155" i="2" s="1"/>
  <c r="W155" i="2" s="1"/>
  <c r="Q147" i="2"/>
  <c r="U147" i="2"/>
  <c r="V147" i="2" s="1"/>
  <c r="W147" i="2" s="1"/>
  <c r="Q139" i="2"/>
  <c r="U139" i="2"/>
  <c r="V139" i="2" s="1"/>
  <c r="W139" i="2" s="1"/>
  <c r="Q131" i="2"/>
  <c r="U131" i="2"/>
  <c r="V131" i="2" s="1"/>
  <c r="W131" i="2" s="1"/>
  <c r="Q124" i="2"/>
  <c r="U124" i="2"/>
  <c r="V124" i="2" s="1"/>
  <c r="W124" i="2" s="1"/>
  <c r="Q116" i="2"/>
  <c r="U116" i="2"/>
  <c r="V116" i="2" s="1"/>
  <c r="W116" i="2" s="1"/>
  <c r="Q108" i="2"/>
  <c r="U108" i="2"/>
  <c r="V108" i="2" s="1"/>
  <c r="W108" i="2" s="1"/>
  <c r="Q100" i="2"/>
  <c r="U100" i="2"/>
  <c r="V100" i="2" s="1"/>
  <c r="W100" i="2" s="1"/>
  <c r="Q92" i="2"/>
  <c r="U92" i="2"/>
  <c r="V92" i="2" s="1"/>
  <c r="W92" i="2" s="1"/>
  <c r="Q84" i="2"/>
  <c r="U84" i="2"/>
  <c r="V84" i="2" s="1"/>
  <c r="W84" i="2" s="1"/>
  <c r="Q76" i="2"/>
  <c r="U76" i="2"/>
  <c r="V76" i="2" s="1"/>
  <c r="W76" i="2" s="1"/>
  <c r="Q68" i="2"/>
  <c r="U68" i="2"/>
  <c r="V68" i="2" s="1"/>
  <c r="W68" i="2" s="1"/>
  <c r="Q60" i="2"/>
  <c r="U60" i="2"/>
  <c r="V60" i="2" s="1"/>
  <c r="W60" i="2" s="1"/>
  <c r="Q52" i="2"/>
  <c r="U52" i="2"/>
  <c r="V52" i="2" s="1"/>
  <c r="W52" i="2" s="1"/>
  <c r="Q44" i="2"/>
  <c r="U44" i="2"/>
  <c r="V44" i="2" s="1"/>
  <c r="W44" i="2" s="1"/>
  <c r="Q36" i="2"/>
  <c r="U36" i="2"/>
  <c r="V36" i="2" s="1"/>
  <c r="W36" i="2" s="1"/>
  <c r="Q28" i="2"/>
  <c r="U28" i="2"/>
  <c r="V28" i="2" s="1"/>
  <c r="W28" i="2" s="1"/>
  <c r="Q20" i="2"/>
  <c r="U20" i="2"/>
  <c r="V20" i="2" s="1"/>
  <c r="W20" i="2" s="1"/>
  <c r="Q12" i="2"/>
  <c r="U12" i="2"/>
  <c r="V12" i="2" s="1"/>
  <c r="W12" i="2" s="1"/>
  <c r="Q4" i="2"/>
  <c r="U4" i="2"/>
  <c r="V4" i="2" s="1"/>
  <c r="W4" i="2" s="1"/>
  <c r="Q390" i="2"/>
  <c r="U390" i="2"/>
  <c r="V390" i="2" s="1"/>
  <c r="W390" i="2" s="1"/>
  <c r="Q382" i="2"/>
  <c r="U382" i="2"/>
  <c r="V382" i="2" s="1"/>
  <c r="W382" i="2" s="1"/>
  <c r="Q374" i="2"/>
  <c r="U374" i="2"/>
  <c r="V374" i="2" s="1"/>
  <c r="W374" i="2" s="1"/>
  <c r="Q366" i="2"/>
  <c r="U366" i="2"/>
  <c r="V366" i="2" s="1"/>
  <c r="W366" i="2" s="1"/>
  <c r="Q358" i="2"/>
  <c r="U358" i="2"/>
  <c r="V358" i="2" s="1"/>
  <c r="W358" i="2" s="1"/>
  <c r="Q350" i="2"/>
  <c r="U350" i="2"/>
  <c r="V350" i="2" s="1"/>
  <c r="W350" i="2" s="1"/>
  <c r="Q342" i="2"/>
  <c r="U342" i="2"/>
  <c r="V342" i="2" s="1"/>
  <c r="W342" i="2" s="1"/>
  <c r="Q334" i="2"/>
  <c r="U334" i="2"/>
  <c r="V334" i="2" s="1"/>
  <c r="W334" i="2" s="1"/>
  <c r="Q326" i="2"/>
  <c r="U326" i="2"/>
  <c r="V326" i="2" s="1"/>
  <c r="W326" i="2" s="1"/>
  <c r="Q318" i="2"/>
  <c r="U318" i="2"/>
  <c r="V318" i="2" s="1"/>
  <c r="W318" i="2" s="1"/>
  <c r="Q310" i="2"/>
  <c r="U310" i="2"/>
  <c r="V310" i="2" s="1"/>
  <c r="W310" i="2" s="1"/>
  <c r="Q302" i="2"/>
  <c r="U302" i="2"/>
  <c r="V302" i="2" s="1"/>
  <c r="W302" i="2" s="1"/>
  <c r="Q294" i="2"/>
  <c r="U294" i="2"/>
  <c r="V294" i="2" s="1"/>
  <c r="W294" i="2" s="1"/>
  <c r="Q286" i="2"/>
  <c r="U286" i="2"/>
  <c r="V286" i="2" s="1"/>
  <c r="W286" i="2" s="1"/>
  <c r="Q278" i="2"/>
  <c r="U278" i="2"/>
  <c r="V278" i="2" s="1"/>
  <c r="W278" i="2" s="1"/>
  <c r="Q270" i="2"/>
  <c r="U270" i="2"/>
  <c r="V270" i="2" s="1"/>
  <c r="W270" i="2" s="1"/>
  <c r="Q262" i="2"/>
  <c r="U262" i="2"/>
  <c r="V262" i="2" s="1"/>
  <c r="W262" i="2" s="1"/>
  <c r="Q254" i="2"/>
  <c r="U254" i="2"/>
  <c r="V254" i="2" s="1"/>
  <c r="W254" i="2" s="1"/>
  <c r="Q246" i="2"/>
  <c r="U246" i="2"/>
  <c r="V246" i="2" s="1"/>
  <c r="W246" i="2" s="1"/>
  <c r="Q238" i="2"/>
  <c r="U238" i="2"/>
  <c r="V238" i="2" s="1"/>
  <c r="W238" i="2" s="1"/>
  <c r="Q230" i="2"/>
  <c r="U230" i="2"/>
  <c r="V230" i="2" s="1"/>
  <c r="W230" i="2" s="1"/>
  <c r="Q222" i="2"/>
  <c r="U222" i="2"/>
  <c r="V222" i="2" s="1"/>
  <c r="W222" i="2" s="1"/>
  <c r="Q214" i="2"/>
  <c r="U214" i="2"/>
  <c r="V214" i="2" s="1"/>
  <c r="W214" i="2" s="1"/>
  <c r="Q206" i="2"/>
  <c r="U206" i="2"/>
  <c r="V206" i="2" s="1"/>
  <c r="W206" i="2" s="1"/>
  <c r="Q198" i="2"/>
  <c r="U198" i="2"/>
  <c r="V198" i="2" s="1"/>
  <c r="W198" i="2" s="1"/>
  <c r="Q190" i="2"/>
  <c r="U190" i="2"/>
  <c r="V190" i="2" s="1"/>
  <c r="W190" i="2" s="1"/>
  <c r="Q182" i="2"/>
  <c r="R182" i="2" s="1"/>
  <c r="U182" i="2"/>
  <c r="V182" i="2" s="1"/>
  <c r="W182" i="2" s="1"/>
  <c r="Q174" i="2"/>
  <c r="U174" i="2"/>
  <c r="V174" i="2" s="1"/>
  <c r="W174" i="2" s="1"/>
  <c r="Q166" i="2"/>
  <c r="U166" i="2"/>
  <c r="V166" i="2" s="1"/>
  <c r="W166" i="2" s="1"/>
  <c r="Q158" i="2"/>
  <c r="U158" i="2"/>
  <c r="V158" i="2" s="1"/>
  <c r="W158" i="2" s="1"/>
  <c r="Q150" i="2"/>
  <c r="U150" i="2"/>
  <c r="V150" i="2" s="1"/>
  <c r="W150" i="2" s="1"/>
  <c r="Q142" i="2"/>
  <c r="U142" i="2"/>
  <c r="V142" i="2" s="1"/>
  <c r="W142" i="2" s="1"/>
  <c r="Q134" i="2"/>
  <c r="U134" i="2"/>
  <c r="V134" i="2" s="1"/>
  <c r="W134" i="2" s="1"/>
  <c r="Q126" i="2"/>
  <c r="U126" i="2"/>
  <c r="V126" i="2" s="1"/>
  <c r="W126" i="2" s="1"/>
  <c r="Q119" i="2"/>
  <c r="U119" i="2"/>
  <c r="V119" i="2" s="1"/>
  <c r="W119" i="2" s="1"/>
  <c r="Q111" i="2"/>
  <c r="U111" i="2"/>
  <c r="V111" i="2" s="1"/>
  <c r="W111" i="2" s="1"/>
  <c r="Q103" i="2"/>
  <c r="U103" i="2"/>
  <c r="V103" i="2" s="1"/>
  <c r="W103" i="2" s="1"/>
  <c r="Q95" i="2"/>
  <c r="U95" i="2"/>
  <c r="V95" i="2" s="1"/>
  <c r="W95" i="2" s="1"/>
  <c r="Q87" i="2"/>
  <c r="U87" i="2"/>
  <c r="V87" i="2" s="1"/>
  <c r="W87" i="2" s="1"/>
  <c r="Q79" i="2"/>
  <c r="U79" i="2"/>
  <c r="V79" i="2" s="1"/>
  <c r="W79" i="2" s="1"/>
  <c r="Q71" i="2"/>
  <c r="U71" i="2"/>
  <c r="V71" i="2" s="1"/>
  <c r="W71" i="2" s="1"/>
  <c r="Q63" i="2"/>
  <c r="U63" i="2"/>
  <c r="V63" i="2" s="1"/>
  <c r="W63" i="2" s="1"/>
  <c r="Q55" i="2"/>
  <c r="U55" i="2"/>
  <c r="V55" i="2" s="1"/>
  <c r="W55" i="2" s="1"/>
  <c r="Q47" i="2"/>
  <c r="U47" i="2"/>
  <c r="V47" i="2" s="1"/>
  <c r="W47" i="2" s="1"/>
  <c r="Q39" i="2"/>
  <c r="U39" i="2"/>
  <c r="V39" i="2" s="1"/>
  <c r="W39" i="2" s="1"/>
  <c r="Q31" i="2"/>
  <c r="U31" i="2"/>
  <c r="V31" i="2" s="1"/>
  <c r="W31" i="2" s="1"/>
  <c r="Q23" i="2"/>
  <c r="U23" i="2"/>
  <c r="V23" i="2" s="1"/>
  <c r="W23" i="2" s="1"/>
  <c r="Q15" i="2"/>
  <c r="U15" i="2"/>
  <c r="V15" i="2" s="1"/>
  <c r="W15" i="2" s="1"/>
  <c r="Q7" i="2"/>
  <c r="U7" i="2"/>
  <c r="V7" i="2" s="1"/>
  <c r="W7" i="2" s="1"/>
  <c r="K1693" i="2"/>
  <c r="K1614" i="2"/>
  <c r="K1702" i="2"/>
  <c r="K1646" i="2"/>
  <c r="K1684" i="2"/>
  <c r="K1676" i="2"/>
  <c r="K1668" i="2"/>
  <c r="K1660" i="2"/>
  <c r="K1652" i="2"/>
  <c r="K1644" i="2"/>
  <c r="K1636" i="2"/>
  <c r="K1628" i="2"/>
  <c r="K1620" i="2"/>
  <c r="K1612" i="2"/>
  <c r="K1604" i="2"/>
  <c r="K1596" i="2"/>
  <c r="K1588" i="2"/>
  <c r="K1580" i="2"/>
  <c r="K1572" i="2"/>
  <c r="K1564" i="2"/>
  <c r="K1997" i="2"/>
  <c r="K1974" i="2"/>
  <c r="K1950" i="2"/>
  <c r="K1926" i="2"/>
  <c r="K1903" i="2"/>
  <c r="K1879" i="2"/>
  <c r="K1855" i="2"/>
  <c r="K1839" i="2"/>
  <c r="K1823" i="2"/>
  <c r="K1799" i="2"/>
  <c r="K1775" i="2"/>
  <c r="K1751" i="2"/>
  <c r="K1735" i="2"/>
  <c r="K1719" i="2"/>
  <c r="K1695" i="2"/>
  <c r="K1671" i="2"/>
  <c r="K1663" i="2"/>
  <c r="K1639" i="2"/>
  <c r="K1607" i="2"/>
  <c r="K1591" i="2"/>
  <c r="K1567" i="2"/>
  <c r="K1559" i="2"/>
  <c r="K1535" i="2"/>
  <c r="K1511" i="2"/>
  <c r="K1487" i="2"/>
  <c r="K1471" i="2"/>
  <c r="K1455" i="2"/>
  <c r="K1431" i="2"/>
  <c r="K1407" i="2"/>
  <c r="K1391" i="2"/>
  <c r="K1367" i="2"/>
  <c r="K1343" i="2"/>
  <c r="K1327" i="2"/>
  <c r="K1303" i="2"/>
  <c r="K1279" i="2"/>
  <c r="K1255" i="2"/>
  <c r="K1231" i="2"/>
  <c r="K1215" i="2"/>
  <c r="K1191" i="2"/>
  <c r="K1167" i="2"/>
  <c r="K1143" i="2"/>
  <c r="K1119" i="2"/>
  <c r="K1103" i="2"/>
  <c r="K1087" i="2"/>
  <c r="K1063" i="2"/>
  <c r="K1039" i="2"/>
  <c r="K1015" i="2"/>
  <c r="K999" i="2"/>
  <c r="K975" i="2"/>
  <c r="K959" i="2"/>
  <c r="K943" i="2"/>
  <c r="K919" i="2"/>
  <c r="K903" i="2"/>
  <c r="K887" i="2"/>
  <c r="K871" i="2"/>
  <c r="K863" i="2"/>
  <c r="K847" i="2"/>
  <c r="K831" i="2"/>
  <c r="K815" i="2"/>
  <c r="K807" i="2"/>
  <c r="K791" i="2"/>
  <c r="K775" i="2"/>
  <c r="K759" i="2"/>
  <c r="K751" i="2"/>
  <c r="K735" i="2"/>
  <c r="K719" i="2"/>
  <c r="K2005" i="2"/>
  <c r="K1989" i="2"/>
  <c r="K1966" i="2"/>
  <c r="K1934" i="2"/>
  <c r="K1910" i="2"/>
  <c r="K1895" i="2"/>
  <c r="K1863" i="2"/>
  <c r="K1831" i="2"/>
  <c r="K1807" i="2"/>
  <c r="K1783" i="2"/>
  <c r="K1759" i="2"/>
  <c r="K1727" i="2"/>
  <c r="K1703" i="2"/>
  <c r="K1679" i="2"/>
  <c r="K1647" i="2"/>
  <c r="K1623" i="2"/>
  <c r="K1599" i="2"/>
  <c r="K1575" i="2"/>
  <c r="K1543" i="2"/>
  <c r="K1519" i="2"/>
  <c r="K1495" i="2"/>
  <c r="K1463" i="2"/>
  <c r="K1439" i="2"/>
  <c r="K1415" i="2"/>
  <c r="K1383" i="2"/>
  <c r="K1359" i="2"/>
  <c r="K1335" i="2"/>
  <c r="K1311" i="2"/>
  <c r="K1287" i="2"/>
  <c r="K1263" i="2"/>
  <c r="K1239" i="2"/>
  <c r="K1207" i="2"/>
  <c r="K1183" i="2"/>
  <c r="K1159" i="2"/>
  <c r="K1135" i="2"/>
  <c r="K1111" i="2"/>
  <c r="K1079" i="2"/>
  <c r="K1055" i="2"/>
  <c r="K1031" i="2"/>
  <c r="K1007" i="2"/>
  <c r="K983" i="2"/>
  <c r="K951" i="2"/>
  <c r="K935" i="2"/>
  <c r="K823" i="2"/>
  <c r="K1562" i="2"/>
  <c r="K1554" i="2"/>
  <c r="K1546" i="2"/>
  <c r="K1538" i="2"/>
  <c r="K1530" i="2"/>
  <c r="K1522" i="2"/>
  <c r="K1514" i="2"/>
  <c r="K1506" i="2"/>
  <c r="K1498" i="2"/>
  <c r="K1482" i="2"/>
  <c r="K1474" i="2"/>
  <c r="K1466" i="2"/>
  <c r="K1458" i="2"/>
  <c r="K1450" i="2"/>
  <c r="K1442" i="2"/>
  <c r="K1434" i="2"/>
  <c r="K1426" i="2"/>
  <c r="K1418" i="2"/>
  <c r="K1312" i="2"/>
  <c r="K1982" i="2"/>
  <c r="K1958" i="2"/>
  <c r="K1942" i="2"/>
  <c r="K1918" i="2"/>
  <c r="K1887" i="2"/>
  <c r="K1871" i="2"/>
  <c r="K1847" i="2"/>
  <c r="K1815" i="2"/>
  <c r="K1791" i="2"/>
  <c r="K1767" i="2"/>
  <c r="K1743" i="2"/>
  <c r="K1711" i="2"/>
  <c r="K1687" i="2"/>
  <c r="K1655" i="2"/>
  <c r="K1631" i="2"/>
  <c r="K1615" i="2"/>
  <c r="K1583" i="2"/>
  <c r="K1551" i="2"/>
  <c r="K1527" i="2"/>
  <c r="K1503" i="2"/>
  <c r="K1479" i="2"/>
  <c r="K1447" i="2"/>
  <c r="K1423" i="2"/>
  <c r="K1399" i="2"/>
  <c r="K1375" i="2"/>
  <c r="K1351" i="2"/>
  <c r="K1319" i="2"/>
  <c r="K1295" i="2"/>
  <c r="K1271" i="2"/>
  <c r="K1247" i="2"/>
  <c r="K1223" i="2"/>
  <c r="K1199" i="2"/>
  <c r="K1175" i="2"/>
  <c r="K1151" i="2"/>
  <c r="K1127" i="2"/>
  <c r="K1095" i="2"/>
  <c r="K1071" i="2"/>
  <c r="K1047" i="2"/>
  <c r="K1023" i="2"/>
  <c r="K991" i="2"/>
  <c r="K967" i="2"/>
  <c r="K911" i="2"/>
  <c r="K895" i="2"/>
  <c r="K879" i="2"/>
  <c r="K855" i="2"/>
  <c r="K839" i="2"/>
  <c r="K783" i="2"/>
  <c r="K767" i="2"/>
  <c r="K743" i="2"/>
  <c r="K727" i="2"/>
  <c r="K1996" i="2"/>
  <c r="K1965" i="2"/>
  <c r="K1933" i="2"/>
  <c r="K1894" i="2"/>
  <c r="K1862" i="2"/>
  <c r="K1830" i="2"/>
  <c r="K1790" i="2"/>
  <c r="K1678" i="2"/>
  <c r="K1654" i="2"/>
  <c r="K1638" i="2"/>
  <c r="K1606" i="2"/>
  <c r="K1574" i="2"/>
  <c r="K1542" i="2"/>
  <c r="K1510" i="2"/>
  <c r="K1494" i="2"/>
  <c r="K1454" i="2"/>
  <c r="K1430" i="2"/>
  <c r="K1406" i="2"/>
  <c r="K1382" i="2"/>
  <c r="K1350" i="2"/>
  <c r="K1326" i="2"/>
  <c r="K1318" i="2"/>
  <c r="K1310" i="2"/>
  <c r="K1286" i="2"/>
  <c r="K1270" i="2"/>
  <c r="K1262" i="2"/>
  <c r="K1254" i="2"/>
  <c r="K1246" i="2"/>
  <c r="K1238" i="2"/>
  <c r="K1230" i="2"/>
  <c r="K1222" i="2"/>
  <c r="K1214" i="2"/>
  <c r="K1206" i="2"/>
  <c r="K1198" i="2"/>
  <c r="K1190" i="2"/>
  <c r="K1182" i="2"/>
  <c r="K1174" i="2"/>
  <c r="K1166" i="2"/>
  <c r="K1158" i="2"/>
  <c r="K1150" i="2"/>
  <c r="K1142" i="2"/>
  <c r="K1134" i="2"/>
  <c r="K1126" i="2"/>
  <c r="K1118" i="2"/>
  <c r="K1110" i="2"/>
  <c r="K1102" i="2"/>
  <c r="K1094" i="2"/>
  <c r="K1086" i="2"/>
  <c r="K1078" i="2"/>
  <c r="K1062" i="2"/>
  <c r="K1054" i="2"/>
  <c r="K1046" i="2"/>
  <c r="K1038" i="2"/>
  <c r="K1030" i="2"/>
  <c r="K1022" i="2"/>
  <c r="K1014" i="2"/>
  <c r="K1006" i="2"/>
  <c r="K998" i="2"/>
  <c r="K990" i="2"/>
  <c r="K982" i="2"/>
  <c r="K974" i="2"/>
  <c r="K966" i="2"/>
  <c r="K958" i="2"/>
  <c r="K950" i="2"/>
  <c r="K942" i="2"/>
  <c r="K934" i="2"/>
  <c r="K926" i="2"/>
  <c r="K918" i="2"/>
  <c r="K910" i="2"/>
  <c r="K902" i="2"/>
  <c r="K894" i="2"/>
  <c r="K886" i="2"/>
  <c r="K878" i="2"/>
  <c r="K870" i="2"/>
  <c r="K862" i="2"/>
  <c r="K854" i="2"/>
  <c r="K846" i="2"/>
  <c r="K838" i="2"/>
  <c r="K830" i="2"/>
  <c r="K822" i="2"/>
  <c r="K814" i="2"/>
  <c r="K806" i="2"/>
  <c r="K798" i="2"/>
  <c r="K790" i="2"/>
  <c r="K782" i="2"/>
  <c r="K774" i="2"/>
  <c r="K766" i="2"/>
  <c r="K758" i="2"/>
  <c r="K750" i="2"/>
  <c r="K742" i="2"/>
  <c r="K734" i="2"/>
  <c r="K726" i="2"/>
  <c r="K718" i="2"/>
  <c r="K710" i="2"/>
  <c r="K702" i="2"/>
  <c r="K694" i="2"/>
  <c r="K686" i="2"/>
  <c r="K678" i="2"/>
  <c r="K670" i="2"/>
  <c r="K662" i="2"/>
  <c r="K654" i="2"/>
  <c r="K646" i="2"/>
  <c r="K638" i="2"/>
  <c r="K630" i="2"/>
  <c r="K622" i="2"/>
  <c r="K614" i="2"/>
  <c r="K606" i="2"/>
  <c r="K598" i="2"/>
  <c r="K590" i="2"/>
  <c r="K582" i="2"/>
  <c r="K574" i="2"/>
  <c r="K566" i="2"/>
  <c r="K558" i="2"/>
  <c r="K550" i="2"/>
  <c r="K542" i="2"/>
  <c r="K534" i="2"/>
  <c r="K526" i="2"/>
  <c r="K518" i="2"/>
  <c r="K510" i="2"/>
  <c r="K502" i="2"/>
  <c r="K494" i="2"/>
  <c r="K486" i="2"/>
  <c r="K478" i="2"/>
  <c r="K470" i="2"/>
  <c r="K462" i="2"/>
  <c r="K454" i="2"/>
  <c r="K446" i="2"/>
  <c r="K438" i="2"/>
  <c r="K430" i="2"/>
  <c r="K422" i="2"/>
  <c r="K414" i="2"/>
  <c r="K406" i="2"/>
  <c r="K398" i="2"/>
  <c r="K390" i="2"/>
  <c r="K382" i="2"/>
  <c r="K374" i="2"/>
  <c r="K366" i="2"/>
  <c r="K358" i="2"/>
  <c r="K350" i="2"/>
  <c r="K342" i="2"/>
  <c r="K334" i="2"/>
  <c r="K326" i="2"/>
  <c r="K318" i="2"/>
  <c r="K310" i="2"/>
  <c r="K302" i="2"/>
  <c r="K294" i="2"/>
  <c r="K286" i="2"/>
  <c r="K278" i="2"/>
  <c r="K270" i="2"/>
  <c r="K262" i="2"/>
  <c r="K254" i="2"/>
  <c r="K246" i="2"/>
  <c r="K238" i="2"/>
  <c r="K230" i="2"/>
  <c r="K222" i="2"/>
  <c r="K214" i="2"/>
  <c r="K206" i="2"/>
  <c r="K198" i="2"/>
  <c r="K190" i="2"/>
  <c r="K182" i="2"/>
  <c r="K166" i="2"/>
  <c r="K158" i="2"/>
  <c r="K150" i="2"/>
  <c r="K142" i="2"/>
  <c r="K134" i="2"/>
  <c r="K126" i="2"/>
  <c r="K119" i="2"/>
  <c r="K111" i="2"/>
  <c r="K103" i="2"/>
  <c r="K95" i="2"/>
  <c r="K79" i="2"/>
  <c r="K71" i="2"/>
  <c r="K63" i="2"/>
  <c r="K55" i="2"/>
  <c r="K47" i="2"/>
  <c r="K39" i="2"/>
  <c r="K31" i="2"/>
  <c r="K23" i="2"/>
  <c r="K15" i="2"/>
  <c r="K7" i="2"/>
  <c r="K2004" i="2"/>
  <c r="K1949" i="2"/>
  <c r="K1902" i="2"/>
  <c r="K1854" i="2"/>
  <c r="K1814" i="2"/>
  <c r="K1766" i="2"/>
  <c r="K1734" i="2"/>
  <c r="K1694" i="2"/>
  <c r="K1662" i="2"/>
  <c r="K1630" i="2"/>
  <c r="K1582" i="2"/>
  <c r="K1526" i="2"/>
  <c r="K1486" i="2"/>
  <c r="K1422" i="2"/>
  <c r="K1302" i="2"/>
  <c r="K1995" i="2"/>
  <c r="K1956" i="2"/>
  <c r="K1916" i="2"/>
  <c r="K1893" i="2"/>
  <c r="K1861" i="2"/>
  <c r="K1845" i="2"/>
  <c r="K1829" i="2"/>
  <c r="K1805" i="2"/>
  <c r="K1781" i="2"/>
  <c r="K1765" i="2"/>
  <c r="K1741" i="2"/>
  <c r="K1725" i="2"/>
  <c r="K1701" i="2"/>
  <c r="K1669" i="2"/>
  <c r="K1629" i="2"/>
  <c r="K1597" i="2"/>
  <c r="K1557" i="2"/>
  <c r="K1525" i="2"/>
  <c r="K1493" i="2"/>
  <c r="K1461" i="2"/>
  <c r="K1429" i="2"/>
  <c r="K1389" i="2"/>
  <c r="K1349" i="2"/>
  <c r="K1317" i="2"/>
  <c r="K1277" i="2"/>
  <c r="K1245" i="2"/>
  <c r="K1197" i="2"/>
  <c r="K1165" i="2"/>
  <c r="K1133" i="2"/>
  <c r="K1093" i="2"/>
  <c r="K1069" i="2"/>
  <c r="K1037" i="2"/>
  <c r="K1013" i="2"/>
  <c r="K989" i="2"/>
  <c r="K965" i="2"/>
  <c r="K949" i="2"/>
  <c r="K933" i="2"/>
  <c r="K917" i="2"/>
  <c r="K901" i="2"/>
  <c r="K877" i="2"/>
  <c r="K861" i="2"/>
  <c r="K837" i="2"/>
  <c r="K821" i="2"/>
  <c r="K797" i="2"/>
  <c r="K781" i="2"/>
  <c r="K773" i="2"/>
  <c r="K757" i="2"/>
  <c r="K733" i="2"/>
  <c r="K717" i="2"/>
  <c r="K693" i="2"/>
  <c r="K677" i="2"/>
  <c r="K661" i="2"/>
  <c r="K637" i="2"/>
  <c r="K621" i="2"/>
  <c r="K597" i="2"/>
  <c r="K581" i="2"/>
  <c r="K565" i="2"/>
  <c r="K541" i="2"/>
  <c r="K517" i="2"/>
  <c r="K493" i="2"/>
  <c r="K477" i="2"/>
  <c r="K453" i="2"/>
  <c r="K429" i="2"/>
  <c r="K405" i="2"/>
  <c r="K389" i="2"/>
  <c r="K365" i="2"/>
  <c r="K341" i="2"/>
  <c r="K317" i="2"/>
  <c r="K301" i="2"/>
  <c r="K285" i="2"/>
  <c r="K277" i="2"/>
  <c r="K269" i="2"/>
  <c r="K261" i="2"/>
  <c r="K253" i="2"/>
  <c r="K245" i="2"/>
  <c r="K229" i="2"/>
  <c r="K221" i="2"/>
  <c r="K213" i="2"/>
  <c r="K205" i="2"/>
  <c r="K197" i="2"/>
  <c r="K189" i="2"/>
  <c r="K181" i="2"/>
  <c r="K173" i="2"/>
  <c r="K165" i="2"/>
  <c r="K157" i="2"/>
  <c r="K149" i="2"/>
  <c r="K141" i="2"/>
  <c r="K133" i="2"/>
  <c r="K125" i="2"/>
  <c r="K118" i="2"/>
  <c r="K110" i="2"/>
  <c r="K102" i="2"/>
  <c r="K94" i="2"/>
  <c r="K1981" i="2"/>
  <c r="K1941" i="2"/>
  <c r="K1909" i="2"/>
  <c r="K1878" i="2"/>
  <c r="K1838" i="2"/>
  <c r="K1806" i="2"/>
  <c r="K1782" i="2"/>
  <c r="K1750" i="2"/>
  <c r="K1718" i="2"/>
  <c r="K1622" i="2"/>
  <c r="K1590" i="2"/>
  <c r="K1550" i="2"/>
  <c r="K1518" i="2"/>
  <c r="K1478" i="2"/>
  <c r="K1446" i="2"/>
  <c r="K1398" i="2"/>
  <c r="K1366" i="2"/>
  <c r="K1342" i="2"/>
  <c r="K1278" i="2"/>
  <c r="K1987" i="2"/>
  <c r="K1972" i="2"/>
  <c r="K1948" i="2"/>
  <c r="K1932" i="2"/>
  <c r="K1908" i="2"/>
  <c r="K1885" i="2"/>
  <c r="K1869" i="2"/>
  <c r="K1853" i="2"/>
  <c r="K1837" i="2"/>
  <c r="K1821" i="2"/>
  <c r="K1813" i="2"/>
  <c r="K1797" i="2"/>
  <c r="K1789" i="2"/>
  <c r="K1773" i="2"/>
  <c r="K1757" i="2"/>
  <c r="K1749" i="2"/>
  <c r="K1733" i="2"/>
  <c r="K1717" i="2"/>
  <c r="K1709" i="2"/>
  <c r="K1685" i="2"/>
  <c r="K1661" i="2"/>
  <c r="K1645" i="2"/>
  <c r="K1613" i="2"/>
  <c r="K1589" i="2"/>
  <c r="K1565" i="2"/>
  <c r="K1541" i="2"/>
  <c r="K1509" i="2"/>
  <c r="K1485" i="2"/>
  <c r="K1469" i="2"/>
  <c r="K1445" i="2"/>
  <c r="K1421" i="2"/>
  <c r="K1405" i="2"/>
  <c r="K1381" i="2"/>
  <c r="K1365" i="2"/>
  <c r="K1333" i="2"/>
  <c r="K1309" i="2"/>
  <c r="K1285" i="2"/>
  <c r="K1253" i="2"/>
  <c r="K1229" i="2"/>
  <c r="K1213" i="2"/>
  <c r="K1181" i="2"/>
  <c r="K1149" i="2"/>
  <c r="K1125" i="2"/>
  <c r="K1101" i="2"/>
  <c r="K1077" i="2"/>
  <c r="K1053" i="2"/>
  <c r="K1045" i="2"/>
  <c r="K1029" i="2"/>
  <c r="K1021" i="2"/>
  <c r="K997" i="2"/>
  <c r="K981" i="2"/>
  <c r="K973" i="2"/>
  <c r="K957" i="2"/>
  <c r="K941" i="2"/>
  <c r="K925" i="2"/>
  <c r="K909" i="2"/>
  <c r="K893" i="2"/>
  <c r="K885" i="2"/>
  <c r="K869" i="2"/>
  <c r="K853" i="2"/>
  <c r="K845" i="2"/>
  <c r="K829" i="2"/>
  <c r="K813" i="2"/>
  <c r="K805" i="2"/>
  <c r="K789" i="2"/>
  <c r="K765" i="2"/>
  <c r="K749" i="2"/>
  <c r="K741" i="2"/>
  <c r="K725" i="2"/>
  <c r="K709" i="2"/>
  <c r="K701" i="2"/>
  <c r="K685" i="2"/>
  <c r="K669" i="2"/>
  <c r="K653" i="2"/>
  <c r="K645" i="2"/>
  <c r="K629" i="2"/>
  <c r="K613" i="2"/>
  <c r="K605" i="2"/>
  <c r="K589" i="2"/>
  <c r="K573" i="2"/>
  <c r="K557" i="2"/>
  <c r="K549" i="2"/>
  <c r="K533" i="2"/>
  <c r="K525" i="2"/>
  <c r="K509" i="2"/>
  <c r="K501" i="2"/>
  <c r="K485" i="2"/>
  <c r="K469" i="2"/>
  <c r="K461" i="2"/>
  <c r="K445" i="2"/>
  <c r="K437" i="2"/>
  <c r="K421" i="2"/>
  <c r="K413" i="2"/>
  <c r="K397" i="2"/>
  <c r="K381" i="2"/>
  <c r="K373" i="2"/>
  <c r="K357" i="2"/>
  <c r="K349" i="2"/>
  <c r="K333" i="2"/>
  <c r="K325" i="2"/>
  <c r="K309" i="2"/>
  <c r="K293" i="2"/>
  <c r="K237" i="2"/>
  <c r="K2002" i="2"/>
  <c r="K1994" i="2"/>
  <c r="K1986" i="2"/>
  <c r="K1979" i="2"/>
  <c r="K1971" i="2"/>
  <c r="K1963" i="2"/>
  <c r="K1955" i="2"/>
  <c r="K1947" i="2"/>
  <c r="K1939" i="2"/>
  <c r="K1931" i="2"/>
  <c r="K1923" i="2"/>
  <c r="K1915" i="2"/>
  <c r="K1907" i="2"/>
  <c r="K1900" i="2"/>
  <c r="K1892" i="2"/>
  <c r="K1884" i="2"/>
  <c r="K1876" i="2"/>
  <c r="K1868" i="2"/>
  <c r="K1860" i="2"/>
  <c r="K1852" i="2"/>
  <c r="K1844" i="2"/>
  <c r="K1836" i="2"/>
  <c r="K1828" i="2"/>
  <c r="K1820" i="2"/>
  <c r="K1812" i="2"/>
  <c r="K1804" i="2"/>
  <c r="K1796" i="2"/>
  <c r="K1788" i="2"/>
  <c r="K1780" i="2"/>
  <c r="K1772" i="2"/>
  <c r="K1764" i="2"/>
  <c r="K1756" i="2"/>
  <c r="K1748" i="2"/>
  <c r="K1740" i="2"/>
  <c r="K1732" i="2"/>
  <c r="K1724" i="2"/>
  <c r="K1716" i="2"/>
  <c r="K1708" i="2"/>
  <c r="K1700" i="2"/>
  <c r="K1692" i="2"/>
  <c r="K1988" i="2"/>
  <c r="K1973" i="2"/>
  <c r="K1957" i="2"/>
  <c r="K1925" i="2"/>
  <c r="K1917" i="2"/>
  <c r="K1886" i="2"/>
  <c r="K1870" i="2"/>
  <c r="K1846" i="2"/>
  <c r="K1822" i="2"/>
  <c r="K1798" i="2"/>
  <c r="K1774" i="2"/>
  <c r="K1758" i="2"/>
  <c r="K1742" i="2"/>
  <c r="K1726" i="2"/>
  <c r="K1710" i="2"/>
  <c r="K1686" i="2"/>
  <c r="K1670" i="2"/>
  <c r="K1598" i="2"/>
  <c r="K1566" i="2"/>
  <c r="K1558" i="2"/>
  <c r="K1534" i="2"/>
  <c r="K1502" i="2"/>
  <c r="K1470" i="2"/>
  <c r="K1462" i="2"/>
  <c r="K1438" i="2"/>
  <c r="K1414" i="2"/>
  <c r="K1390" i="2"/>
  <c r="K1374" i="2"/>
  <c r="K1358" i="2"/>
  <c r="K1334" i="2"/>
  <c r="K1294" i="2"/>
  <c r="K2003" i="2"/>
  <c r="K1980" i="2"/>
  <c r="K1964" i="2"/>
  <c r="K1940" i="2"/>
  <c r="K1924" i="2"/>
  <c r="K1901" i="2"/>
  <c r="K1877" i="2"/>
  <c r="K1677" i="2"/>
  <c r="K1653" i="2"/>
  <c r="K1637" i="2"/>
  <c r="K1621" i="2"/>
  <c r="K1605" i="2"/>
  <c r="K1581" i="2"/>
  <c r="K1573" i="2"/>
  <c r="K1533" i="2"/>
  <c r="K1517" i="2"/>
  <c r="K1501" i="2"/>
  <c r="K1453" i="2"/>
  <c r="K1437" i="2"/>
  <c r="K1413" i="2"/>
  <c r="K1397" i="2"/>
  <c r="K1373" i="2"/>
  <c r="K1357" i="2"/>
  <c r="K1341" i="2"/>
  <c r="K1325" i="2"/>
  <c r="K1301" i="2"/>
  <c r="K1293" i="2"/>
  <c r="K1269" i="2"/>
  <c r="K1261" i="2"/>
  <c r="K1237" i="2"/>
  <c r="K1221" i="2"/>
  <c r="K1205" i="2"/>
  <c r="K1189" i="2"/>
  <c r="K1173" i="2"/>
  <c r="K1157" i="2"/>
  <c r="K1141" i="2"/>
  <c r="K1117" i="2"/>
  <c r="K1109" i="2"/>
  <c r="K1085" i="2"/>
  <c r="K1061" i="2"/>
  <c r="K1005" i="2"/>
  <c r="K2009" i="2"/>
  <c r="K2001" i="2"/>
  <c r="K1993" i="2"/>
  <c r="K1985" i="2"/>
  <c r="K1978" i="2"/>
  <c r="K1970" i="2"/>
  <c r="K1962" i="2"/>
  <c r="K1954" i="2"/>
  <c r="K1946" i="2"/>
  <c r="K1938" i="2"/>
  <c r="K1930" i="2"/>
  <c r="K1922" i="2"/>
  <c r="K1914" i="2"/>
  <c r="K1906" i="2"/>
  <c r="K1899" i="2"/>
  <c r="K1891" i="2"/>
  <c r="K1883" i="2"/>
  <c r="K1875" i="2"/>
  <c r="K1867" i="2"/>
  <c r="K1859" i="2"/>
  <c r="K1851" i="2"/>
  <c r="K1843" i="2"/>
  <c r="K1835" i="2"/>
  <c r="K1827" i="2"/>
  <c r="K1819" i="2"/>
  <c r="K1811" i="2"/>
  <c r="K1803" i="2"/>
  <c r="K1795" i="2"/>
  <c r="K1787" i="2"/>
  <c r="K1779" i="2"/>
  <c r="K1771" i="2"/>
  <c r="K1763" i="2"/>
  <c r="K1755" i="2"/>
  <c r="K1747" i="2"/>
  <c r="K1739" i="2"/>
  <c r="K1731" i="2"/>
  <c r="K1723" i="2"/>
  <c r="K1715" i="2"/>
  <c r="K1707" i="2"/>
  <c r="K1699" i="2"/>
  <c r="K1691" i="2"/>
  <c r="K1683" i="2"/>
  <c r="K1675" i="2"/>
  <c r="K1667" i="2"/>
  <c r="K1659" i="2"/>
  <c r="K1651" i="2"/>
  <c r="K1643" i="2"/>
  <c r="K1635" i="2"/>
  <c r="K1627" i="2"/>
  <c r="K1619" i="2"/>
  <c r="K1611" i="2"/>
  <c r="K1603" i="2"/>
  <c r="K1595" i="2"/>
  <c r="K1587" i="2"/>
  <c r="K1579" i="2"/>
  <c r="K1571" i="2"/>
  <c r="K1563" i="2"/>
  <c r="K1555" i="2"/>
  <c r="K1547" i="2"/>
  <c r="K1539" i="2"/>
  <c r="K1531" i="2"/>
  <c r="K1523" i="2"/>
  <c r="K1515" i="2"/>
  <c r="K1507" i="2"/>
  <c r="K1499" i="2"/>
  <c r="K1491" i="2"/>
  <c r="K1483" i="2"/>
  <c r="K1475" i="2"/>
  <c r="K1467" i="2"/>
  <c r="K1459" i="2"/>
  <c r="K1451" i="2"/>
  <c r="K1435" i="2"/>
  <c r="K1427" i="2"/>
  <c r="K1419" i="2"/>
  <c r="K1411" i="2"/>
  <c r="K1403" i="2"/>
  <c r="K1395" i="2"/>
  <c r="K1387" i="2"/>
  <c r="K1379" i="2"/>
  <c r="K1371" i="2"/>
  <c r="K1363" i="2"/>
  <c r="K1355" i="2"/>
  <c r="K1347" i="2"/>
  <c r="K1339" i="2"/>
  <c r="K1331" i="2"/>
  <c r="K1323" i="2"/>
  <c r="K1315" i="2"/>
  <c r="K1307" i="2"/>
  <c r="K1299" i="2"/>
  <c r="K1291" i="2"/>
  <c r="K1283" i="2"/>
  <c r="K1275" i="2"/>
  <c r="K1267" i="2"/>
  <c r="K1259" i="2"/>
  <c r="K1251" i="2"/>
  <c r="K1243" i="2"/>
  <c r="K1235" i="2"/>
  <c r="K1227" i="2"/>
  <c r="K1219" i="2"/>
  <c r="K1211" i="2"/>
  <c r="K1203" i="2"/>
  <c r="K1195" i="2"/>
  <c r="K1187" i="2"/>
  <c r="K1179" i="2"/>
  <c r="K1171" i="2"/>
  <c r="K1163" i="2"/>
  <c r="K1155" i="2"/>
  <c r="K1147" i="2"/>
  <c r="K1139" i="2"/>
  <c r="K1131" i="2"/>
  <c r="K1123" i="2"/>
  <c r="K1115" i="2"/>
  <c r="K1107" i="2"/>
  <c r="K1099" i="2"/>
  <c r="K1091" i="2"/>
  <c r="K1083" i="2"/>
  <c r="K1075" i="2"/>
  <c r="K1067" i="2"/>
  <c r="K1059" i="2"/>
  <c r="K1051" i="2"/>
  <c r="K1043" i="2"/>
  <c r="K1035" i="2"/>
  <c r="K1027" i="2"/>
  <c r="K1019" i="2"/>
  <c r="K1011" i="2"/>
  <c r="K1003" i="2"/>
  <c r="K995" i="2"/>
  <c r="K987" i="2"/>
  <c r="K979" i="2"/>
  <c r="K971" i="2"/>
  <c r="K963" i="2"/>
  <c r="K955" i="2"/>
  <c r="K947" i="2"/>
  <c r="K939" i="2"/>
  <c r="K931" i="2"/>
  <c r="K923" i="2"/>
  <c r="K915" i="2"/>
  <c r="K907" i="2"/>
  <c r="K899" i="2"/>
  <c r="K891" i="2"/>
  <c r="K883" i="2"/>
  <c r="K875" i="2"/>
  <c r="K867" i="2"/>
  <c r="K859" i="2"/>
  <c r="K851" i="2"/>
  <c r="K843" i="2"/>
  <c r="K835" i="2"/>
  <c r="K827" i="2"/>
  <c r="K819" i="2"/>
  <c r="K811" i="2"/>
  <c r="K803" i="2"/>
  <c r="K795" i="2"/>
  <c r="K787" i="2"/>
  <c r="K779" i="2"/>
  <c r="K771" i="2"/>
  <c r="K763" i="2"/>
  <c r="K755" i="2"/>
  <c r="K747" i="2"/>
  <c r="K739" i="2"/>
  <c r="K731" i="2"/>
  <c r="K723" i="2"/>
  <c r="K715" i="2"/>
  <c r="K707" i="2"/>
  <c r="K699" i="2"/>
  <c r="K691" i="2"/>
  <c r="K683" i="2"/>
  <c r="K675" i="2"/>
  <c r="K667" i="2"/>
  <c r="K659" i="2"/>
  <c r="K651" i="2"/>
  <c r="K643" i="2"/>
  <c r="K635" i="2"/>
  <c r="K627" i="2"/>
  <c r="K619" i="2"/>
  <c r="K611" i="2"/>
  <c r="K603" i="2"/>
  <c r="K595" i="2"/>
  <c r="K587" i="2"/>
  <c r="K579" i="2"/>
  <c r="K571" i="2"/>
  <c r="K563" i="2"/>
  <c r="K555" i="2"/>
  <c r="K547" i="2"/>
  <c r="K539" i="2"/>
  <c r="K531" i="2"/>
  <c r="K523" i="2"/>
  <c r="K515" i="2"/>
  <c r="K507" i="2"/>
  <c r="K499" i="2"/>
  <c r="K491" i="2"/>
  <c r="K483" i="2"/>
  <c r="K475" i="2"/>
  <c r="K467" i="2"/>
  <c r="K459" i="2"/>
  <c r="K451" i="2"/>
  <c r="K711" i="2"/>
  <c r="K703" i="2"/>
  <c r="K695" i="2"/>
  <c r="K687" i="2"/>
  <c r="K679" i="2"/>
  <c r="K671" i="2"/>
  <c r="K655" i="2"/>
  <c r="K647" i="2"/>
  <c r="K639" i="2"/>
  <c r="K631" i="2"/>
  <c r="K623" i="2"/>
  <c r="K615" i="2"/>
  <c r="K607" i="2"/>
  <c r="K591" i="2"/>
  <c r="K583" i="2"/>
  <c r="K575" i="2"/>
  <c r="K567" i="2"/>
  <c r="K559" i="2"/>
  <c r="K551" i="2"/>
  <c r="K543" i="2"/>
  <c r="K535" i="2"/>
  <c r="K527" i="2"/>
  <c r="K519" i="2"/>
  <c r="K503" i="2"/>
  <c r="K495" i="2"/>
  <c r="K487" i="2"/>
  <c r="K479" i="2"/>
  <c r="K471" i="2"/>
  <c r="K463" i="2"/>
  <c r="K455" i="2"/>
  <c r="K447" i="2"/>
  <c r="K439" i="2"/>
  <c r="K431" i="2"/>
  <c r="K423" i="2"/>
  <c r="K415" i="2"/>
  <c r="K407" i="2"/>
  <c r="K399" i="2"/>
  <c r="K391" i="2"/>
  <c r="K383" i="2"/>
  <c r="K375" i="2"/>
  <c r="K367" i="2"/>
  <c r="K359" i="2"/>
  <c r="K351" i="2"/>
  <c r="K335" i="2"/>
  <c r="K327" i="2"/>
  <c r="K319" i="2"/>
  <c r="K311" i="2"/>
  <c r="K303" i="2"/>
  <c r="K295" i="2"/>
  <c r="K287" i="2"/>
  <c r="K279" i="2"/>
  <c r="K271" i="2"/>
  <c r="K263" i="2"/>
  <c r="K247" i="2"/>
  <c r="K239" i="2"/>
  <c r="K231" i="2"/>
  <c r="K223" i="2"/>
  <c r="K215" i="2"/>
  <c r="K207" i="2"/>
  <c r="K199" i="2"/>
  <c r="K191" i="2"/>
  <c r="K183" i="2"/>
  <c r="K175" i="2"/>
  <c r="K167" i="2"/>
  <c r="K159" i="2"/>
  <c r="K151" i="2"/>
  <c r="K143" i="2"/>
  <c r="K135" i="2"/>
  <c r="K127" i="2"/>
  <c r="K120" i="2"/>
  <c r="K112" i="2"/>
  <c r="K104" i="2"/>
  <c r="K96" i="2"/>
  <c r="K80" i="2"/>
  <c r="K72" i="2"/>
  <c r="K64" i="2"/>
  <c r="K56" i="2"/>
  <c r="K48" i="2"/>
  <c r="K40" i="2"/>
  <c r="K32" i="2"/>
  <c r="K24" i="2"/>
  <c r="K16" i="2"/>
  <c r="K8" i="2"/>
  <c r="K1513" i="2"/>
  <c r="K86" i="2"/>
  <c r="K78" i="2"/>
  <c r="K70" i="2"/>
  <c r="K62" i="2"/>
  <c r="K54" i="2"/>
  <c r="K46" i="2"/>
  <c r="K38" i="2"/>
  <c r="K30" i="2"/>
  <c r="K22" i="2"/>
  <c r="K14" i="2"/>
  <c r="K6" i="2"/>
  <c r="K1556" i="2"/>
  <c r="K1548" i="2"/>
  <c r="K1540" i="2"/>
  <c r="K1532" i="2"/>
  <c r="K1524" i="2"/>
  <c r="K1516" i="2"/>
  <c r="K1508" i="2"/>
  <c r="K1500" i="2"/>
  <c r="K1492" i="2"/>
  <c r="K1484" i="2"/>
  <c r="K1476" i="2"/>
  <c r="K1468" i="2"/>
  <c r="K1460" i="2"/>
  <c r="K1452" i="2"/>
  <c r="K1444" i="2"/>
  <c r="K1436" i="2"/>
  <c r="K1428" i="2"/>
  <c r="K1420" i="2"/>
  <c r="K1412" i="2"/>
  <c r="K1404" i="2"/>
  <c r="K1396" i="2"/>
  <c r="K1388" i="2"/>
  <c r="K1380" i="2"/>
  <c r="K1372" i="2"/>
  <c r="K1364" i="2"/>
  <c r="K1356" i="2"/>
  <c r="K1348" i="2"/>
  <c r="K1340" i="2"/>
  <c r="K1332" i="2"/>
  <c r="K1324" i="2"/>
  <c r="K1316" i="2"/>
  <c r="K1308" i="2"/>
  <c r="K1300" i="2"/>
  <c r="K1292" i="2"/>
  <c r="K1284" i="2"/>
  <c r="K1276" i="2"/>
  <c r="K1268" i="2"/>
  <c r="K1260" i="2"/>
  <c r="K1252" i="2"/>
  <c r="K1244" i="2"/>
  <c r="K1236" i="2"/>
  <c r="K1228" i="2"/>
  <c r="K1220" i="2"/>
  <c r="K1212" i="2"/>
  <c r="K1204" i="2"/>
  <c r="K1196" i="2"/>
  <c r="K1188" i="2"/>
  <c r="K1180" i="2"/>
  <c r="K1172" i="2"/>
  <c r="K1164" i="2"/>
  <c r="K1156" i="2"/>
  <c r="K1148" i="2"/>
  <c r="K1140" i="2"/>
  <c r="K1132" i="2"/>
  <c r="K1124" i="2"/>
  <c r="K1116" i="2"/>
  <c r="K1108" i="2"/>
  <c r="K1100" i="2"/>
  <c r="K1092" i="2"/>
  <c r="K1084" i="2"/>
  <c r="K1076" i="2"/>
  <c r="K1068" i="2"/>
  <c r="K1060" i="2"/>
  <c r="K1052" i="2"/>
  <c r="K1044" i="2"/>
  <c r="K1036" i="2"/>
  <c r="K1028" i="2"/>
  <c r="K1012" i="2"/>
  <c r="K1004" i="2"/>
  <c r="K996" i="2"/>
  <c r="K988" i="2"/>
  <c r="K980" i="2"/>
  <c r="K972" i="2"/>
  <c r="K964" i="2"/>
  <c r="K956" i="2"/>
  <c r="K948" i="2"/>
  <c r="K940" i="2"/>
  <c r="K932" i="2"/>
  <c r="K924" i="2"/>
  <c r="K916" i="2"/>
  <c r="K908" i="2"/>
  <c r="K900" i="2"/>
  <c r="K892" i="2"/>
  <c r="K884" i="2"/>
  <c r="K876" i="2"/>
  <c r="K868" i="2"/>
  <c r="K860" i="2"/>
  <c r="K852" i="2"/>
  <c r="K844" i="2"/>
  <c r="K836" i="2"/>
  <c r="K828" i="2"/>
  <c r="K820" i="2"/>
  <c r="K812" i="2"/>
  <c r="K804" i="2"/>
  <c r="K796" i="2"/>
  <c r="K788" i="2"/>
  <c r="K780" i="2"/>
  <c r="K772" i="2"/>
  <c r="K764" i="2"/>
  <c r="K756" i="2"/>
  <c r="K748" i="2"/>
  <c r="K740" i="2"/>
  <c r="K732" i="2"/>
  <c r="K724" i="2"/>
  <c r="K716" i="2"/>
  <c r="K708" i="2"/>
  <c r="K700" i="2"/>
  <c r="K692" i="2"/>
  <c r="K684" i="2"/>
  <c r="K676" i="2"/>
  <c r="K668" i="2"/>
  <c r="K660" i="2"/>
  <c r="K652" i="2"/>
  <c r="K644" i="2"/>
  <c r="K636" i="2"/>
  <c r="K628" i="2"/>
  <c r="K620" i="2"/>
  <c r="K612" i="2"/>
  <c r="K604" i="2"/>
  <c r="K596" i="2"/>
  <c r="K588" i="2"/>
  <c r="K580" i="2"/>
  <c r="K572" i="2"/>
  <c r="K564" i="2"/>
  <c r="K556" i="2"/>
  <c r="K548" i="2"/>
  <c r="K540" i="2"/>
  <c r="K532" i="2"/>
  <c r="K524" i="2"/>
  <c r="K516" i="2"/>
  <c r="K508" i="2"/>
  <c r="K500" i="2"/>
  <c r="K492" i="2"/>
  <c r="K484" i="2"/>
  <c r="K476" i="2"/>
  <c r="K468" i="2"/>
  <c r="K460" i="2"/>
  <c r="K452" i="2"/>
  <c r="K444" i="2"/>
  <c r="K436" i="2"/>
  <c r="K428" i="2"/>
  <c r="K420" i="2"/>
  <c r="K412" i="2"/>
  <c r="K404" i="2"/>
  <c r="K396" i="2"/>
  <c r="K388" i="2"/>
  <c r="K380" i="2"/>
  <c r="K372" i="2"/>
  <c r="K364" i="2"/>
  <c r="K356" i="2"/>
  <c r="K348" i="2"/>
  <c r="K340" i="2"/>
  <c r="K332" i="2"/>
  <c r="K324" i="2"/>
  <c r="K316" i="2"/>
  <c r="K308" i="2"/>
  <c r="K300" i="2"/>
  <c r="K292" i="2"/>
  <c r="K284" i="2"/>
  <c r="K276" i="2"/>
  <c r="K268" i="2"/>
  <c r="K260" i="2"/>
  <c r="K252" i="2"/>
  <c r="K244" i="2"/>
  <c r="K236" i="2"/>
  <c r="K228" i="2"/>
  <c r="K220" i="2"/>
  <c r="K212" i="2"/>
  <c r="K204" i="2"/>
  <c r="K196" i="2"/>
  <c r="K188" i="2"/>
  <c r="K180" i="2"/>
  <c r="K172" i="2"/>
  <c r="K164" i="2"/>
  <c r="K156" i="2"/>
  <c r="K148" i="2"/>
  <c r="K140" i="2"/>
  <c r="K132" i="2"/>
  <c r="K117" i="2"/>
  <c r="K109" i="2"/>
  <c r="K101" i="2"/>
  <c r="K93" i="2"/>
  <c r="K85" i="2"/>
  <c r="K77" i="2"/>
  <c r="K69" i="2"/>
  <c r="K61" i="2"/>
  <c r="K53" i="2"/>
  <c r="K45" i="2"/>
  <c r="K37" i="2"/>
  <c r="K29" i="2"/>
  <c r="K21" i="2"/>
  <c r="K13" i="2"/>
  <c r="K5" i="2"/>
  <c r="K443" i="2"/>
  <c r="K435" i="2"/>
  <c r="K427" i="2"/>
  <c r="K419" i="2"/>
  <c r="K411" i="2"/>
  <c r="K403" i="2"/>
  <c r="K395" i="2"/>
  <c r="K387" i="2"/>
  <c r="K379" i="2"/>
  <c r="K371" i="2"/>
  <c r="K363" i="2"/>
  <c r="K355" i="2"/>
  <c r="K347" i="2"/>
  <c r="K339" i="2"/>
  <c r="K331" i="2"/>
  <c r="K323" i="2"/>
  <c r="K315" i="2"/>
  <c r="K307" i="2"/>
  <c r="K299" i="2"/>
  <c r="K291" i="2"/>
  <c r="K283" i="2"/>
  <c r="K275" i="2"/>
  <c r="K267" i="2"/>
  <c r="K259" i="2"/>
  <c r="K251" i="2"/>
  <c r="K243" i="2"/>
  <c r="K235" i="2"/>
  <c r="K227" i="2"/>
  <c r="K219" i="2"/>
  <c r="K211" i="2"/>
  <c r="K203" i="2"/>
  <c r="K195" i="2"/>
  <c r="K187" i="2"/>
  <c r="K179" i="2"/>
  <c r="K171" i="2"/>
  <c r="K163" i="2"/>
  <c r="K155" i="2"/>
  <c r="K147" i="2"/>
  <c r="K139" i="2"/>
  <c r="K131" i="2"/>
  <c r="K124" i="2"/>
  <c r="K116" i="2"/>
  <c r="K108" i="2"/>
  <c r="K100" i="2"/>
  <c r="K92" i="2"/>
  <c r="K84" i="2"/>
  <c r="K76" i="2"/>
  <c r="K68" i="2"/>
  <c r="K60" i="2"/>
  <c r="K52" i="2"/>
  <c r="K44" i="2"/>
  <c r="K36" i="2"/>
  <c r="K28" i="2"/>
  <c r="K20" i="2"/>
  <c r="K12" i="2"/>
  <c r="K4" i="2"/>
  <c r="K1410" i="2"/>
  <c r="K1402" i="2"/>
  <c r="K1394" i="2"/>
  <c r="K1386" i="2"/>
  <c r="K1378" i="2"/>
  <c r="K1370" i="2"/>
  <c r="K1362" i="2"/>
  <c r="K1354" i="2"/>
  <c r="K1346" i="2"/>
  <c r="K1338" i="2"/>
  <c r="K1330" i="2"/>
  <c r="K1322" i="2"/>
  <c r="K1314" i="2"/>
  <c r="K1306" i="2"/>
  <c r="K1298" i="2"/>
  <c r="K1290" i="2"/>
  <c r="K1282" i="2"/>
  <c r="K1274" i="2"/>
  <c r="K1266" i="2"/>
  <c r="K1258" i="2"/>
  <c r="K1250" i="2"/>
  <c r="K1242" i="2"/>
  <c r="K1234" i="2"/>
  <c r="K1226" i="2"/>
  <c r="K1218" i="2"/>
  <c r="K1210" i="2"/>
  <c r="K1202" i="2"/>
  <c r="K1194" i="2"/>
  <c r="K1186" i="2"/>
  <c r="K1178" i="2"/>
  <c r="K1170" i="2"/>
  <c r="K1162" i="2"/>
  <c r="K1154" i="2"/>
  <c r="K1146" i="2"/>
  <c r="K1138" i="2"/>
  <c r="K1130" i="2"/>
  <c r="K1122" i="2"/>
  <c r="K1114" i="2"/>
  <c r="K1106" i="2"/>
  <c r="K1098" i="2"/>
  <c r="K1090" i="2"/>
  <c r="K1082" i="2"/>
  <c r="K1074" i="2"/>
  <c r="K1066" i="2"/>
  <c r="K1058" i="2"/>
  <c r="K1050" i="2"/>
  <c r="K1042" i="2"/>
  <c r="K1034" i="2"/>
  <c r="K1026" i="2"/>
  <c r="K1018" i="2"/>
  <c r="K1010" i="2"/>
  <c r="K1002" i="2"/>
  <c r="K994" i="2"/>
  <c r="K986" i="2"/>
  <c r="K978" i="2"/>
  <c r="K970" i="2"/>
  <c r="K962" i="2"/>
  <c r="K954" i="2"/>
  <c r="K946" i="2"/>
  <c r="K938" i="2"/>
  <c r="K930" i="2"/>
  <c r="K922" i="2"/>
  <c r="K914" i="2"/>
  <c r="K906" i="2"/>
  <c r="K898" i="2"/>
  <c r="K890" i="2"/>
  <c r="K882" i="2"/>
  <c r="K874" i="2"/>
  <c r="K866" i="2"/>
  <c r="K858" i="2"/>
  <c r="K850" i="2"/>
  <c r="K842" i="2"/>
  <c r="K834" i="2"/>
  <c r="K826" i="2"/>
  <c r="K818" i="2"/>
  <c r="K810" i="2"/>
  <c r="K802" i="2"/>
  <c r="K794" i="2"/>
  <c r="K786" i="2"/>
  <c r="K778" i="2"/>
  <c r="K770" i="2"/>
  <c r="K762" i="2"/>
  <c r="K754" i="2"/>
  <c r="K746" i="2"/>
  <c r="K738" i="2"/>
  <c r="K730" i="2"/>
  <c r="K722" i="2"/>
  <c r="K714" i="2"/>
  <c r="K706" i="2"/>
  <c r="K698" i="2"/>
  <c r="K690" i="2"/>
  <c r="K682" i="2"/>
  <c r="K674" i="2"/>
  <c r="K666" i="2"/>
  <c r="K658" i="2"/>
  <c r="K650" i="2"/>
  <c r="K642" i="2"/>
  <c r="K634" i="2"/>
  <c r="K626" i="2"/>
  <c r="K618" i="2"/>
  <c r="K610" i="2"/>
  <c r="K602" i="2"/>
  <c r="K594" i="2"/>
  <c r="K586" i="2"/>
  <c r="K578" i="2"/>
  <c r="K570" i="2"/>
  <c r="K562" i="2"/>
  <c r="K554" i="2"/>
  <c r="K546" i="2"/>
  <c r="K538" i="2"/>
  <c r="K530" i="2"/>
  <c r="K522" i="2"/>
  <c r="K514" i="2"/>
  <c r="K506" i="2"/>
  <c r="K498" i="2"/>
  <c r="K490" i="2"/>
  <c r="K482" i="2"/>
  <c r="K474" i="2"/>
  <c r="K466" i="2"/>
  <c r="K458" i="2"/>
  <c r="K450" i="2"/>
  <c r="K442" i="2"/>
  <c r="K434" i="2"/>
  <c r="K426" i="2"/>
  <c r="K418" i="2"/>
  <c r="K410" i="2"/>
  <c r="K402" i="2"/>
  <c r="K394" i="2"/>
  <c r="K386" i="2"/>
  <c r="K378" i="2"/>
  <c r="K370" i="2"/>
  <c r="K362" i="2"/>
  <c r="K354" i="2"/>
  <c r="K346" i="2"/>
  <c r="K338" i="2"/>
  <c r="K330" i="2"/>
  <c r="K322" i="2"/>
  <c r="K314" i="2"/>
  <c r="K306" i="2"/>
  <c r="K298" i="2"/>
  <c r="K290" i="2"/>
  <c r="K282" i="2"/>
  <c r="K274" i="2"/>
  <c r="K266" i="2"/>
  <c r="K258" i="2"/>
  <c r="K250" i="2"/>
  <c r="K242" i="2"/>
  <c r="K234" i="2"/>
  <c r="K226" i="2"/>
  <c r="K218" i="2"/>
  <c r="K210" i="2"/>
  <c r="K202" i="2"/>
  <c r="K194" i="2"/>
  <c r="K186" i="2"/>
  <c r="K178" i="2"/>
  <c r="K170" i="2"/>
  <c r="K162" i="2"/>
  <c r="K154" i="2"/>
  <c r="K146" i="2"/>
  <c r="K138" i="2"/>
  <c r="K130" i="2"/>
  <c r="K123" i="2"/>
  <c r="K115" i="2"/>
  <c r="K107" i="2"/>
  <c r="K99" i="2"/>
  <c r="K91" i="2"/>
  <c r="K83" i="2"/>
  <c r="K75" i="2"/>
  <c r="K67" i="2"/>
  <c r="K59" i="2"/>
  <c r="K51" i="2"/>
  <c r="K43" i="2"/>
  <c r="K35" i="2"/>
  <c r="K27" i="2"/>
  <c r="K19" i="2"/>
  <c r="K11" i="2"/>
  <c r="K1477" i="2"/>
  <c r="K255" i="2"/>
  <c r="K1443" i="2"/>
  <c r="K927" i="2"/>
  <c r="K663" i="2"/>
  <c r="K511" i="2"/>
  <c r="K1070" i="2"/>
  <c r="K174" i="2"/>
  <c r="K1020" i="2"/>
  <c r="K1992" i="2"/>
  <c r="K1977" i="2"/>
  <c r="K1953" i="2"/>
  <c r="K1937" i="2"/>
  <c r="K1921" i="2"/>
  <c r="K1905" i="2"/>
  <c r="K1882" i="2"/>
  <c r="K1866" i="2"/>
  <c r="K1850" i="2"/>
  <c r="K1826" i="2"/>
  <c r="K1802" i="2"/>
  <c r="K1786" i="2"/>
  <c r="K1770" i="2"/>
  <c r="K1746" i="2"/>
  <c r="K1730" i="2"/>
  <c r="K1714" i="2"/>
  <c r="K1698" i="2"/>
  <c r="K1682" i="2"/>
  <c r="K1666" i="2"/>
  <c r="K1650" i="2"/>
  <c r="K1626" i="2"/>
  <c r="K1610" i="2"/>
  <c r="K1594" i="2"/>
  <c r="K1578" i="2"/>
  <c r="K1490" i="2"/>
  <c r="K3" i="2"/>
  <c r="K343" i="2"/>
  <c r="K87" i="2"/>
  <c r="K2008" i="2"/>
  <c r="K1969" i="2"/>
  <c r="K1929" i="2"/>
  <c r="K1898" i="2"/>
  <c r="K1874" i="2"/>
  <c r="K1834" i="2"/>
  <c r="K1810" i="2"/>
  <c r="K1778" i="2"/>
  <c r="K1754" i="2"/>
  <c r="K1722" i="2"/>
  <c r="K1674" i="2"/>
  <c r="K1634" i="2"/>
  <c r="K1602" i="2"/>
  <c r="K1570" i="2"/>
  <c r="K2007" i="2"/>
  <c r="K1999" i="2"/>
  <c r="K1991" i="2"/>
  <c r="K1984" i="2"/>
  <c r="K1976" i="2"/>
  <c r="K1968" i="2"/>
  <c r="K1960" i="2"/>
  <c r="K1952" i="2"/>
  <c r="K1944" i="2"/>
  <c r="K1936" i="2"/>
  <c r="K1928" i="2"/>
  <c r="K1920" i="2"/>
  <c r="K1912" i="2"/>
  <c r="K1897" i="2"/>
  <c r="K1889" i="2"/>
  <c r="K1881" i="2"/>
  <c r="K1873" i="2"/>
  <c r="K1865" i="2"/>
  <c r="K1857" i="2"/>
  <c r="K1849" i="2"/>
  <c r="K1841" i="2"/>
  <c r="K1833" i="2"/>
  <c r="K1825" i="2"/>
  <c r="K1817" i="2"/>
  <c r="K1809" i="2"/>
  <c r="K1801" i="2"/>
  <c r="K1793" i="2"/>
  <c r="K1785" i="2"/>
  <c r="K1777" i="2"/>
  <c r="K1769" i="2"/>
  <c r="K1761" i="2"/>
  <c r="K1753" i="2"/>
  <c r="K1745" i="2"/>
  <c r="K1737" i="2"/>
  <c r="K1729" i="2"/>
  <c r="K1721" i="2"/>
  <c r="K1713" i="2"/>
  <c r="K1705" i="2"/>
  <c r="K1697" i="2"/>
  <c r="K1689" i="2"/>
  <c r="K1681" i="2"/>
  <c r="K1673" i="2"/>
  <c r="K1665" i="2"/>
  <c r="K1657" i="2"/>
  <c r="K1649" i="2"/>
  <c r="K1641" i="2"/>
  <c r="K1633" i="2"/>
  <c r="K1625" i="2"/>
  <c r="K1617" i="2"/>
  <c r="K1609" i="2"/>
  <c r="K1601" i="2"/>
  <c r="K1593" i="2"/>
  <c r="K1585" i="2"/>
  <c r="K1577" i="2"/>
  <c r="K1569" i="2"/>
  <c r="K1561" i="2"/>
  <c r="K1553" i="2"/>
  <c r="K1545" i="2"/>
  <c r="K1393" i="2"/>
  <c r="K1265" i="2"/>
  <c r="K1549" i="2"/>
  <c r="K2000" i="2"/>
  <c r="K1961" i="2"/>
  <c r="K1945" i="2"/>
  <c r="K1913" i="2"/>
  <c r="K1890" i="2"/>
  <c r="K1858" i="2"/>
  <c r="K1842" i="2"/>
  <c r="K1818" i="2"/>
  <c r="K1794" i="2"/>
  <c r="K1762" i="2"/>
  <c r="K1738" i="2"/>
  <c r="K1706" i="2"/>
  <c r="K1690" i="2"/>
  <c r="K1658" i="2"/>
  <c r="K1642" i="2"/>
  <c r="K1618" i="2"/>
  <c r="K1586" i="2"/>
  <c r="K2006" i="2"/>
  <c r="K1998" i="2"/>
  <c r="K1990" i="2"/>
  <c r="K1983" i="2"/>
  <c r="K1975" i="2"/>
  <c r="K1967" i="2"/>
  <c r="K1959" i="2"/>
  <c r="K1951" i="2"/>
  <c r="K1943" i="2"/>
  <c r="K1935" i="2"/>
  <c r="K1927" i="2"/>
  <c r="K1919" i="2"/>
  <c r="K1911" i="2"/>
  <c r="K1904" i="2"/>
  <c r="K1896" i="2"/>
  <c r="K1888" i="2"/>
  <c r="K1880" i="2"/>
  <c r="K1872" i="2"/>
  <c r="K1864" i="2"/>
  <c r="K1856" i="2"/>
  <c r="K1848" i="2"/>
  <c r="K1840" i="2"/>
  <c r="K1832" i="2"/>
  <c r="K1824" i="2"/>
  <c r="K1816" i="2"/>
  <c r="K1808" i="2"/>
  <c r="K1800" i="2"/>
  <c r="K1792" i="2"/>
  <c r="K1784" i="2"/>
  <c r="K1776" i="2"/>
  <c r="K1768" i="2"/>
  <c r="K1760" i="2"/>
  <c r="K1752" i="2"/>
  <c r="K1744" i="2"/>
  <c r="K1736" i="2"/>
  <c r="K1728" i="2"/>
  <c r="K1720" i="2"/>
  <c r="K1712" i="2"/>
  <c r="K1704" i="2"/>
  <c r="K1696" i="2"/>
  <c r="K1688" i="2"/>
  <c r="K1680" i="2"/>
  <c r="K1672" i="2"/>
  <c r="K1664" i="2"/>
  <c r="K1656" i="2"/>
  <c r="K1648" i="2"/>
  <c r="K1640" i="2"/>
  <c r="K1632" i="2"/>
  <c r="K1624" i="2"/>
  <c r="K1616" i="2"/>
  <c r="K1608" i="2"/>
  <c r="K1600" i="2"/>
  <c r="K1592" i="2"/>
  <c r="K1584" i="2"/>
  <c r="K1576" i="2"/>
  <c r="K1568" i="2"/>
  <c r="K1560" i="2"/>
  <c r="K1552" i="2"/>
  <c r="K1544" i="2"/>
  <c r="K1536" i="2"/>
  <c r="K1528" i="2"/>
  <c r="K1520" i="2"/>
  <c r="K1512" i="2"/>
  <c r="K1504" i="2"/>
  <c r="K1496" i="2"/>
  <c r="K1488" i="2"/>
  <c r="K1480" i="2"/>
  <c r="K1472" i="2"/>
  <c r="K1464" i="2"/>
  <c r="K1456" i="2"/>
  <c r="K1448" i="2"/>
  <c r="K1440" i="2"/>
  <c r="K1432" i="2"/>
  <c r="K1424" i="2"/>
  <c r="K1416" i="2"/>
  <c r="K1408" i="2"/>
  <c r="K1400" i="2"/>
  <c r="K1392" i="2"/>
  <c r="K1384" i="2"/>
  <c r="K1376" i="2"/>
  <c r="K1368" i="2"/>
  <c r="K1360" i="2"/>
  <c r="K1352" i="2"/>
  <c r="K1344" i="2"/>
  <c r="K1336" i="2"/>
  <c r="K1328" i="2"/>
  <c r="K1320" i="2"/>
  <c r="K1304" i="2"/>
  <c r="K1296" i="2"/>
  <c r="K1288" i="2"/>
  <c r="K1280" i="2"/>
  <c r="K1272" i="2"/>
  <c r="K1264" i="2"/>
  <c r="K1256" i="2"/>
  <c r="K1248" i="2"/>
  <c r="K1240" i="2"/>
  <c r="K1232" i="2"/>
  <c r="K1224" i="2"/>
  <c r="K1216" i="2"/>
  <c r="K1208" i="2"/>
  <c r="K1200" i="2"/>
  <c r="K1192" i="2"/>
  <c r="K1184" i="2"/>
  <c r="K1176" i="2"/>
  <c r="K1168" i="2"/>
  <c r="K1160" i="2"/>
  <c r="K1152" i="2"/>
  <c r="K1144" i="2"/>
  <c r="K1136" i="2"/>
  <c r="K1128" i="2"/>
  <c r="K1120" i="2"/>
  <c r="K1112" i="2"/>
  <c r="K1104" i="2"/>
  <c r="K1096" i="2"/>
  <c r="K1088" i="2"/>
  <c r="K1080" i="2"/>
  <c r="K1072" i="2"/>
  <c r="K1064" i="2"/>
  <c r="K1056" i="2"/>
  <c r="K1048" i="2"/>
  <c r="K1040" i="2"/>
  <c r="K1032" i="2"/>
  <c r="K1024" i="2"/>
  <c r="K1016" i="2"/>
  <c r="K1008" i="2"/>
  <c r="K1000" i="2"/>
  <c r="K992" i="2"/>
  <c r="K984" i="2"/>
  <c r="K976" i="2"/>
  <c r="K968" i="2"/>
  <c r="K960" i="2"/>
  <c r="K952" i="2"/>
  <c r="K944" i="2"/>
  <c r="K936" i="2"/>
  <c r="K928" i="2"/>
  <c r="K920" i="2"/>
  <c r="K912" i="2"/>
  <c r="K904" i="2"/>
  <c r="K896" i="2"/>
  <c r="K888" i="2"/>
  <c r="K880" i="2"/>
  <c r="K872" i="2"/>
  <c r="K864" i="2"/>
  <c r="K856" i="2"/>
  <c r="K848" i="2"/>
  <c r="K840" i="2"/>
  <c r="K832" i="2"/>
  <c r="K824" i="2"/>
  <c r="K816" i="2"/>
  <c r="K808" i="2"/>
  <c r="K800" i="2"/>
  <c r="K792" i="2"/>
  <c r="K784" i="2"/>
  <c r="K776" i="2"/>
  <c r="K768" i="2"/>
  <c r="K760" i="2"/>
  <c r="K752" i="2"/>
  <c r="K744" i="2"/>
  <c r="K736" i="2"/>
  <c r="K728" i="2"/>
  <c r="K720" i="2"/>
  <c r="K712" i="2"/>
  <c r="K704" i="2"/>
  <c r="K696" i="2"/>
  <c r="K688" i="2"/>
  <c r="K680" i="2"/>
  <c r="K672" i="2"/>
  <c r="K664" i="2"/>
  <c r="K656" i="2"/>
  <c r="K648" i="2"/>
  <c r="K640" i="2"/>
  <c r="K632" i="2"/>
  <c r="K799" i="2"/>
  <c r="K599" i="2"/>
  <c r="K88" i="2"/>
  <c r="K1537" i="2"/>
  <c r="K1529" i="2"/>
  <c r="K1521" i="2"/>
  <c r="K1505" i="2"/>
  <c r="K1497" i="2"/>
  <c r="K1489" i="2"/>
  <c r="K1481" i="2"/>
  <c r="K1473" i="2"/>
  <c r="K1465" i="2"/>
  <c r="K1457" i="2"/>
  <c r="K1449" i="2"/>
  <c r="K1441" i="2"/>
  <c r="K1433" i="2"/>
  <c r="K1425" i="2"/>
  <c r="K1417" i="2"/>
  <c r="K1409" i="2"/>
  <c r="K1401" i="2"/>
  <c r="K1385" i="2"/>
  <c r="K1377" i="2"/>
  <c r="K1369" i="2"/>
  <c r="K1361" i="2"/>
  <c r="K1353" i="2"/>
  <c r="K1345" i="2"/>
  <c r="K1337" i="2"/>
  <c r="K1329" i="2"/>
  <c r="K1321" i="2"/>
  <c r="K1313" i="2"/>
  <c r="K1305" i="2"/>
  <c r="K1297" i="2"/>
  <c r="K1289" i="2"/>
  <c r="K1281" i="2"/>
  <c r="K1273" i="2"/>
  <c r="K1257" i="2"/>
  <c r="K1249" i="2"/>
  <c r="K1241" i="2"/>
  <c r="K1233" i="2"/>
  <c r="K1225" i="2"/>
  <c r="K1217" i="2"/>
  <c r="K1209" i="2"/>
  <c r="K1201" i="2"/>
  <c r="K1193" i="2"/>
  <c r="K1185" i="2"/>
  <c r="K1177" i="2"/>
  <c r="K1169" i="2"/>
  <c r="K1161" i="2"/>
  <c r="K1153" i="2"/>
  <c r="K1145" i="2"/>
  <c r="K1137" i="2"/>
  <c r="K1129" i="2"/>
  <c r="K1121" i="2"/>
  <c r="K1113" i="2"/>
  <c r="K1105" i="2"/>
  <c r="K1097" i="2"/>
  <c r="K1089" i="2"/>
  <c r="K1081" i="2"/>
  <c r="K1073" i="2"/>
  <c r="K1065" i="2"/>
  <c r="K1057" i="2"/>
  <c r="K1049" i="2"/>
  <c r="K1041" i="2"/>
  <c r="K1033" i="2"/>
  <c r="K1025" i="2"/>
  <c r="K1017" i="2"/>
  <c r="K1009" i="2"/>
  <c r="K1001" i="2"/>
  <c r="K993" i="2"/>
  <c r="K985" i="2"/>
  <c r="K977" i="2"/>
  <c r="K969" i="2"/>
  <c r="K961" i="2"/>
  <c r="K953" i="2"/>
  <c r="K945" i="2"/>
  <c r="K937" i="2"/>
  <c r="K929" i="2"/>
  <c r="K921" i="2"/>
  <c r="K913" i="2"/>
  <c r="K881" i="2"/>
  <c r="K849" i="2"/>
  <c r="K817" i="2"/>
  <c r="K785" i="2"/>
  <c r="K905" i="2"/>
  <c r="K897" i="2"/>
  <c r="K889" i="2"/>
  <c r="K873" i="2"/>
  <c r="K865" i="2"/>
  <c r="K857" i="2"/>
  <c r="K841" i="2"/>
  <c r="K833" i="2"/>
  <c r="K825" i="2"/>
  <c r="K809" i="2"/>
  <c r="K801" i="2"/>
  <c r="K793" i="2"/>
  <c r="K777" i="2"/>
  <c r="K769" i="2"/>
  <c r="K761" i="2"/>
  <c r="K753" i="2"/>
  <c r="K745" i="2"/>
  <c r="K737" i="2"/>
  <c r="K729" i="2"/>
  <c r="K721" i="2"/>
  <c r="K713" i="2"/>
  <c r="K705" i="2"/>
  <c r="K697" i="2"/>
  <c r="K689" i="2"/>
  <c r="K681" i="2"/>
  <c r="K673" i="2"/>
  <c r="K665" i="2"/>
  <c r="K657" i="2"/>
  <c r="K649" i="2"/>
  <c r="K641" i="2"/>
  <c r="K633" i="2"/>
  <c r="K625" i="2"/>
  <c r="K617" i="2"/>
  <c r="K609" i="2"/>
  <c r="K601" i="2"/>
  <c r="K593" i="2"/>
  <c r="K585" i="2"/>
  <c r="K577" i="2"/>
  <c r="K569" i="2"/>
  <c r="K561" i="2"/>
  <c r="K553" i="2"/>
  <c r="K545" i="2"/>
  <c r="K537" i="2"/>
  <c r="K529" i="2"/>
  <c r="K521" i="2"/>
  <c r="K513" i="2"/>
  <c r="K505" i="2"/>
  <c r="K497" i="2"/>
  <c r="K489" i="2"/>
  <c r="K481" i="2"/>
  <c r="K473" i="2"/>
  <c r="K465" i="2"/>
  <c r="K457" i="2"/>
  <c r="K449" i="2"/>
  <c r="K441" i="2"/>
  <c r="K433" i="2"/>
  <c r="K425" i="2"/>
  <c r="K417" i="2"/>
  <c r="K409" i="2"/>
  <c r="K401" i="2"/>
  <c r="K393" i="2"/>
  <c r="K385" i="2"/>
  <c r="K377" i="2"/>
  <c r="K369" i="2"/>
  <c r="K361" i="2"/>
  <c r="K353" i="2"/>
  <c r="K345" i="2"/>
  <c r="K337" i="2"/>
  <c r="K329" i="2"/>
  <c r="K321" i="2"/>
  <c r="K313" i="2"/>
  <c r="K305" i="2"/>
  <c r="K297" i="2"/>
  <c r="K289" i="2"/>
  <c r="K281" i="2"/>
  <c r="K273" i="2"/>
  <c r="K265" i="2"/>
  <c r="K257" i="2"/>
  <c r="K249" i="2"/>
  <c r="K241" i="2"/>
  <c r="K233" i="2"/>
  <c r="K225" i="2"/>
  <c r="K217" i="2"/>
  <c r="K209" i="2"/>
  <c r="K201" i="2"/>
  <c r="K193" i="2"/>
  <c r="K185" i="2"/>
  <c r="K177" i="2"/>
  <c r="K169" i="2"/>
  <c r="K161" i="2"/>
  <c r="K153" i="2"/>
  <c r="K145" i="2"/>
  <c r="K137" i="2"/>
  <c r="K129" i="2"/>
  <c r="K122" i="2"/>
  <c r="K114" i="2"/>
  <c r="K106" i="2"/>
  <c r="K98" i="2"/>
  <c r="K90" i="2"/>
  <c r="K82" i="2"/>
  <c r="K74" i="2"/>
  <c r="K66" i="2"/>
  <c r="K58" i="2"/>
  <c r="K50" i="2"/>
  <c r="K42" i="2"/>
  <c r="K34" i="2"/>
  <c r="K26" i="2"/>
  <c r="K18" i="2"/>
  <c r="K10" i="2"/>
  <c r="K624" i="2"/>
  <c r="K616" i="2"/>
  <c r="K608" i="2"/>
  <c r="K600" i="2"/>
  <c r="K592" i="2"/>
  <c r="K584" i="2"/>
  <c r="K576" i="2"/>
  <c r="K568" i="2"/>
  <c r="K560" i="2"/>
  <c r="K552" i="2"/>
  <c r="K544" i="2"/>
  <c r="K536" i="2"/>
  <c r="K528" i="2"/>
  <c r="K520" i="2"/>
  <c r="K512" i="2"/>
  <c r="K504" i="2"/>
  <c r="K496" i="2"/>
  <c r="K488" i="2"/>
  <c r="K480" i="2"/>
  <c r="K472" i="2"/>
  <c r="K464" i="2"/>
  <c r="K456" i="2"/>
  <c r="K448" i="2"/>
  <c r="K440" i="2"/>
  <c r="K432" i="2"/>
  <c r="K424" i="2"/>
  <c r="K416" i="2"/>
  <c r="K408" i="2"/>
  <c r="K400" i="2"/>
  <c r="K392" i="2"/>
  <c r="K384" i="2"/>
  <c r="K376" i="2"/>
  <c r="K368" i="2"/>
  <c r="K360" i="2"/>
  <c r="K352" i="2"/>
  <c r="K344" i="2"/>
  <c r="K336" i="2"/>
  <c r="K328" i="2"/>
  <c r="K320" i="2"/>
  <c r="K312" i="2"/>
  <c r="K304" i="2"/>
  <c r="K296" i="2"/>
  <c r="K288" i="2"/>
  <c r="K280" i="2"/>
  <c r="K272" i="2"/>
  <c r="K264" i="2"/>
  <c r="K256" i="2"/>
  <c r="K248" i="2"/>
  <c r="K240" i="2"/>
  <c r="K232" i="2"/>
  <c r="K224" i="2"/>
  <c r="K216" i="2"/>
  <c r="K208" i="2"/>
  <c r="K200" i="2"/>
  <c r="K192" i="2"/>
  <c r="K184" i="2"/>
  <c r="K176" i="2"/>
  <c r="K168" i="2"/>
  <c r="K160" i="2"/>
  <c r="K152" i="2"/>
  <c r="K144" i="2"/>
  <c r="K136" i="2"/>
  <c r="K128" i="2"/>
  <c r="K121" i="2"/>
  <c r="K113" i="2"/>
  <c r="K105" i="2"/>
  <c r="K97" i="2"/>
  <c r="K89" i="2"/>
  <c r="K81" i="2"/>
  <c r="K73" i="2"/>
  <c r="K65" i="2"/>
  <c r="K57" i="2"/>
  <c r="K49" i="2"/>
  <c r="K41" i="2"/>
  <c r="K33" i="2"/>
  <c r="K25" i="2"/>
  <c r="K17" i="2"/>
  <c r="K9" i="2"/>
  <c r="Q1660" i="2"/>
  <c r="Q21" i="2"/>
  <c r="Q1540" i="2"/>
  <c r="Q85" i="2"/>
  <c r="Q1723" i="2"/>
  <c r="Q1659" i="2"/>
  <c r="Q1627" i="2"/>
  <c r="Q1371" i="2"/>
  <c r="Q1339" i="2"/>
  <c r="Q1307" i="2"/>
  <c r="Q1275" i="2"/>
  <c r="Q1243" i="2"/>
  <c r="Q1211" i="2"/>
  <c r="Q1147" i="2"/>
  <c r="Q1083" i="2"/>
  <c r="Q987" i="2"/>
  <c r="Q955" i="2"/>
  <c r="Q923" i="2"/>
  <c r="Q827" i="2"/>
  <c r="Q795" i="2"/>
  <c r="Q763" i="2"/>
  <c r="Q731" i="2"/>
  <c r="Q699" i="2"/>
  <c r="Q667" i="2"/>
  <c r="Q1748" i="2"/>
  <c r="Q1652" i="2"/>
  <c r="Q1436" i="2"/>
  <c r="R1436" i="2" s="1"/>
  <c r="Q996" i="2"/>
  <c r="Q580" i="2"/>
  <c r="Q452" i="2"/>
  <c r="Q292" i="2"/>
  <c r="Q1563" i="2"/>
  <c r="Q1531" i="2"/>
  <c r="Q1499" i="2"/>
  <c r="Q1115" i="2"/>
  <c r="Q859" i="2"/>
  <c r="Q1772" i="2"/>
  <c r="Q1596" i="2"/>
  <c r="R1596" i="2" s="1"/>
  <c r="Q1516" i="2"/>
  <c r="Q1284" i="2"/>
  <c r="Q1914" i="2"/>
  <c r="Q1883" i="2"/>
  <c r="Q1851" i="2"/>
  <c r="Q1691" i="2"/>
  <c r="Q1595" i="2"/>
  <c r="Q1467" i="2"/>
  <c r="Q1435" i="2"/>
  <c r="Q1403" i="2"/>
  <c r="Q1179" i="2"/>
  <c r="Q1051" i="2"/>
  <c r="Q1019" i="2"/>
  <c r="Q484" i="2"/>
  <c r="Q132" i="2"/>
  <c r="Q93" i="2"/>
  <c r="Q61" i="2"/>
  <c r="Q2009" i="2"/>
  <c r="Q1978" i="2"/>
  <c r="Q1946" i="2"/>
  <c r="R1946" i="2" s="1"/>
  <c r="Q1819" i="2"/>
  <c r="Q1787" i="2"/>
  <c r="Q1755" i="2"/>
  <c r="Q891" i="2"/>
  <c r="Q475" i="2"/>
  <c r="Q1874" i="2"/>
  <c r="Q1810" i="2"/>
  <c r="Q1746" i="2"/>
  <c r="Q1682" i="2"/>
  <c r="Q1610" i="2"/>
  <c r="Q1578" i="2"/>
  <c r="Q1546" i="2"/>
  <c r="Q1522" i="2"/>
  <c r="Q1514" i="2"/>
  <c r="Q1482" i="2"/>
  <c r="Q1450" i="2"/>
  <c r="Q1418" i="2"/>
  <c r="Q1386" i="2"/>
  <c r="Q1354" i="2"/>
  <c r="Q1322" i="2"/>
  <c r="Q1290" i="2"/>
  <c r="Q1258" i="2"/>
  <c r="Q1226" i="2"/>
  <c r="Q1194" i="2"/>
  <c r="Q1162" i="2"/>
  <c r="Q1130" i="2"/>
  <c r="Q1098" i="2"/>
  <c r="Q1066" i="2"/>
  <c r="Q1034" i="2"/>
  <c r="Q1002" i="2"/>
  <c r="Q970" i="2"/>
  <c r="Q938" i="2"/>
  <c r="Q906" i="2"/>
  <c r="Q874" i="2"/>
  <c r="Q842" i="2"/>
  <c r="Q810" i="2"/>
  <c r="Q778" i="2"/>
  <c r="Q746" i="2"/>
  <c r="Q714" i="2"/>
  <c r="Q682" i="2"/>
  <c r="Q650" i="2"/>
  <c r="Q618" i="2"/>
  <c r="Q586" i="2"/>
  <c r="Q554" i="2"/>
  <c r="Q522" i="2"/>
  <c r="Q490" i="2"/>
  <c r="Q458" i="2"/>
  <c r="Q426" i="2"/>
  <c r="Q394" i="2"/>
  <c r="Q362" i="2"/>
  <c r="Q330" i="2"/>
  <c r="Q298" i="2"/>
  <c r="Q266" i="2"/>
  <c r="Q234" i="2"/>
  <c r="Q202" i="2"/>
  <c r="Q170" i="2"/>
  <c r="Q138" i="2"/>
  <c r="Q107" i="2"/>
  <c r="Q75" i="2"/>
  <c r="Q43" i="2"/>
  <c r="Q11" i="2"/>
  <c r="Q2008" i="2"/>
  <c r="Q1969" i="2"/>
  <c r="Q1937" i="2"/>
  <c r="Q539" i="2"/>
  <c r="Q379" i="2"/>
  <c r="Q1729" i="2"/>
  <c r="Q1697" i="2"/>
  <c r="Q1665" i="2"/>
  <c r="Q1633" i="2"/>
  <c r="Q1425" i="2"/>
  <c r="Q1361" i="2"/>
  <c r="Q1329" i="2"/>
  <c r="Q1297" i="2"/>
  <c r="Q1265" i="2"/>
  <c r="Q1257" i="2"/>
  <c r="Q1225" i="2"/>
  <c r="Q1193" i="2"/>
  <c r="Q1161" i="2"/>
  <c r="Q1129" i="2"/>
  <c r="Q1097" i="2"/>
  <c r="Q1065" i="2"/>
  <c r="Q1033" i="2"/>
  <c r="Q1001" i="2"/>
  <c r="Q969" i="2"/>
  <c r="Q937" i="2"/>
  <c r="Q905" i="2"/>
  <c r="Q873" i="2"/>
  <c r="Q841" i="2"/>
  <c r="Q809" i="2"/>
  <c r="Q777" i="2"/>
  <c r="Q745" i="2"/>
  <c r="Q713" i="2"/>
  <c r="Q681" i="2"/>
  <c r="Q649" i="2"/>
  <c r="Q617" i="2"/>
  <c r="Q585" i="2"/>
  <c r="Q553" i="2"/>
  <c r="Q521" i="2"/>
  <c r="Q489" i="2"/>
  <c r="Q457" i="2"/>
  <c r="Q425" i="2"/>
  <c r="Q393" i="2"/>
  <c r="Q361" i="2"/>
  <c r="Q329" i="2"/>
  <c r="Q297" i="2"/>
  <c r="Q265" i="2"/>
  <c r="Q233" i="2"/>
  <c r="Q201" i="2"/>
  <c r="Q169" i="2"/>
  <c r="Q137" i="2"/>
  <c r="Q106" i="2"/>
  <c r="Q74" i="2"/>
  <c r="Q42" i="2"/>
  <c r="Q10" i="2"/>
  <c r="Q411" i="2"/>
  <c r="Q1432" i="2"/>
  <c r="Q296" i="2"/>
  <c r="Q1959" i="2"/>
  <c r="Q507" i="2"/>
  <c r="Q1958" i="2"/>
  <c r="Q1895" i="2"/>
  <c r="Q1863" i="2"/>
  <c r="Q1831" i="2"/>
  <c r="Q1799" i="2"/>
  <c r="Q1767" i="2"/>
  <c r="R1767" i="2" s="1"/>
  <c r="Q1735" i="2"/>
  <c r="Q1703" i="2"/>
  <c r="Q1671" i="2"/>
  <c r="Q1639" i="2"/>
  <c r="Q1607" i="2"/>
  <c r="Q1575" i="2"/>
  <c r="Q1543" i="2"/>
  <c r="Q1511" i="2"/>
  <c r="Q1479" i="2"/>
  <c r="Q1447" i="2"/>
  <c r="Q1415" i="2"/>
  <c r="Q1351" i="2"/>
  <c r="Q1319" i="2"/>
  <c r="Q1287" i="2"/>
  <c r="Q1255" i="2"/>
  <c r="Q1223" i="2"/>
  <c r="Q1191" i="2"/>
  <c r="Q1159" i="2"/>
  <c r="Q1127" i="2"/>
  <c r="Q1095" i="2"/>
  <c r="Q1063" i="2"/>
  <c r="Q1031" i="2"/>
  <c r="Q999" i="2"/>
  <c r="Q655" i="2"/>
  <c r="Q1989" i="2"/>
  <c r="Q1393" i="2"/>
  <c r="Q1774" i="2"/>
  <c r="Q1742" i="2"/>
  <c r="Q1710" i="2"/>
  <c r="Q1678" i="2"/>
  <c r="Q1558" i="2"/>
  <c r="Q1550" i="2"/>
  <c r="Q1518" i="2"/>
  <c r="Q1454" i="2"/>
  <c r="Q1446" i="2"/>
  <c r="Q1438" i="2"/>
  <c r="Q1414" i="2"/>
  <c r="Q1382" i="2"/>
  <c r="Q1374" i="2"/>
  <c r="Q1358" i="2"/>
  <c r="Q1350" i="2"/>
  <c r="Q1326" i="2"/>
  <c r="Q1318" i="2"/>
  <c r="Q1310" i="2"/>
  <c r="Q1278" i="2"/>
  <c r="Q1246" i="2"/>
  <c r="Q1214" i="2"/>
  <c r="Q1198" i="2"/>
  <c r="Q1174" i="2"/>
  <c r="Q1142" i="2"/>
  <c r="Q1110" i="2"/>
  <c r="Q1078" i="2"/>
  <c r="Q1070" i="2"/>
  <c r="Q1046" i="2"/>
  <c r="Q1030" i="2"/>
  <c r="Q998" i="2"/>
  <c r="Q966" i="2"/>
  <c r="Q950" i="2"/>
  <c r="R950" i="2" s="1"/>
  <c r="Q926" i="2"/>
  <c r="Q918" i="2"/>
  <c r="Q886" i="2"/>
  <c r="Q854" i="2"/>
  <c r="Q822" i="2"/>
  <c r="Q814" i="2"/>
  <c r="Q790" i="2"/>
  <c r="Q774" i="2"/>
  <c r="Q742" i="2"/>
  <c r="Q710" i="2"/>
  <c r="Q694" i="2"/>
  <c r="R694" i="2" s="1"/>
  <c r="Q670" i="2"/>
  <c r="Q638" i="2"/>
  <c r="Q606" i="2"/>
  <c r="Q574" i="2"/>
  <c r="Q542" i="2"/>
  <c r="Q510" i="2"/>
  <c r="Q478" i="2"/>
  <c r="Q446" i="2"/>
  <c r="Q414" i="2"/>
  <c r="Q1996" i="2"/>
  <c r="Q1585" i="2"/>
  <c r="Q1553" i="2"/>
  <c r="Q1521" i="2"/>
  <c r="Q1489" i="2"/>
  <c r="Q1457" i="2"/>
  <c r="Q635" i="2"/>
  <c r="Q603" i="2"/>
  <c r="Q571" i="2"/>
  <c r="Q443" i="2"/>
  <c r="Q1924" i="2"/>
  <c r="Q1916" i="2"/>
  <c r="Q1908" i="2"/>
  <c r="Q1869" i="2"/>
  <c r="Q1829" i="2"/>
  <c r="Q1805" i="2"/>
  <c r="Q1797" i="2"/>
  <c r="Q1789" i="2"/>
  <c r="Q1773" i="2"/>
  <c r="Q1749" i="2"/>
  <c r="Q1669" i="2"/>
  <c r="Q1637" i="2"/>
  <c r="Q1613" i="2"/>
  <c r="Q1541" i="2"/>
  <c r="Q1517" i="2"/>
  <c r="Q1445" i="2"/>
  <c r="Q1397" i="2"/>
  <c r="Q1341" i="2"/>
  <c r="Q1293" i="2"/>
  <c r="R1293" i="2" s="1"/>
  <c r="Q1261" i="2"/>
  <c r="Q1229" i="2"/>
  <c r="Q1197" i="2"/>
  <c r="Q1165" i="2"/>
  <c r="Q1133" i="2"/>
  <c r="Q1125" i="2"/>
  <c r="Q1101" i="2"/>
  <c r="Q1061" i="2"/>
  <c r="Q1029" i="2"/>
  <c r="Q997" i="2"/>
  <c r="Q965" i="2"/>
  <c r="Q933" i="2"/>
  <c r="Q901" i="2"/>
  <c r="Q869" i="2"/>
  <c r="Q837" i="2"/>
  <c r="Q805" i="2"/>
  <c r="Q773" i="2"/>
  <c r="Q741" i="2"/>
  <c r="Q709" i="2"/>
  <c r="Q677" i="2"/>
  <c r="Q645" i="2"/>
  <c r="Q613" i="2"/>
  <c r="Q581" i="2"/>
  <c r="Q549" i="2"/>
  <c r="Q517" i="2"/>
  <c r="Q485" i="2"/>
  <c r="Q453" i="2"/>
  <c r="Q421" i="2"/>
  <c r="Q389" i="2"/>
  <c r="Q357" i="2"/>
  <c r="Q325" i="2"/>
  <c r="Q293" i="2"/>
  <c r="Q261" i="2"/>
  <c r="Q229" i="2"/>
  <c r="Q197" i="2"/>
  <c r="Q165" i="2"/>
  <c r="Q133" i="2"/>
  <c r="Q102" i="2"/>
  <c r="Q70" i="2"/>
  <c r="Q38" i="2"/>
  <c r="Q6" i="2"/>
  <c r="Q1902" i="2"/>
  <c r="Q1383" i="2"/>
  <c r="Q1991" i="2"/>
  <c r="Q1960" i="2"/>
  <c r="Q1928" i="2"/>
  <c r="Q1889" i="2"/>
  <c r="Q1857" i="2"/>
  <c r="Q1825" i="2"/>
  <c r="Q1793" i="2"/>
  <c r="Q1761" i="2"/>
  <c r="Q1990" i="2"/>
  <c r="Q1963" i="2"/>
  <c r="Q1860" i="2"/>
  <c r="Q1931" i="2"/>
  <c r="Q1907" i="2"/>
  <c r="Q1852" i="2"/>
  <c r="Q1804" i="2"/>
  <c r="R1804" i="2" l="1"/>
  <c r="S1804" i="2" s="1"/>
  <c r="R997" i="2"/>
  <c r="S997" i="2" s="1"/>
  <c r="R670" i="2"/>
  <c r="S670" i="2" s="1"/>
  <c r="R1558" i="2"/>
  <c r="S1558" i="2" s="1"/>
  <c r="R713" i="2"/>
  <c r="S713" i="2" s="1"/>
  <c r="R11" i="2"/>
  <c r="S11" i="2" s="1"/>
  <c r="R1522" i="2"/>
  <c r="S1522" i="2" s="1"/>
  <c r="R699" i="2"/>
  <c r="S699" i="2" s="1"/>
  <c r="R15" i="2"/>
  <c r="S15" i="2" s="1"/>
  <c r="R47" i="2"/>
  <c r="S47" i="2" s="1"/>
  <c r="R79" i="2"/>
  <c r="S79" i="2" s="1"/>
  <c r="R111" i="2"/>
  <c r="S111" i="2" s="1"/>
  <c r="R142" i="2"/>
  <c r="S142" i="2" s="1"/>
  <c r="R174" i="2"/>
  <c r="S174" i="2" s="1"/>
  <c r="R206" i="2"/>
  <c r="S206" i="2" s="1"/>
  <c r="R238" i="2"/>
  <c r="S238" i="2" s="1"/>
  <c r="R270" i="2"/>
  <c r="S270" i="2" s="1"/>
  <c r="R302" i="2"/>
  <c r="S302" i="2" s="1"/>
  <c r="R334" i="2"/>
  <c r="S334" i="2" s="1"/>
  <c r="R366" i="2"/>
  <c r="S366" i="2" s="1"/>
  <c r="R4" i="2"/>
  <c r="S4" i="2" s="1"/>
  <c r="R36" i="2"/>
  <c r="S36" i="2" s="1"/>
  <c r="R68" i="2"/>
  <c r="S68" i="2" s="1"/>
  <c r="R100" i="2"/>
  <c r="S100" i="2" s="1"/>
  <c r="R131" i="2"/>
  <c r="S131" i="2" s="1"/>
  <c r="R163" i="2"/>
  <c r="S163" i="2" s="1"/>
  <c r="R195" i="2"/>
  <c r="S195" i="2" s="1"/>
  <c r="R227" i="2"/>
  <c r="S227" i="2" s="1"/>
  <c r="R259" i="2"/>
  <c r="S259" i="2" s="1"/>
  <c r="R291" i="2"/>
  <c r="S291" i="2" s="1"/>
  <c r="R323" i="2"/>
  <c r="S323" i="2" s="1"/>
  <c r="R24" i="2"/>
  <c r="S24" i="2" s="1"/>
  <c r="R56" i="2"/>
  <c r="S56" i="2" s="1"/>
  <c r="R88" i="2"/>
  <c r="S88" i="2" s="1"/>
  <c r="R279" i="2"/>
  <c r="S279" i="2" s="1"/>
  <c r="R311" i="2"/>
  <c r="S311" i="2" s="1"/>
  <c r="R343" i="2"/>
  <c r="S343" i="2" s="1"/>
  <c r="R375" i="2"/>
  <c r="S375" i="2" s="1"/>
  <c r="R407" i="2"/>
  <c r="S407" i="2" s="1"/>
  <c r="R439" i="2"/>
  <c r="S439" i="2" s="1"/>
  <c r="R471" i="2"/>
  <c r="S471" i="2" s="1"/>
  <c r="R503" i="2"/>
  <c r="S503" i="2" s="1"/>
  <c r="R535" i="2"/>
  <c r="S535" i="2" s="1"/>
  <c r="R567" i="2"/>
  <c r="S567" i="2" s="1"/>
  <c r="R599" i="2"/>
  <c r="S599" i="2" s="1"/>
  <c r="R631" i="2"/>
  <c r="S631" i="2" s="1"/>
  <c r="R671" i="2"/>
  <c r="S671" i="2" s="1"/>
  <c r="R703" i="2"/>
  <c r="S703" i="2" s="1"/>
  <c r="R735" i="2"/>
  <c r="S735" i="2" s="1"/>
  <c r="R767" i="2"/>
  <c r="S767" i="2" s="1"/>
  <c r="R799" i="2"/>
  <c r="S799" i="2" s="1"/>
  <c r="R831" i="2"/>
  <c r="S831" i="2" s="1"/>
  <c r="R863" i="2"/>
  <c r="S863" i="2" s="1"/>
  <c r="R895" i="2"/>
  <c r="S895" i="2" s="1"/>
  <c r="R927" i="2"/>
  <c r="S927" i="2" s="1"/>
  <c r="R959" i="2"/>
  <c r="S959" i="2" s="1"/>
  <c r="R991" i="2"/>
  <c r="S991" i="2" s="1"/>
  <c r="R17" i="2"/>
  <c r="S17" i="2" s="1"/>
  <c r="R81" i="2"/>
  <c r="S81" i="2" s="1"/>
  <c r="R144" i="2"/>
  <c r="S144" i="2" s="1"/>
  <c r="R208" i="2"/>
  <c r="S208" i="2" s="1"/>
  <c r="R272" i="2"/>
  <c r="S272" i="2" s="1"/>
  <c r="R336" i="2"/>
  <c r="S336" i="2" s="1"/>
  <c r="R400" i="2"/>
  <c r="S400" i="2" s="1"/>
  <c r="R464" i="2"/>
  <c r="S464" i="2" s="1"/>
  <c r="R528" i="2"/>
  <c r="S528" i="2" s="1"/>
  <c r="R592" i="2"/>
  <c r="S592" i="2" s="1"/>
  <c r="R624" i="2"/>
  <c r="S624" i="2" s="1"/>
  <c r="R656" i="2"/>
  <c r="S656" i="2" s="1"/>
  <c r="R688" i="2"/>
  <c r="S688" i="2" s="1"/>
  <c r="R720" i="2"/>
  <c r="S720" i="2" s="1"/>
  <c r="R752" i="2"/>
  <c r="S752" i="2" s="1"/>
  <c r="R784" i="2"/>
  <c r="S784" i="2" s="1"/>
  <c r="R816" i="2"/>
  <c r="S816" i="2" s="1"/>
  <c r="R848" i="2"/>
  <c r="S848" i="2" s="1"/>
  <c r="R880" i="2"/>
  <c r="S880" i="2" s="1"/>
  <c r="R912" i="2"/>
  <c r="S912" i="2" s="1"/>
  <c r="R944" i="2"/>
  <c r="S944" i="2" s="1"/>
  <c r="R976" i="2"/>
  <c r="S976" i="2" s="1"/>
  <c r="R1008" i="2"/>
  <c r="S1008" i="2" s="1"/>
  <c r="R1040" i="2"/>
  <c r="S1040" i="2" s="1"/>
  <c r="R1072" i="2"/>
  <c r="S1072" i="2" s="1"/>
  <c r="R1104" i="2"/>
  <c r="S1104" i="2" s="1"/>
  <c r="R1136" i="2"/>
  <c r="S1136" i="2" s="1"/>
  <c r="R1168" i="2"/>
  <c r="S1168" i="2" s="1"/>
  <c r="R1200" i="2"/>
  <c r="S1200" i="2" s="1"/>
  <c r="R1232" i="2"/>
  <c r="S1232" i="2" s="1"/>
  <c r="R1264" i="2"/>
  <c r="S1264" i="2" s="1"/>
  <c r="R1296" i="2"/>
  <c r="S1296" i="2" s="1"/>
  <c r="R1328" i="2"/>
  <c r="S1328" i="2" s="1"/>
  <c r="R1360" i="2"/>
  <c r="S1360" i="2" s="1"/>
  <c r="R1392" i="2"/>
  <c r="S1392" i="2" s="1"/>
  <c r="R1424" i="2"/>
  <c r="S1424" i="2" s="1"/>
  <c r="R1456" i="2"/>
  <c r="S1456" i="2" s="1"/>
  <c r="R1488" i="2"/>
  <c r="S1488" i="2" s="1"/>
  <c r="R1520" i="2"/>
  <c r="S1520" i="2" s="1"/>
  <c r="R1552" i="2"/>
  <c r="S1552" i="2" s="1"/>
  <c r="R1584" i="2"/>
  <c r="S1584" i="2" s="1"/>
  <c r="R1616" i="2"/>
  <c r="S1616" i="2" s="1"/>
  <c r="R1648" i="2"/>
  <c r="S1648" i="2" s="1"/>
  <c r="R1680" i="2"/>
  <c r="S1680" i="2" s="1"/>
  <c r="R1712" i="2"/>
  <c r="S1712" i="2" s="1"/>
  <c r="R1744" i="2"/>
  <c r="S1744" i="2" s="1"/>
  <c r="R1776" i="2"/>
  <c r="S1776" i="2" s="1"/>
  <c r="R1808" i="2"/>
  <c r="S1808" i="2" s="1"/>
  <c r="R1840" i="2"/>
  <c r="S1840" i="2" s="1"/>
  <c r="R1872" i="2"/>
  <c r="S1872" i="2" s="1"/>
  <c r="R1904" i="2"/>
  <c r="S1904" i="2" s="1"/>
  <c r="R1935" i="2"/>
  <c r="S1935" i="2" s="1"/>
  <c r="R1333" i="2"/>
  <c r="S1333" i="2" s="1"/>
  <c r="R1437" i="2"/>
  <c r="S1437" i="2" s="1"/>
  <c r="R1533" i="2"/>
  <c r="S1533" i="2" s="1"/>
  <c r="R1653" i="2"/>
  <c r="S1653" i="2" s="1"/>
  <c r="R1757" i="2"/>
  <c r="S1757" i="2" s="1"/>
  <c r="R1987" i="2"/>
  <c r="S1987" i="2" s="1"/>
  <c r="R1462" i="2"/>
  <c r="S1462" i="2" s="1"/>
  <c r="R1526" i="2"/>
  <c r="S1526" i="2" s="1"/>
  <c r="R1590" i="2"/>
  <c r="S1590" i="2" s="1"/>
  <c r="R1622" i="2"/>
  <c r="S1622" i="2" s="1"/>
  <c r="R1654" i="2"/>
  <c r="S1654" i="2" s="1"/>
  <c r="R1686" i="2"/>
  <c r="S1686" i="2" s="1"/>
  <c r="R1718" i="2"/>
  <c r="S1718" i="2" s="1"/>
  <c r="R1750" i="2"/>
  <c r="S1750" i="2" s="1"/>
  <c r="R1782" i="2"/>
  <c r="S1782" i="2" s="1"/>
  <c r="R1814" i="2"/>
  <c r="S1814" i="2" s="1"/>
  <c r="R1846" i="2"/>
  <c r="S1846" i="2" s="1"/>
  <c r="R1878" i="2"/>
  <c r="S1878" i="2" s="1"/>
  <c r="R1909" i="2"/>
  <c r="S1909" i="2" s="1"/>
  <c r="R1941" i="2"/>
  <c r="S1941" i="2" s="1"/>
  <c r="R2004" i="2"/>
  <c r="S2004" i="2" s="1"/>
  <c r="R1902" i="2"/>
  <c r="S1902" i="2" s="1"/>
  <c r="R1543" i="2"/>
  <c r="S1543" i="2" s="1"/>
  <c r="R1852" i="2"/>
  <c r="S1852" i="2" s="1"/>
  <c r="R1825" i="2"/>
  <c r="S1825" i="2" s="1"/>
  <c r="R6" i="2"/>
  <c r="S6" i="2" s="1"/>
  <c r="R261" i="2"/>
  <c r="S261" i="2" s="1"/>
  <c r="R517" i="2"/>
  <c r="S517" i="2" s="1"/>
  <c r="R773" i="2"/>
  <c r="S773" i="2" s="1"/>
  <c r="R1029" i="2"/>
  <c r="S1029" i="2" s="1"/>
  <c r="R1261" i="2"/>
  <c r="S1261" i="2" s="1"/>
  <c r="R1637" i="2"/>
  <c r="S1637" i="2" s="1"/>
  <c r="R1869" i="2"/>
  <c r="S1869" i="2" s="1"/>
  <c r="R1457" i="2"/>
  <c r="S1457" i="2" s="1"/>
  <c r="R446" i="2"/>
  <c r="S446" i="2" s="1"/>
  <c r="R886" i="2"/>
  <c r="S886" i="2" s="1"/>
  <c r="R1070" i="2"/>
  <c r="S1070" i="2" s="1"/>
  <c r="R1278" i="2"/>
  <c r="S1278" i="2" s="1"/>
  <c r="R1414" i="2"/>
  <c r="S1414" i="2" s="1"/>
  <c r="R1678" i="2"/>
  <c r="S1678" i="2" s="1"/>
  <c r="R1031" i="2"/>
  <c r="S1031" i="2" s="1"/>
  <c r="R1287" i="2"/>
  <c r="S1287" i="2" s="1"/>
  <c r="R1575" i="2"/>
  <c r="S1575" i="2" s="1"/>
  <c r="R1831" i="2"/>
  <c r="S1831" i="2" s="1"/>
  <c r="R411" i="2"/>
  <c r="S411" i="2" s="1"/>
  <c r="R233" i="2"/>
  <c r="S233" i="2" s="1"/>
  <c r="R489" i="2"/>
  <c r="S489" i="2" s="1"/>
  <c r="R745" i="2"/>
  <c r="S745" i="2" s="1"/>
  <c r="R1001" i="2"/>
  <c r="S1001" i="2" s="1"/>
  <c r="R1257" i="2"/>
  <c r="S1257" i="2" s="1"/>
  <c r="R1697" i="2"/>
  <c r="S1697" i="2" s="1"/>
  <c r="R43" i="2"/>
  <c r="S43" i="2" s="1"/>
  <c r="R298" i="2"/>
  <c r="S298" i="2" s="1"/>
  <c r="R554" i="2"/>
  <c r="S554" i="2" s="1"/>
  <c r="R810" i="2"/>
  <c r="S810" i="2" s="1"/>
  <c r="R1066" i="2"/>
  <c r="S1066" i="2" s="1"/>
  <c r="R1322" i="2"/>
  <c r="S1322" i="2" s="1"/>
  <c r="R1546" i="2"/>
  <c r="S1546" i="2" s="1"/>
  <c r="R891" i="2"/>
  <c r="S891" i="2" s="1"/>
  <c r="R93" i="2"/>
  <c r="S93" i="2" s="1"/>
  <c r="R1467" i="2"/>
  <c r="S1467" i="2" s="1"/>
  <c r="R452" i="2"/>
  <c r="S452" i="2" s="1"/>
  <c r="R731" i="2"/>
  <c r="S731" i="2" s="1"/>
  <c r="R1147" i="2"/>
  <c r="S1147" i="2" s="1"/>
  <c r="R1659" i="2"/>
  <c r="S1659" i="2" s="1"/>
  <c r="R422" i="2"/>
  <c r="S422" i="2" s="1"/>
  <c r="R454" i="2"/>
  <c r="S454" i="2" s="1"/>
  <c r="R486" i="2"/>
  <c r="S486" i="2" s="1"/>
  <c r="R518" i="2"/>
  <c r="S518" i="2" s="1"/>
  <c r="R550" i="2"/>
  <c r="S550" i="2" s="1"/>
  <c r="R582" i="2"/>
  <c r="S582" i="2" s="1"/>
  <c r="R614" i="2"/>
  <c r="S614" i="2" s="1"/>
  <c r="R646" i="2"/>
  <c r="S646" i="2" s="1"/>
  <c r="R678" i="2"/>
  <c r="S678" i="2" s="1"/>
  <c r="R718" i="2"/>
  <c r="S718" i="2" s="1"/>
  <c r="R750" i="2"/>
  <c r="S750" i="2" s="1"/>
  <c r="R782" i="2"/>
  <c r="S782" i="2" s="1"/>
  <c r="R830" i="2"/>
  <c r="S830" i="2" s="1"/>
  <c r="R862" i="2"/>
  <c r="S862" i="2" s="1"/>
  <c r="R894" i="2"/>
  <c r="S894" i="2" s="1"/>
  <c r="R934" i="2"/>
  <c r="S934" i="2" s="1"/>
  <c r="R974" i="2"/>
  <c r="S974" i="2" s="1"/>
  <c r="R1006" i="2"/>
  <c r="S1006" i="2" s="1"/>
  <c r="R1038" i="2"/>
  <c r="S1038" i="2" s="1"/>
  <c r="R1086" i="2"/>
  <c r="S1086" i="2" s="1"/>
  <c r="R1118" i="2"/>
  <c r="S1118" i="2" s="1"/>
  <c r="R1150" i="2"/>
  <c r="S1150" i="2" s="1"/>
  <c r="R1182" i="2"/>
  <c r="S1182" i="2" s="1"/>
  <c r="R1222" i="2"/>
  <c r="S1222" i="2" s="1"/>
  <c r="R1254" i="2"/>
  <c r="S1254" i="2" s="1"/>
  <c r="R1286" i="2"/>
  <c r="S1286" i="2" s="1"/>
  <c r="R1334" i="2"/>
  <c r="S1334" i="2" s="1"/>
  <c r="R1398" i="2"/>
  <c r="S1398" i="2" s="1"/>
  <c r="R50" i="2"/>
  <c r="S50" i="2" s="1"/>
  <c r="R114" i="2"/>
  <c r="S114" i="2" s="1"/>
  <c r="R177" i="2"/>
  <c r="S177" i="2" s="1"/>
  <c r="R241" i="2"/>
  <c r="S241" i="2" s="1"/>
  <c r="R305" i="2"/>
  <c r="S305" i="2" s="1"/>
  <c r="R369" i="2"/>
  <c r="S369" i="2" s="1"/>
  <c r="R433" i="2"/>
  <c r="S433" i="2" s="1"/>
  <c r="R497" i="2"/>
  <c r="S497" i="2" s="1"/>
  <c r="R561" i="2"/>
  <c r="S561" i="2" s="1"/>
  <c r="R625" i="2"/>
  <c r="S625" i="2" s="1"/>
  <c r="R689" i="2"/>
  <c r="S689" i="2" s="1"/>
  <c r="R721" i="2"/>
  <c r="S721" i="2" s="1"/>
  <c r="R753" i="2"/>
  <c r="S753" i="2" s="1"/>
  <c r="R785" i="2"/>
  <c r="S785" i="2" s="1"/>
  <c r="R817" i="2"/>
  <c r="S817" i="2" s="1"/>
  <c r="R849" i="2"/>
  <c r="S849" i="2" s="1"/>
  <c r="R881" i="2"/>
  <c r="S881" i="2" s="1"/>
  <c r="R913" i="2"/>
  <c r="S913" i="2" s="1"/>
  <c r="R945" i="2"/>
  <c r="S945" i="2" s="1"/>
  <c r="R977" i="2"/>
  <c r="S977" i="2" s="1"/>
  <c r="R1009" i="2"/>
  <c r="S1009" i="2" s="1"/>
  <c r="R1041" i="2"/>
  <c r="S1041" i="2" s="1"/>
  <c r="R1073" i="2"/>
  <c r="S1073" i="2" s="1"/>
  <c r="R1105" i="2"/>
  <c r="S1105" i="2" s="1"/>
  <c r="R1137" i="2"/>
  <c r="S1137" i="2" s="1"/>
  <c r="R1169" i="2"/>
  <c r="S1169" i="2" s="1"/>
  <c r="R1201" i="2"/>
  <c r="S1201" i="2" s="1"/>
  <c r="R1233" i="2"/>
  <c r="S1233" i="2" s="1"/>
  <c r="R1273" i="2"/>
  <c r="S1273" i="2" s="1"/>
  <c r="R1305" i="2"/>
  <c r="S1305" i="2" s="1"/>
  <c r="R1337" i="2"/>
  <c r="S1337" i="2" s="1"/>
  <c r="R1369" i="2"/>
  <c r="S1369" i="2" s="1"/>
  <c r="R1401" i="2"/>
  <c r="S1401" i="2" s="1"/>
  <c r="R1433" i="2"/>
  <c r="S1433" i="2" s="1"/>
  <c r="R1465" i="2"/>
  <c r="S1465" i="2" s="1"/>
  <c r="R1497" i="2"/>
  <c r="S1497" i="2" s="1"/>
  <c r="R1529" i="2"/>
  <c r="S1529" i="2" s="1"/>
  <c r="R1561" i="2"/>
  <c r="S1561" i="2" s="1"/>
  <c r="R1593" i="2"/>
  <c r="S1593" i="2" s="1"/>
  <c r="R29" i="2"/>
  <c r="S29" i="2" s="1"/>
  <c r="R1641" i="2"/>
  <c r="S1641" i="2" s="1"/>
  <c r="R1673" i="2"/>
  <c r="S1673" i="2" s="1"/>
  <c r="R1705" i="2"/>
  <c r="S1705" i="2" s="1"/>
  <c r="R1737" i="2"/>
  <c r="S1737" i="2" s="1"/>
  <c r="R1769" i="2"/>
  <c r="S1769" i="2" s="1"/>
  <c r="R1801" i="2"/>
  <c r="S1801" i="2" s="1"/>
  <c r="R1833" i="2"/>
  <c r="S1833" i="2" s="1"/>
  <c r="R1865" i="2"/>
  <c r="S1865" i="2" s="1"/>
  <c r="R1897" i="2"/>
  <c r="S1897" i="2" s="1"/>
  <c r="R1936" i="2"/>
  <c r="S1936" i="2" s="1"/>
  <c r="R1968" i="2"/>
  <c r="S1968" i="2" s="1"/>
  <c r="R1999" i="2"/>
  <c r="S1999" i="2" s="1"/>
  <c r="R19" i="2"/>
  <c r="S19" i="2" s="1"/>
  <c r="R51" i="2"/>
  <c r="S51" i="2" s="1"/>
  <c r="R83" i="2"/>
  <c r="S83" i="2" s="1"/>
  <c r="R115" i="2"/>
  <c r="S115" i="2" s="1"/>
  <c r="R146" i="2"/>
  <c r="S146" i="2" s="1"/>
  <c r="R178" i="2"/>
  <c r="S178" i="2" s="1"/>
  <c r="R210" i="2"/>
  <c r="S210" i="2" s="1"/>
  <c r="R242" i="2"/>
  <c r="S242" i="2" s="1"/>
  <c r="R274" i="2"/>
  <c r="S274" i="2" s="1"/>
  <c r="R306" i="2"/>
  <c r="S306" i="2" s="1"/>
  <c r="R338" i="2"/>
  <c r="S338" i="2" s="1"/>
  <c r="R370" i="2"/>
  <c r="S370" i="2" s="1"/>
  <c r="R402" i="2"/>
  <c r="S402" i="2" s="1"/>
  <c r="R434" i="2"/>
  <c r="S434" i="2" s="1"/>
  <c r="R466" i="2"/>
  <c r="S466" i="2" s="1"/>
  <c r="R498" i="2"/>
  <c r="S498" i="2" s="1"/>
  <c r="R530" i="2"/>
  <c r="S530" i="2" s="1"/>
  <c r="R562" i="2"/>
  <c r="S562" i="2" s="1"/>
  <c r="R594" i="2"/>
  <c r="S594" i="2" s="1"/>
  <c r="R626" i="2"/>
  <c r="S626" i="2" s="1"/>
  <c r="R658" i="2"/>
  <c r="S658" i="2" s="1"/>
  <c r="R690" i="2"/>
  <c r="S690" i="2" s="1"/>
  <c r="R722" i="2"/>
  <c r="S722" i="2" s="1"/>
  <c r="R786" i="2"/>
  <c r="S786" i="2" s="1"/>
  <c r="R818" i="2"/>
  <c r="S818" i="2" s="1"/>
  <c r="R850" i="2"/>
  <c r="S850" i="2" s="1"/>
  <c r="R882" i="2"/>
  <c r="S882" i="2" s="1"/>
  <c r="R914" i="2"/>
  <c r="S914" i="2" s="1"/>
  <c r="R946" i="2"/>
  <c r="S946" i="2" s="1"/>
  <c r="R978" i="2"/>
  <c r="S978" i="2" s="1"/>
  <c r="R1010" i="2"/>
  <c r="S1010" i="2" s="1"/>
  <c r="R1042" i="2"/>
  <c r="S1042" i="2" s="1"/>
  <c r="R1074" i="2"/>
  <c r="S1074" i="2" s="1"/>
  <c r="R1106" i="2"/>
  <c r="S1106" i="2" s="1"/>
  <c r="R1138" i="2"/>
  <c r="S1138" i="2" s="1"/>
  <c r="R1170" i="2"/>
  <c r="S1170" i="2" s="1"/>
  <c r="R1202" i="2"/>
  <c r="S1202" i="2" s="1"/>
  <c r="R1234" i="2"/>
  <c r="S1234" i="2" s="1"/>
  <c r="R1266" i="2"/>
  <c r="S1266" i="2" s="1"/>
  <c r="R1298" i="2"/>
  <c r="S1298" i="2" s="1"/>
  <c r="R1330" i="2"/>
  <c r="S1330" i="2" s="1"/>
  <c r="R1362" i="2"/>
  <c r="S1362" i="2" s="1"/>
  <c r="R1394" i="2"/>
  <c r="S1394" i="2" s="1"/>
  <c r="R1426" i="2"/>
  <c r="S1426" i="2" s="1"/>
  <c r="R1458" i="2"/>
  <c r="S1458" i="2" s="1"/>
  <c r="R1490" i="2"/>
  <c r="S1490" i="2" s="1"/>
  <c r="R355" i="2"/>
  <c r="S355" i="2" s="1"/>
  <c r="R387" i="2"/>
  <c r="S387" i="2" s="1"/>
  <c r="R419" i="2"/>
  <c r="S419" i="2" s="1"/>
  <c r="R451" i="2"/>
  <c r="S451" i="2" s="1"/>
  <c r="R483" i="2"/>
  <c r="S483" i="2" s="1"/>
  <c r="R515" i="2"/>
  <c r="S515" i="2" s="1"/>
  <c r="R547" i="2"/>
  <c r="S547" i="2" s="1"/>
  <c r="R579" i="2"/>
  <c r="S579" i="2" s="1"/>
  <c r="R611" i="2"/>
  <c r="S611" i="2" s="1"/>
  <c r="R643" i="2"/>
  <c r="S643" i="2" s="1"/>
  <c r="R675" i="2"/>
  <c r="S675" i="2" s="1"/>
  <c r="R707" i="2"/>
  <c r="S707" i="2" s="1"/>
  <c r="R739" i="2"/>
  <c r="S739" i="2" s="1"/>
  <c r="R771" i="2"/>
  <c r="S771" i="2" s="1"/>
  <c r="R803" i="2"/>
  <c r="S803" i="2" s="1"/>
  <c r="R835" i="2"/>
  <c r="S835" i="2" s="1"/>
  <c r="R867" i="2"/>
  <c r="S867" i="2" s="1"/>
  <c r="R899" i="2"/>
  <c r="S899" i="2" s="1"/>
  <c r="R931" i="2"/>
  <c r="S931" i="2" s="1"/>
  <c r="R963" i="2"/>
  <c r="S963" i="2" s="1"/>
  <c r="R995" i="2"/>
  <c r="S995" i="2" s="1"/>
  <c r="R1027" i="2"/>
  <c r="S1027" i="2" s="1"/>
  <c r="R1059" i="2"/>
  <c r="S1059" i="2" s="1"/>
  <c r="R1091" i="2"/>
  <c r="S1091" i="2" s="1"/>
  <c r="R1123" i="2"/>
  <c r="S1123" i="2" s="1"/>
  <c r="R1155" i="2"/>
  <c r="S1155" i="2" s="1"/>
  <c r="R1187" i="2"/>
  <c r="S1187" i="2" s="1"/>
  <c r="R1219" i="2"/>
  <c r="S1219" i="2" s="1"/>
  <c r="R1251" i="2"/>
  <c r="S1251" i="2" s="1"/>
  <c r="R1283" i="2"/>
  <c r="S1283" i="2" s="1"/>
  <c r="R1315" i="2"/>
  <c r="S1315" i="2" s="1"/>
  <c r="R1347" i="2"/>
  <c r="S1347" i="2" s="1"/>
  <c r="R1379" i="2"/>
  <c r="S1379" i="2" s="1"/>
  <c r="R1411" i="2"/>
  <c r="S1411" i="2" s="1"/>
  <c r="R1443" i="2"/>
  <c r="S1443" i="2" s="1"/>
  <c r="R1475" i="2"/>
  <c r="S1475" i="2" s="1"/>
  <c r="R1507" i="2"/>
  <c r="S1507" i="2" s="1"/>
  <c r="R1539" i="2"/>
  <c r="S1539" i="2" s="1"/>
  <c r="R1571" i="2"/>
  <c r="S1571" i="2" s="1"/>
  <c r="R1603" i="2"/>
  <c r="S1603" i="2" s="1"/>
  <c r="R1635" i="2"/>
  <c r="S1635" i="2" s="1"/>
  <c r="R1667" i="2"/>
  <c r="S1667" i="2" s="1"/>
  <c r="R1699" i="2"/>
  <c r="S1699" i="2" s="1"/>
  <c r="R1731" i="2"/>
  <c r="S1731" i="2" s="1"/>
  <c r="R1763" i="2"/>
  <c r="S1763" i="2" s="1"/>
  <c r="R1795" i="2"/>
  <c r="S1795" i="2" s="1"/>
  <c r="R1827" i="2"/>
  <c r="S1827" i="2" s="1"/>
  <c r="R1859" i="2"/>
  <c r="S1859" i="2" s="1"/>
  <c r="R1891" i="2"/>
  <c r="S1891" i="2" s="1"/>
  <c r="R1922" i="2"/>
  <c r="S1922" i="2" s="1"/>
  <c r="R1954" i="2"/>
  <c r="S1954" i="2" s="1"/>
  <c r="R1985" i="2"/>
  <c r="S1985" i="2" s="1"/>
  <c r="R37" i="2"/>
  <c r="S37" i="2" s="1"/>
  <c r="R69" i="2"/>
  <c r="S69" i="2" s="1"/>
  <c r="R101" i="2"/>
  <c r="S101" i="2" s="1"/>
  <c r="R140" i="2"/>
  <c r="S140" i="2" s="1"/>
  <c r="R172" i="2"/>
  <c r="S172" i="2" s="1"/>
  <c r="R204" i="2"/>
  <c r="S204" i="2" s="1"/>
  <c r="R236" i="2"/>
  <c r="S236" i="2" s="1"/>
  <c r="R268" i="2"/>
  <c r="S268" i="2" s="1"/>
  <c r="R300" i="2"/>
  <c r="S300" i="2" s="1"/>
  <c r="R332" i="2"/>
  <c r="S332" i="2" s="1"/>
  <c r="R364" i="2"/>
  <c r="S364" i="2" s="1"/>
  <c r="R396" i="2"/>
  <c r="S396" i="2" s="1"/>
  <c r="R428" i="2"/>
  <c r="S428" i="2" s="1"/>
  <c r="R460" i="2"/>
  <c r="S460" i="2" s="1"/>
  <c r="R492" i="2"/>
  <c r="S492" i="2" s="1"/>
  <c r="R524" i="2"/>
  <c r="S524" i="2" s="1"/>
  <c r="R556" i="2"/>
  <c r="S556" i="2" s="1"/>
  <c r="R588" i="2"/>
  <c r="S588" i="2" s="1"/>
  <c r="R620" i="2"/>
  <c r="S620" i="2" s="1"/>
  <c r="R652" i="2"/>
  <c r="S652" i="2" s="1"/>
  <c r="R684" i="2"/>
  <c r="S684" i="2" s="1"/>
  <c r="R716" i="2"/>
  <c r="S716" i="2" s="1"/>
  <c r="R748" i="2"/>
  <c r="S748" i="2" s="1"/>
  <c r="R780" i="2"/>
  <c r="S780" i="2" s="1"/>
  <c r="R812" i="2"/>
  <c r="S812" i="2" s="1"/>
  <c r="R844" i="2"/>
  <c r="S844" i="2" s="1"/>
  <c r="R876" i="2"/>
  <c r="S876" i="2" s="1"/>
  <c r="R908" i="2"/>
  <c r="S908" i="2" s="1"/>
  <c r="R940" i="2"/>
  <c r="S940" i="2" s="1"/>
  <c r="R972" i="2"/>
  <c r="S972" i="2" s="1"/>
  <c r="R1004" i="2"/>
  <c r="S1004" i="2" s="1"/>
  <c r="R1036" i="2"/>
  <c r="S1036" i="2" s="1"/>
  <c r="R1068" i="2"/>
  <c r="S1068" i="2" s="1"/>
  <c r="R1100" i="2"/>
  <c r="S1100" i="2" s="1"/>
  <c r="R1132" i="2"/>
  <c r="S1132" i="2" s="1"/>
  <c r="R1164" i="2"/>
  <c r="S1164" i="2" s="1"/>
  <c r="R1196" i="2"/>
  <c r="S1196" i="2" s="1"/>
  <c r="R1228" i="2"/>
  <c r="S1228" i="2" s="1"/>
  <c r="R1260" i="2"/>
  <c r="S1260" i="2" s="1"/>
  <c r="R1292" i="2"/>
  <c r="S1292" i="2" s="1"/>
  <c r="R1324" i="2"/>
  <c r="S1324" i="2" s="1"/>
  <c r="R1356" i="2"/>
  <c r="S1356" i="2" s="1"/>
  <c r="R1388" i="2"/>
  <c r="S1388" i="2" s="1"/>
  <c r="R1007" i="2"/>
  <c r="S1007" i="2" s="1"/>
  <c r="R1039" i="2"/>
  <c r="S1039" i="2" s="1"/>
  <c r="R1071" i="2"/>
  <c r="S1071" i="2" s="1"/>
  <c r="R1103" i="2"/>
  <c r="S1103" i="2" s="1"/>
  <c r="R1135" i="2"/>
  <c r="S1135" i="2" s="1"/>
  <c r="R1167" i="2"/>
  <c r="S1167" i="2" s="1"/>
  <c r="R1199" i="2"/>
  <c r="S1199" i="2" s="1"/>
  <c r="R1231" i="2"/>
  <c r="S1231" i="2" s="1"/>
  <c r="R1263" i="2"/>
  <c r="S1263" i="2" s="1"/>
  <c r="R1295" i="2"/>
  <c r="S1295" i="2" s="1"/>
  <c r="R1327" i="2"/>
  <c r="S1327" i="2" s="1"/>
  <c r="R1359" i="2"/>
  <c r="S1359" i="2" s="1"/>
  <c r="R1391" i="2"/>
  <c r="S1391" i="2" s="1"/>
  <c r="R1423" i="2"/>
  <c r="S1423" i="2" s="1"/>
  <c r="R1455" i="2"/>
  <c r="S1455" i="2" s="1"/>
  <c r="R1487" i="2"/>
  <c r="S1487" i="2" s="1"/>
  <c r="R1519" i="2"/>
  <c r="S1519" i="2" s="1"/>
  <c r="R1551" i="2"/>
  <c r="S1551" i="2" s="1"/>
  <c r="R1583" i="2"/>
  <c r="S1583" i="2" s="1"/>
  <c r="R1615" i="2"/>
  <c r="S1615" i="2" s="1"/>
  <c r="R1647" i="2"/>
  <c r="S1647" i="2" s="1"/>
  <c r="R1679" i="2"/>
  <c r="S1679" i="2" s="1"/>
  <c r="R1711" i="2"/>
  <c r="S1711" i="2" s="1"/>
  <c r="R1743" i="2"/>
  <c r="S1743" i="2" s="1"/>
  <c r="R1775" i="2"/>
  <c r="S1775" i="2" s="1"/>
  <c r="R1807" i="2"/>
  <c r="S1807" i="2" s="1"/>
  <c r="R1839" i="2"/>
  <c r="S1839" i="2" s="1"/>
  <c r="R1871" i="2"/>
  <c r="S1871" i="2" s="1"/>
  <c r="R1903" i="2"/>
  <c r="S1903" i="2" s="1"/>
  <c r="R1934" i="2"/>
  <c r="S1934" i="2" s="1"/>
  <c r="R1966" i="2"/>
  <c r="S1966" i="2" s="1"/>
  <c r="R1997" i="2"/>
  <c r="S1997" i="2" s="1"/>
  <c r="R1967" i="2"/>
  <c r="S1967" i="2" s="1"/>
  <c r="R1998" i="2"/>
  <c r="S1998" i="2" s="1"/>
  <c r="R1948" i="2"/>
  <c r="S1948" i="2" s="1"/>
  <c r="R1554" i="2"/>
  <c r="S1554" i="2" s="1"/>
  <c r="R1586" i="2"/>
  <c r="S1586" i="2" s="1"/>
  <c r="R1618" i="2"/>
  <c r="S1618" i="2" s="1"/>
  <c r="R1658" i="2"/>
  <c r="S1658" i="2" s="1"/>
  <c r="R1690" i="2"/>
  <c r="S1690" i="2" s="1"/>
  <c r="R1722" i="2"/>
  <c r="S1722" i="2" s="1"/>
  <c r="R1754" i="2"/>
  <c r="S1754" i="2" s="1"/>
  <c r="R1786" i="2"/>
  <c r="S1786" i="2" s="1"/>
  <c r="R1818" i="2"/>
  <c r="S1818" i="2" s="1"/>
  <c r="R1850" i="2"/>
  <c r="S1850" i="2" s="1"/>
  <c r="R1882" i="2"/>
  <c r="S1882" i="2" s="1"/>
  <c r="R1913" i="2"/>
  <c r="S1913" i="2" s="1"/>
  <c r="R1945" i="2"/>
  <c r="S1945" i="2" s="1"/>
  <c r="R1977" i="2"/>
  <c r="S1977" i="2" s="1"/>
  <c r="R1085" i="2"/>
  <c r="S1085" i="2" s="1"/>
  <c r="R1444" i="2"/>
  <c r="S1444" i="2" s="1"/>
  <c r="R1492" i="2"/>
  <c r="S1492" i="2" s="1"/>
  <c r="R1548" i="2"/>
  <c r="S1548" i="2" s="1"/>
  <c r="R1604" i="2"/>
  <c r="S1604" i="2" s="1"/>
  <c r="R1708" i="2"/>
  <c r="S1708" i="2" s="1"/>
  <c r="R1764" i="2"/>
  <c r="S1764" i="2" s="1"/>
  <c r="R1820" i="2"/>
  <c r="S1820" i="2" s="1"/>
  <c r="R1868" i="2"/>
  <c r="S1868" i="2" s="1"/>
  <c r="R1923" i="2"/>
  <c r="S1923" i="2" s="1"/>
  <c r="R1979" i="2"/>
  <c r="S1979" i="2" s="1"/>
  <c r="R1325" i="2"/>
  <c r="S1325" i="2" s="1"/>
  <c r="R1429" i="2"/>
  <c r="S1429" i="2" s="1"/>
  <c r="R1661" i="2"/>
  <c r="S1661" i="2" s="1"/>
  <c r="R1781" i="2"/>
  <c r="S1781" i="2" s="1"/>
  <c r="R1893" i="2"/>
  <c r="S1893" i="2" s="1"/>
  <c r="R1460" i="2"/>
  <c r="S1460" i="2" s="1"/>
  <c r="R1612" i="2"/>
  <c r="S1612" i="2" s="1"/>
  <c r="R1668" i="2"/>
  <c r="S1668" i="2" s="1"/>
  <c r="R1716" i="2"/>
  <c r="S1716" i="2" s="1"/>
  <c r="R1796" i="2"/>
  <c r="S1796" i="2" s="1"/>
  <c r="R1876" i="2"/>
  <c r="S1876" i="2" s="1"/>
  <c r="R1947" i="2"/>
  <c r="S1947" i="2" s="1"/>
  <c r="R1405" i="2"/>
  <c r="S1405" i="2" s="1"/>
  <c r="R1565" i="2"/>
  <c r="S1565" i="2" s="1"/>
  <c r="R1701" i="2"/>
  <c r="S1701" i="2" s="1"/>
  <c r="R1837" i="2"/>
  <c r="S1837" i="2" s="1"/>
  <c r="R1932" i="2"/>
  <c r="S1932" i="2" s="1"/>
  <c r="R14" i="2"/>
  <c r="S14" i="2" s="1"/>
  <c r="R46" i="2"/>
  <c r="S46" i="2" s="1"/>
  <c r="R78" i="2"/>
  <c r="S78" i="2" s="1"/>
  <c r="R110" i="2"/>
  <c r="S110" i="2" s="1"/>
  <c r="R141" i="2"/>
  <c r="S141" i="2" s="1"/>
  <c r="R173" i="2"/>
  <c r="S173" i="2" s="1"/>
  <c r="R205" i="2"/>
  <c r="S205" i="2" s="1"/>
  <c r="R237" i="2"/>
  <c r="S237" i="2" s="1"/>
  <c r="R269" i="2"/>
  <c r="S269" i="2" s="1"/>
  <c r="R301" i="2"/>
  <c r="S301" i="2" s="1"/>
  <c r="R333" i="2"/>
  <c r="S333" i="2" s="1"/>
  <c r="R365" i="2"/>
  <c r="S365" i="2" s="1"/>
  <c r="R397" i="2"/>
  <c r="S397" i="2" s="1"/>
  <c r="R429" i="2"/>
  <c r="S429" i="2" s="1"/>
  <c r="R461" i="2"/>
  <c r="S461" i="2" s="1"/>
  <c r="R493" i="2"/>
  <c r="S493" i="2" s="1"/>
  <c r="R525" i="2"/>
  <c r="S525" i="2" s="1"/>
  <c r="R557" i="2"/>
  <c r="S557" i="2" s="1"/>
  <c r="R589" i="2"/>
  <c r="S589" i="2" s="1"/>
  <c r="R621" i="2"/>
  <c r="S621" i="2" s="1"/>
  <c r="R653" i="2"/>
  <c r="S653" i="2" s="1"/>
  <c r="R685" i="2"/>
  <c r="S685" i="2" s="1"/>
  <c r="R717" i="2"/>
  <c r="S717" i="2" s="1"/>
  <c r="R749" i="2"/>
  <c r="S749" i="2" s="1"/>
  <c r="R781" i="2"/>
  <c r="S781" i="2" s="1"/>
  <c r="R813" i="2"/>
  <c r="S813" i="2" s="1"/>
  <c r="R845" i="2"/>
  <c r="S845" i="2" s="1"/>
  <c r="R877" i="2"/>
  <c r="S877" i="2" s="1"/>
  <c r="R909" i="2"/>
  <c r="S909" i="2" s="1"/>
  <c r="R941" i="2"/>
  <c r="S941" i="2" s="1"/>
  <c r="R973" i="2"/>
  <c r="S973" i="2" s="1"/>
  <c r="R1005" i="2"/>
  <c r="S1005" i="2" s="1"/>
  <c r="R1037" i="2"/>
  <c r="S1037" i="2" s="1"/>
  <c r="R1069" i="2"/>
  <c r="S1069" i="2" s="1"/>
  <c r="R1173" i="2"/>
  <c r="S1173" i="2" s="1"/>
  <c r="R1205" i="2"/>
  <c r="S1205" i="2" s="1"/>
  <c r="R1237" i="2"/>
  <c r="S1237" i="2" s="1"/>
  <c r="R1269" i="2"/>
  <c r="S1269" i="2" s="1"/>
  <c r="R1301" i="2"/>
  <c r="S1301" i="2" s="1"/>
  <c r="R1357" i="2"/>
  <c r="S1357" i="2" s="1"/>
  <c r="R1477" i="2"/>
  <c r="S1477" i="2" s="1"/>
  <c r="R1645" i="2"/>
  <c r="S1645" i="2" s="1"/>
  <c r="R1821" i="2"/>
  <c r="S1821" i="2" s="1"/>
  <c r="R1390" i="2"/>
  <c r="S1390" i="2" s="1"/>
  <c r="R485" i="2"/>
  <c r="S485" i="2" s="1"/>
  <c r="R1829" i="2"/>
  <c r="S1829" i="2" s="1"/>
  <c r="R1382" i="2"/>
  <c r="S1382" i="2" s="1"/>
  <c r="R201" i="2"/>
  <c r="S201" i="2" s="1"/>
  <c r="R266" i="2"/>
  <c r="S266" i="2" s="1"/>
  <c r="R475" i="2"/>
  <c r="S475" i="2" s="1"/>
  <c r="R1627" i="2"/>
  <c r="S1627" i="2" s="1"/>
  <c r="R1061" i="2"/>
  <c r="S1061" i="2" s="1"/>
  <c r="R1078" i="2"/>
  <c r="S1078" i="2" s="1"/>
  <c r="R265" i="2"/>
  <c r="S265" i="2" s="1"/>
  <c r="R330" i="2"/>
  <c r="S330" i="2" s="1"/>
  <c r="R1595" i="2"/>
  <c r="S1595" i="2" s="1"/>
  <c r="R23" i="2"/>
  <c r="S23" i="2" s="1"/>
  <c r="R55" i="2"/>
  <c r="S55" i="2" s="1"/>
  <c r="R87" i="2"/>
  <c r="S87" i="2" s="1"/>
  <c r="R119" i="2"/>
  <c r="S119" i="2" s="1"/>
  <c r="R150" i="2"/>
  <c r="S150" i="2" s="1"/>
  <c r="R214" i="2"/>
  <c r="S214" i="2" s="1"/>
  <c r="R246" i="2"/>
  <c r="S246" i="2" s="1"/>
  <c r="R278" i="2"/>
  <c r="S278" i="2" s="1"/>
  <c r="R310" i="2"/>
  <c r="S310" i="2" s="1"/>
  <c r="R342" i="2"/>
  <c r="S342" i="2" s="1"/>
  <c r="R374" i="2"/>
  <c r="S374" i="2" s="1"/>
  <c r="R12" i="2"/>
  <c r="S12" i="2" s="1"/>
  <c r="R44" i="2"/>
  <c r="S44" i="2" s="1"/>
  <c r="R76" i="2"/>
  <c r="S76" i="2" s="1"/>
  <c r="R108" i="2"/>
  <c r="S108" i="2" s="1"/>
  <c r="R139" i="2"/>
  <c r="S139" i="2" s="1"/>
  <c r="R171" i="2"/>
  <c r="S171" i="2" s="1"/>
  <c r="R203" i="2"/>
  <c r="S203" i="2" s="1"/>
  <c r="R235" i="2"/>
  <c r="S235" i="2" s="1"/>
  <c r="R267" i="2"/>
  <c r="S267" i="2" s="1"/>
  <c r="R299" i="2"/>
  <c r="S299" i="2" s="1"/>
  <c r="R331" i="2"/>
  <c r="S331" i="2" s="1"/>
  <c r="R32" i="2"/>
  <c r="S32" i="2" s="1"/>
  <c r="R64" i="2"/>
  <c r="S64" i="2" s="1"/>
  <c r="R96" i="2"/>
  <c r="S96" i="2" s="1"/>
  <c r="R127" i="2"/>
  <c r="S127" i="2" s="1"/>
  <c r="R159" i="2"/>
  <c r="S159" i="2" s="1"/>
  <c r="R191" i="2"/>
  <c r="S191" i="2" s="1"/>
  <c r="R223" i="2"/>
  <c r="S223" i="2" s="1"/>
  <c r="R255" i="2"/>
  <c r="S255" i="2" s="1"/>
  <c r="R287" i="2"/>
  <c r="S287" i="2" s="1"/>
  <c r="R319" i="2"/>
  <c r="S319" i="2" s="1"/>
  <c r="R543" i="2"/>
  <c r="S543" i="2" s="1"/>
  <c r="R575" i="2"/>
  <c r="S575" i="2" s="1"/>
  <c r="R607" i="2"/>
  <c r="S607" i="2" s="1"/>
  <c r="R639" i="2"/>
  <c r="S639" i="2" s="1"/>
  <c r="R679" i="2"/>
  <c r="S679" i="2" s="1"/>
  <c r="R711" i="2"/>
  <c r="S711" i="2" s="1"/>
  <c r="R743" i="2"/>
  <c r="S743" i="2" s="1"/>
  <c r="R775" i="2"/>
  <c r="S775" i="2" s="1"/>
  <c r="R807" i="2"/>
  <c r="S807" i="2" s="1"/>
  <c r="R839" i="2"/>
  <c r="S839" i="2" s="1"/>
  <c r="R871" i="2"/>
  <c r="S871" i="2" s="1"/>
  <c r="R903" i="2"/>
  <c r="S903" i="2" s="1"/>
  <c r="R935" i="2"/>
  <c r="S935" i="2" s="1"/>
  <c r="R967" i="2"/>
  <c r="S967" i="2" s="1"/>
  <c r="R25" i="2"/>
  <c r="S25" i="2" s="1"/>
  <c r="R57" i="2"/>
  <c r="S57" i="2" s="1"/>
  <c r="R89" i="2"/>
  <c r="S89" i="2" s="1"/>
  <c r="R121" i="2"/>
  <c r="S121" i="2" s="1"/>
  <c r="R152" i="2"/>
  <c r="S152" i="2" s="1"/>
  <c r="R184" i="2"/>
  <c r="S184" i="2" s="1"/>
  <c r="R216" i="2"/>
  <c r="S216" i="2" s="1"/>
  <c r="R248" i="2"/>
  <c r="S248" i="2" s="1"/>
  <c r="R280" i="2"/>
  <c r="S280" i="2" s="1"/>
  <c r="R312" i="2"/>
  <c r="S312" i="2" s="1"/>
  <c r="R344" i="2"/>
  <c r="S344" i="2" s="1"/>
  <c r="R376" i="2"/>
  <c r="S376" i="2" s="1"/>
  <c r="R408" i="2"/>
  <c r="S408" i="2" s="1"/>
  <c r="R440" i="2"/>
  <c r="S440" i="2" s="1"/>
  <c r="R472" i="2"/>
  <c r="S472" i="2" s="1"/>
  <c r="R504" i="2"/>
  <c r="S504" i="2" s="1"/>
  <c r="R536" i="2"/>
  <c r="S536" i="2" s="1"/>
  <c r="R568" i="2"/>
  <c r="S568" i="2" s="1"/>
  <c r="R600" i="2"/>
  <c r="S600" i="2" s="1"/>
  <c r="R632" i="2"/>
  <c r="S632" i="2" s="1"/>
  <c r="R664" i="2"/>
  <c r="S664" i="2" s="1"/>
  <c r="R696" i="2"/>
  <c r="S696" i="2" s="1"/>
  <c r="R728" i="2"/>
  <c r="S728" i="2" s="1"/>
  <c r="R760" i="2"/>
  <c r="S760" i="2" s="1"/>
  <c r="R792" i="2"/>
  <c r="S792" i="2" s="1"/>
  <c r="R824" i="2"/>
  <c r="S824" i="2" s="1"/>
  <c r="R856" i="2"/>
  <c r="S856" i="2" s="1"/>
  <c r="R888" i="2"/>
  <c r="S888" i="2" s="1"/>
  <c r="R920" i="2"/>
  <c r="S920" i="2" s="1"/>
  <c r="R952" i="2"/>
  <c r="S952" i="2" s="1"/>
  <c r="R984" i="2"/>
  <c r="S984" i="2" s="1"/>
  <c r="R1016" i="2"/>
  <c r="S1016" i="2" s="1"/>
  <c r="R1048" i="2"/>
  <c r="S1048" i="2" s="1"/>
  <c r="R1080" i="2"/>
  <c r="S1080" i="2" s="1"/>
  <c r="R1112" i="2"/>
  <c r="S1112" i="2" s="1"/>
  <c r="R1144" i="2"/>
  <c r="S1144" i="2" s="1"/>
  <c r="R1176" i="2"/>
  <c r="S1176" i="2" s="1"/>
  <c r="R1208" i="2"/>
  <c r="S1208" i="2" s="1"/>
  <c r="R1240" i="2"/>
  <c r="S1240" i="2" s="1"/>
  <c r="R1272" i="2"/>
  <c r="S1272" i="2" s="1"/>
  <c r="R1304" i="2"/>
  <c r="S1304" i="2" s="1"/>
  <c r="R1336" i="2"/>
  <c r="S1336" i="2" s="1"/>
  <c r="R1368" i="2"/>
  <c r="S1368" i="2" s="1"/>
  <c r="R1400" i="2"/>
  <c r="S1400" i="2" s="1"/>
  <c r="R1464" i="2"/>
  <c r="S1464" i="2" s="1"/>
  <c r="R1496" i="2"/>
  <c r="S1496" i="2" s="1"/>
  <c r="R1528" i="2"/>
  <c r="S1528" i="2" s="1"/>
  <c r="R1560" i="2"/>
  <c r="S1560" i="2" s="1"/>
  <c r="R1592" i="2"/>
  <c r="S1592" i="2" s="1"/>
  <c r="R1624" i="2"/>
  <c r="S1624" i="2" s="1"/>
  <c r="R1656" i="2"/>
  <c r="S1656" i="2" s="1"/>
  <c r="R1688" i="2"/>
  <c r="S1688" i="2" s="1"/>
  <c r="R1720" i="2"/>
  <c r="S1720" i="2" s="1"/>
  <c r="R1752" i="2"/>
  <c r="S1752" i="2" s="1"/>
  <c r="R1784" i="2"/>
  <c r="S1784" i="2" s="1"/>
  <c r="R1816" i="2"/>
  <c r="S1816" i="2" s="1"/>
  <c r="R1848" i="2"/>
  <c r="S1848" i="2" s="1"/>
  <c r="R1880" i="2"/>
  <c r="S1880" i="2" s="1"/>
  <c r="R1911" i="2"/>
  <c r="S1911" i="2" s="1"/>
  <c r="R1365" i="2"/>
  <c r="S1365" i="2" s="1"/>
  <c r="R1461" i="2"/>
  <c r="S1461" i="2" s="1"/>
  <c r="R1557" i="2"/>
  <c r="S1557" i="2" s="1"/>
  <c r="R1901" i="2"/>
  <c r="S1901" i="2" s="1"/>
  <c r="R1470" i="2"/>
  <c r="S1470" i="2" s="1"/>
  <c r="R1502" i="2"/>
  <c r="S1502" i="2" s="1"/>
  <c r="R1534" i="2"/>
  <c r="S1534" i="2" s="1"/>
  <c r="R1566" i="2"/>
  <c r="S1566" i="2" s="1"/>
  <c r="R1598" i="2"/>
  <c r="S1598" i="2" s="1"/>
  <c r="R1630" i="2"/>
  <c r="S1630" i="2" s="1"/>
  <c r="R1662" i="2"/>
  <c r="S1662" i="2" s="1"/>
  <c r="R1694" i="2"/>
  <c r="S1694" i="2" s="1"/>
  <c r="R1726" i="2"/>
  <c r="S1726" i="2" s="1"/>
  <c r="R1758" i="2"/>
  <c r="S1758" i="2" s="1"/>
  <c r="R1790" i="2"/>
  <c r="S1790" i="2" s="1"/>
  <c r="R1822" i="2"/>
  <c r="S1822" i="2" s="1"/>
  <c r="R1854" i="2"/>
  <c r="S1854" i="2" s="1"/>
  <c r="R1886" i="2"/>
  <c r="S1886" i="2" s="1"/>
  <c r="R1917" i="2"/>
  <c r="S1917" i="2" s="1"/>
  <c r="R1949" i="2"/>
  <c r="S1949" i="2" s="1"/>
  <c r="R1981" i="2"/>
  <c r="S1981" i="2" s="1"/>
  <c r="R741" i="2"/>
  <c r="S741" i="2" s="1"/>
  <c r="R635" i="2"/>
  <c r="S635" i="2" s="1"/>
  <c r="R1046" i="2"/>
  <c r="S1046" i="2" s="1"/>
  <c r="R1255" i="2"/>
  <c r="S1255" i="2" s="1"/>
  <c r="R457" i="2"/>
  <c r="S457" i="2" s="1"/>
  <c r="R1665" i="2"/>
  <c r="S1665" i="2" s="1"/>
  <c r="R1034" i="2"/>
  <c r="S1034" i="2" s="1"/>
  <c r="R61" i="2"/>
  <c r="S61" i="2" s="1"/>
  <c r="R292" i="2"/>
  <c r="S292" i="2" s="1"/>
  <c r="R293" i="2"/>
  <c r="S293" i="2" s="1"/>
  <c r="R1669" i="2"/>
  <c r="S1669" i="2" s="1"/>
  <c r="R918" i="2"/>
  <c r="S918" i="2" s="1"/>
  <c r="R1607" i="2"/>
  <c r="S1607" i="2" s="1"/>
  <c r="R777" i="2"/>
  <c r="S777" i="2" s="1"/>
  <c r="R842" i="2"/>
  <c r="S842" i="2" s="1"/>
  <c r="R580" i="2"/>
  <c r="S580" i="2" s="1"/>
  <c r="R1889" i="2"/>
  <c r="S1889" i="2" s="1"/>
  <c r="R1101" i="2"/>
  <c r="S1101" i="2" s="1"/>
  <c r="R1521" i="2"/>
  <c r="S1521" i="2" s="1"/>
  <c r="R1110" i="2"/>
  <c r="S1110" i="2" s="1"/>
  <c r="R1639" i="2"/>
  <c r="S1639" i="2" s="1"/>
  <c r="R553" i="2"/>
  <c r="S553" i="2" s="1"/>
  <c r="R107" i="2"/>
  <c r="S107" i="2" s="1"/>
  <c r="R874" i="2"/>
  <c r="S874" i="2" s="1"/>
  <c r="R1787" i="2"/>
  <c r="S1787" i="2" s="1"/>
  <c r="R996" i="2"/>
  <c r="S996" i="2" s="1"/>
  <c r="R398" i="2"/>
  <c r="S398" i="2" s="1"/>
  <c r="R430" i="2"/>
  <c r="S430" i="2" s="1"/>
  <c r="R462" i="2"/>
  <c r="S462" i="2" s="1"/>
  <c r="R494" i="2"/>
  <c r="S494" i="2" s="1"/>
  <c r="R526" i="2"/>
  <c r="S526" i="2" s="1"/>
  <c r="R558" i="2"/>
  <c r="S558" i="2" s="1"/>
  <c r="R590" i="2"/>
  <c r="S590" i="2" s="1"/>
  <c r="R622" i="2"/>
  <c r="S622" i="2" s="1"/>
  <c r="R654" i="2"/>
  <c r="S654" i="2" s="1"/>
  <c r="R686" i="2"/>
  <c r="S686" i="2" s="1"/>
  <c r="R726" i="2"/>
  <c r="S726" i="2" s="1"/>
  <c r="R758" i="2"/>
  <c r="S758" i="2" s="1"/>
  <c r="R798" i="2"/>
  <c r="S798" i="2" s="1"/>
  <c r="R838" i="2"/>
  <c r="S838" i="2" s="1"/>
  <c r="R870" i="2"/>
  <c r="S870" i="2" s="1"/>
  <c r="R902" i="2"/>
  <c r="S902" i="2" s="1"/>
  <c r="R942" i="2"/>
  <c r="S942" i="2" s="1"/>
  <c r="R982" i="2"/>
  <c r="S982" i="2" s="1"/>
  <c r="R1014" i="2"/>
  <c r="S1014" i="2" s="1"/>
  <c r="R1054" i="2"/>
  <c r="S1054" i="2" s="1"/>
  <c r="R1094" i="2"/>
  <c r="S1094" i="2" s="1"/>
  <c r="R1126" i="2"/>
  <c r="S1126" i="2" s="1"/>
  <c r="R1158" i="2"/>
  <c r="S1158" i="2" s="1"/>
  <c r="R1190" i="2"/>
  <c r="S1190" i="2" s="1"/>
  <c r="R1262" i="2"/>
  <c r="S1262" i="2" s="1"/>
  <c r="R1294" i="2"/>
  <c r="S1294" i="2" s="1"/>
  <c r="R1342" i="2"/>
  <c r="S1342" i="2" s="1"/>
  <c r="R1406" i="2"/>
  <c r="S1406" i="2" s="1"/>
  <c r="R26" i="2"/>
  <c r="S26" i="2" s="1"/>
  <c r="R58" i="2"/>
  <c r="S58" i="2" s="1"/>
  <c r="R90" i="2"/>
  <c r="S90" i="2" s="1"/>
  <c r="R122" i="2"/>
  <c r="S122" i="2" s="1"/>
  <c r="R153" i="2"/>
  <c r="S153" i="2" s="1"/>
  <c r="R185" i="2"/>
  <c r="S185" i="2" s="1"/>
  <c r="R217" i="2"/>
  <c r="S217" i="2" s="1"/>
  <c r="R249" i="2"/>
  <c r="S249" i="2" s="1"/>
  <c r="R281" i="2"/>
  <c r="S281" i="2" s="1"/>
  <c r="R313" i="2"/>
  <c r="S313" i="2" s="1"/>
  <c r="R345" i="2"/>
  <c r="S345" i="2" s="1"/>
  <c r="R377" i="2"/>
  <c r="S377" i="2" s="1"/>
  <c r="R409" i="2"/>
  <c r="S409" i="2" s="1"/>
  <c r="R441" i="2"/>
  <c r="S441" i="2" s="1"/>
  <c r="R473" i="2"/>
  <c r="S473" i="2" s="1"/>
  <c r="R505" i="2"/>
  <c r="S505" i="2" s="1"/>
  <c r="R537" i="2"/>
  <c r="S537" i="2" s="1"/>
  <c r="R569" i="2"/>
  <c r="S569" i="2" s="1"/>
  <c r="R601" i="2"/>
  <c r="S601" i="2" s="1"/>
  <c r="R633" i="2"/>
  <c r="S633" i="2" s="1"/>
  <c r="R665" i="2"/>
  <c r="S665" i="2" s="1"/>
  <c r="R697" i="2"/>
  <c r="S697" i="2" s="1"/>
  <c r="R729" i="2"/>
  <c r="S729" i="2" s="1"/>
  <c r="R761" i="2"/>
  <c r="S761" i="2" s="1"/>
  <c r="R793" i="2"/>
  <c r="S793" i="2" s="1"/>
  <c r="R825" i="2"/>
  <c r="S825" i="2" s="1"/>
  <c r="R857" i="2"/>
  <c r="S857" i="2" s="1"/>
  <c r="R889" i="2"/>
  <c r="S889" i="2" s="1"/>
  <c r="R921" i="2"/>
  <c r="S921" i="2" s="1"/>
  <c r="R953" i="2"/>
  <c r="S953" i="2" s="1"/>
  <c r="R985" i="2"/>
  <c r="S985" i="2" s="1"/>
  <c r="R1017" i="2"/>
  <c r="S1017" i="2" s="1"/>
  <c r="R1049" i="2"/>
  <c r="S1049" i="2" s="1"/>
  <c r="R1081" i="2"/>
  <c r="S1081" i="2" s="1"/>
  <c r="R1113" i="2"/>
  <c r="S1113" i="2" s="1"/>
  <c r="R1145" i="2"/>
  <c r="S1145" i="2" s="1"/>
  <c r="R1177" i="2"/>
  <c r="S1177" i="2" s="1"/>
  <c r="R1209" i="2"/>
  <c r="S1209" i="2" s="1"/>
  <c r="R1241" i="2"/>
  <c r="S1241" i="2" s="1"/>
  <c r="R1281" i="2"/>
  <c r="S1281" i="2" s="1"/>
  <c r="R1313" i="2"/>
  <c r="S1313" i="2" s="1"/>
  <c r="R1345" i="2"/>
  <c r="S1345" i="2" s="1"/>
  <c r="R1377" i="2"/>
  <c r="S1377" i="2" s="1"/>
  <c r="R1409" i="2"/>
  <c r="S1409" i="2" s="1"/>
  <c r="R1441" i="2"/>
  <c r="S1441" i="2" s="1"/>
  <c r="R1473" i="2"/>
  <c r="S1473" i="2" s="1"/>
  <c r="R1505" i="2"/>
  <c r="S1505" i="2" s="1"/>
  <c r="R1537" i="2"/>
  <c r="S1537" i="2" s="1"/>
  <c r="R1569" i="2"/>
  <c r="S1569" i="2" s="1"/>
  <c r="R1601" i="2"/>
  <c r="S1601" i="2" s="1"/>
  <c r="R5" i="2"/>
  <c r="S5" i="2" s="1"/>
  <c r="R1617" i="2"/>
  <c r="S1617" i="2" s="1"/>
  <c r="R1649" i="2"/>
  <c r="S1649" i="2" s="1"/>
  <c r="R1681" i="2"/>
  <c r="S1681" i="2" s="1"/>
  <c r="R1713" i="2"/>
  <c r="S1713" i="2" s="1"/>
  <c r="R1745" i="2"/>
  <c r="S1745" i="2" s="1"/>
  <c r="R1777" i="2"/>
  <c r="S1777" i="2" s="1"/>
  <c r="R1809" i="2"/>
  <c r="S1809" i="2" s="1"/>
  <c r="R1841" i="2"/>
  <c r="S1841" i="2" s="1"/>
  <c r="R1873" i="2"/>
  <c r="S1873" i="2" s="1"/>
  <c r="R1912" i="2"/>
  <c r="S1912" i="2" s="1"/>
  <c r="R1944" i="2"/>
  <c r="S1944" i="2" s="1"/>
  <c r="R1976" i="2"/>
  <c r="S1976" i="2" s="1"/>
  <c r="R2007" i="2"/>
  <c r="S2007" i="2" s="1"/>
  <c r="R27" i="2"/>
  <c r="S27" i="2" s="1"/>
  <c r="R59" i="2"/>
  <c r="S59" i="2" s="1"/>
  <c r="R91" i="2"/>
  <c r="S91" i="2" s="1"/>
  <c r="R123" i="2"/>
  <c r="S123" i="2" s="1"/>
  <c r="R154" i="2"/>
  <c r="S154" i="2" s="1"/>
  <c r="R186" i="2"/>
  <c r="S186" i="2" s="1"/>
  <c r="R218" i="2"/>
  <c r="S218" i="2" s="1"/>
  <c r="R250" i="2"/>
  <c r="S250" i="2" s="1"/>
  <c r="R282" i="2"/>
  <c r="S282" i="2" s="1"/>
  <c r="R314" i="2"/>
  <c r="S314" i="2" s="1"/>
  <c r="R346" i="2"/>
  <c r="S346" i="2" s="1"/>
  <c r="R378" i="2"/>
  <c r="S378" i="2" s="1"/>
  <c r="R410" i="2"/>
  <c r="S410" i="2" s="1"/>
  <c r="R442" i="2"/>
  <c r="S442" i="2" s="1"/>
  <c r="R474" i="2"/>
  <c r="S474" i="2" s="1"/>
  <c r="R506" i="2"/>
  <c r="S506" i="2" s="1"/>
  <c r="R538" i="2"/>
  <c r="S538" i="2" s="1"/>
  <c r="R570" i="2"/>
  <c r="S570" i="2" s="1"/>
  <c r="R602" i="2"/>
  <c r="S602" i="2" s="1"/>
  <c r="R634" i="2"/>
  <c r="S634" i="2" s="1"/>
  <c r="R666" i="2"/>
  <c r="S666" i="2" s="1"/>
  <c r="R698" i="2"/>
  <c r="S698" i="2" s="1"/>
  <c r="R730" i="2"/>
  <c r="S730" i="2" s="1"/>
  <c r="R762" i="2"/>
  <c r="S762" i="2" s="1"/>
  <c r="R794" i="2"/>
  <c r="S794" i="2" s="1"/>
  <c r="R826" i="2"/>
  <c r="S826" i="2" s="1"/>
  <c r="R922" i="2"/>
  <c r="S922" i="2" s="1"/>
  <c r="R954" i="2"/>
  <c r="S954" i="2" s="1"/>
  <c r="R1018" i="2"/>
  <c r="S1018" i="2" s="1"/>
  <c r="R1050" i="2"/>
  <c r="S1050" i="2" s="1"/>
  <c r="R1082" i="2"/>
  <c r="S1082" i="2" s="1"/>
  <c r="R1114" i="2"/>
  <c r="S1114" i="2" s="1"/>
  <c r="R1146" i="2"/>
  <c r="S1146" i="2" s="1"/>
  <c r="R1178" i="2"/>
  <c r="S1178" i="2" s="1"/>
  <c r="R1210" i="2"/>
  <c r="S1210" i="2" s="1"/>
  <c r="R1242" i="2"/>
  <c r="S1242" i="2" s="1"/>
  <c r="R1274" i="2"/>
  <c r="S1274" i="2" s="1"/>
  <c r="R1306" i="2"/>
  <c r="S1306" i="2" s="1"/>
  <c r="R1338" i="2"/>
  <c r="S1338" i="2" s="1"/>
  <c r="R1370" i="2"/>
  <c r="S1370" i="2" s="1"/>
  <c r="R1402" i="2"/>
  <c r="S1402" i="2" s="1"/>
  <c r="R1434" i="2"/>
  <c r="S1434" i="2" s="1"/>
  <c r="R1466" i="2"/>
  <c r="S1466" i="2" s="1"/>
  <c r="R1498" i="2"/>
  <c r="S1498" i="2" s="1"/>
  <c r="R363" i="2"/>
  <c r="S363" i="2" s="1"/>
  <c r="R395" i="2"/>
  <c r="S395" i="2" s="1"/>
  <c r="R427" i="2"/>
  <c r="S427" i="2" s="1"/>
  <c r="R1163" i="2"/>
  <c r="S1163" i="2" s="1"/>
  <c r="R1195" i="2"/>
  <c r="S1195" i="2" s="1"/>
  <c r="R1227" i="2"/>
  <c r="S1227" i="2" s="1"/>
  <c r="R1259" i="2"/>
  <c r="S1259" i="2" s="1"/>
  <c r="R1291" i="2"/>
  <c r="S1291" i="2" s="1"/>
  <c r="R1323" i="2"/>
  <c r="S1323" i="2" s="1"/>
  <c r="R1355" i="2"/>
  <c r="S1355" i="2" s="1"/>
  <c r="R1387" i="2"/>
  <c r="S1387" i="2" s="1"/>
  <c r="R1419" i="2"/>
  <c r="S1419" i="2" s="1"/>
  <c r="R1451" i="2"/>
  <c r="S1451" i="2" s="1"/>
  <c r="R1483" i="2"/>
  <c r="S1483" i="2" s="1"/>
  <c r="R1515" i="2"/>
  <c r="S1515" i="2" s="1"/>
  <c r="R1547" i="2"/>
  <c r="S1547" i="2" s="1"/>
  <c r="R1579" i="2"/>
  <c r="S1579" i="2" s="1"/>
  <c r="R1611" i="2"/>
  <c r="S1611" i="2" s="1"/>
  <c r="R1643" i="2"/>
  <c r="S1643" i="2" s="1"/>
  <c r="R1675" i="2"/>
  <c r="S1675" i="2" s="1"/>
  <c r="R1707" i="2"/>
  <c r="S1707" i="2" s="1"/>
  <c r="R1739" i="2"/>
  <c r="S1739" i="2" s="1"/>
  <c r="R1771" i="2"/>
  <c r="S1771" i="2" s="1"/>
  <c r="R1803" i="2"/>
  <c r="S1803" i="2" s="1"/>
  <c r="R1835" i="2"/>
  <c r="S1835" i="2" s="1"/>
  <c r="R1867" i="2"/>
  <c r="S1867" i="2" s="1"/>
  <c r="R1899" i="2"/>
  <c r="S1899" i="2" s="1"/>
  <c r="R1930" i="2"/>
  <c r="S1930" i="2" s="1"/>
  <c r="R1962" i="2"/>
  <c r="S1962" i="2" s="1"/>
  <c r="R1993" i="2"/>
  <c r="S1993" i="2" s="1"/>
  <c r="R45" i="2"/>
  <c r="S45" i="2" s="1"/>
  <c r="R77" i="2"/>
  <c r="S77" i="2" s="1"/>
  <c r="R109" i="2"/>
  <c r="S109" i="2" s="1"/>
  <c r="R148" i="2"/>
  <c r="S148" i="2" s="1"/>
  <c r="R180" i="2"/>
  <c r="S180" i="2" s="1"/>
  <c r="R212" i="2"/>
  <c r="S212" i="2" s="1"/>
  <c r="R244" i="2"/>
  <c r="S244" i="2" s="1"/>
  <c r="R276" i="2"/>
  <c r="S276" i="2" s="1"/>
  <c r="R308" i="2"/>
  <c r="S308" i="2" s="1"/>
  <c r="R340" i="2"/>
  <c r="S340" i="2" s="1"/>
  <c r="R372" i="2"/>
  <c r="S372" i="2" s="1"/>
  <c r="R404" i="2"/>
  <c r="S404" i="2" s="1"/>
  <c r="R436" i="2"/>
  <c r="S436" i="2" s="1"/>
  <c r="R468" i="2"/>
  <c r="S468" i="2" s="1"/>
  <c r="R500" i="2"/>
  <c r="S500" i="2" s="1"/>
  <c r="R532" i="2"/>
  <c r="S532" i="2" s="1"/>
  <c r="R564" i="2"/>
  <c r="S564" i="2" s="1"/>
  <c r="R596" i="2"/>
  <c r="S596" i="2" s="1"/>
  <c r="R628" i="2"/>
  <c r="S628" i="2" s="1"/>
  <c r="R660" i="2"/>
  <c r="S660" i="2" s="1"/>
  <c r="R692" i="2"/>
  <c r="S692" i="2" s="1"/>
  <c r="R724" i="2"/>
  <c r="S724" i="2" s="1"/>
  <c r="R756" i="2"/>
  <c r="S756" i="2" s="1"/>
  <c r="R788" i="2"/>
  <c r="S788" i="2" s="1"/>
  <c r="R820" i="2"/>
  <c r="S820" i="2" s="1"/>
  <c r="R852" i="2"/>
  <c r="S852" i="2" s="1"/>
  <c r="R884" i="2"/>
  <c r="S884" i="2" s="1"/>
  <c r="R916" i="2"/>
  <c r="S916" i="2" s="1"/>
  <c r="R948" i="2"/>
  <c r="S948" i="2" s="1"/>
  <c r="R980" i="2"/>
  <c r="S980" i="2" s="1"/>
  <c r="R1012" i="2"/>
  <c r="S1012" i="2" s="1"/>
  <c r="R1044" i="2"/>
  <c r="S1044" i="2" s="1"/>
  <c r="R1076" i="2"/>
  <c r="S1076" i="2" s="1"/>
  <c r="R1108" i="2"/>
  <c r="S1108" i="2" s="1"/>
  <c r="R1140" i="2"/>
  <c r="S1140" i="2" s="1"/>
  <c r="R1172" i="2"/>
  <c r="S1172" i="2" s="1"/>
  <c r="R1204" i="2"/>
  <c r="S1204" i="2" s="1"/>
  <c r="R1236" i="2"/>
  <c r="S1236" i="2" s="1"/>
  <c r="R1268" i="2"/>
  <c r="S1268" i="2" s="1"/>
  <c r="R1300" i="2"/>
  <c r="S1300" i="2" s="1"/>
  <c r="R1332" i="2"/>
  <c r="S1332" i="2" s="1"/>
  <c r="R1364" i="2"/>
  <c r="S1364" i="2" s="1"/>
  <c r="R1396" i="2"/>
  <c r="S1396" i="2" s="1"/>
  <c r="R1015" i="2"/>
  <c r="S1015" i="2" s="1"/>
  <c r="R1047" i="2"/>
  <c r="S1047" i="2" s="1"/>
  <c r="R1079" i="2"/>
  <c r="S1079" i="2" s="1"/>
  <c r="R1111" i="2"/>
  <c r="S1111" i="2" s="1"/>
  <c r="R1143" i="2"/>
  <c r="S1143" i="2" s="1"/>
  <c r="R1175" i="2"/>
  <c r="S1175" i="2" s="1"/>
  <c r="R1207" i="2"/>
  <c r="S1207" i="2" s="1"/>
  <c r="R1239" i="2"/>
  <c r="S1239" i="2" s="1"/>
  <c r="R1271" i="2"/>
  <c r="S1271" i="2" s="1"/>
  <c r="R1303" i="2"/>
  <c r="S1303" i="2" s="1"/>
  <c r="R1335" i="2"/>
  <c r="S1335" i="2" s="1"/>
  <c r="R1367" i="2"/>
  <c r="S1367" i="2" s="1"/>
  <c r="R1399" i="2"/>
  <c r="S1399" i="2" s="1"/>
  <c r="R1431" i="2"/>
  <c r="S1431" i="2" s="1"/>
  <c r="R1463" i="2"/>
  <c r="S1463" i="2" s="1"/>
  <c r="R1495" i="2"/>
  <c r="S1495" i="2" s="1"/>
  <c r="R1527" i="2"/>
  <c r="S1527" i="2" s="1"/>
  <c r="R1559" i="2"/>
  <c r="S1559" i="2" s="1"/>
  <c r="R1591" i="2"/>
  <c r="S1591" i="2" s="1"/>
  <c r="R1623" i="2"/>
  <c r="S1623" i="2" s="1"/>
  <c r="R1655" i="2"/>
  <c r="S1655" i="2" s="1"/>
  <c r="R1687" i="2"/>
  <c r="S1687" i="2" s="1"/>
  <c r="R1719" i="2"/>
  <c r="S1719" i="2" s="1"/>
  <c r="R1751" i="2"/>
  <c r="S1751" i="2" s="1"/>
  <c r="R1783" i="2"/>
  <c r="S1783" i="2" s="1"/>
  <c r="R1815" i="2"/>
  <c r="S1815" i="2" s="1"/>
  <c r="R1847" i="2"/>
  <c r="S1847" i="2" s="1"/>
  <c r="R1879" i="2"/>
  <c r="S1879" i="2" s="1"/>
  <c r="R1910" i="2"/>
  <c r="S1910" i="2" s="1"/>
  <c r="R1942" i="2"/>
  <c r="S1942" i="2" s="1"/>
  <c r="R1974" i="2"/>
  <c r="S1974" i="2" s="1"/>
  <c r="R2005" i="2"/>
  <c r="S2005" i="2" s="1"/>
  <c r="R1943" i="2"/>
  <c r="S1943" i="2" s="1"/>
  <c r="R1975" i="2"/>
  <c r="S1975" i="2" s="1"/>
  <c r="R2006" i="2"/>
  <c r="S2006" i="2" s="1"/>
  <c r="R1995" i="2"/>
  <c r="S1995" i="2" s="1"/>
  <c r="R1530" i="2"/>
  <c r="S1530" i="2" s="1"/>
  <c r="R1562" i="2"/>
  <c r="S1562" i="2" s="1"/>
  <c r="R1594" i="2"/>
  <c r="S1594" i="2" s="1"/>
  <c r="R1626" i="2"/>
  <c r="S1626" i="2" s="1"/>
  <c r="R1666" i="2"/>
  <c r="S1666" i="2" s="1"/>
  <c r="R1698" i="2"/>
  <c r="S1698" i="2" s="1"/>
  <c r="R1730" i="2"/>
  <c r="S1730" i="2" s="1"/>
  <c r="R1762" i="2"/>
  <c r="S1762" i="2" s="1"/>
  <c r="R1794" i="2"/>
  <c r="S1794" i="2" s="1"/>
  <c r="R1826" i="2"/>
  <c r="S1826" i="2" s="1"/>
  <c r="R1858" i="2"/>
  <c r="S1858" i="2" s="1"/>
  <c r="R1890" i="2"/>
  <c r="S1890" i="2" s="1"/>
  <c r="R1921" i="2"/>
  <c r="S1921" i="2" s="1"/>
  <c r="R1953" i="2"/>
  <c r="S1953" i="2" s="1"/>
  <c r="R1992" i="2"/>
  <c r="S1992" i="2" s="1"/>
  <c r="R1412" i="2"/>
  <c r="S1412" i="2" s="1"/>
  <c r="R1452" i="2"/>
  <c r="S1452" i="2" s="1"/>
  <c r="R1508" i="2"/>
  <c r="S1508" i="2" s="1"/>
  <c r="R1564" i="2"/>
  <c r="S1564" i="2" s="1"/>
  <c r="R1620" i="2"/>
  <c r="S1620" i="2" s="1"/>
  <c r="R1724" i="2"/>
  <c r="S1724" i="2" s="1"/>
  <c r="R1780" i="2"/>
  <c r="S1780" i="2" s="1"/>
  <c r="R1828" i="2"/>
  <c r="S1828" i="2" s="1"/>
  <c r="R1884" i="2"/>
  <c r="S1884" i="2" s="1"/>
  <c r="R1939" i="2"/>
  <c r="S1939" i="2" s="1"/>
  <c r="R1986" i="2"/>
  <c r="S1986" i="2" s="1"/>
  <c r="R1349" i="2"/>
  <c r="S1349" i="2" s="1"/>
  <c r="R1581" i="2"/>
  <c r="S1581" i="2" s="1"/>
  <c r="R1693" i="2"/>
  <c r="S1693" i="2" s="1"/>
  <c r="R1813" i="2"/>
  <c r="S1813" i="2" s="1"/>
  <c r="R1972" i="2"/>
  <c r="S1972" i="2" s="1"/>
  <c r="R1476" i="2"/>
  <c r="S1476" i="2" s="1"/>
  <c r="R1556" i="2"/>
  <c r="S1556" i="2" s="1"/>
  <c r="R1628" i="2"/>
  <c r="S1628" i="2" s="1"/>
  <c r="R1676" i="2"/>
  <c r="S1676" i="2" s="1"/>
  <c r="R1732" i="2"/>
  <c r="S1732" i="2" s="1"/>
  <c r="R1812" i="2"/>
  <c r="S1812" i="2" s="1"/>
  <c r="R1900" i="2"/>
  <c r="S1900" i="2" s="1"/>
  <c r="R1971" i="2"/>
  <c r="S1971" i="2" s="1"/>
  <c r="R1469" i="2"/>
  <c r="S1469" i="2" s="1"/>
  <c r="R1597" i="2"/>
  <c r="S1597" i="2" s="1"/>
  <c r="R1733" i="2"/>
  <c r="S1733" i="2" s="1"/>
  <c r="R1861" i="2"/>
  <c r="S1861" i="2" s="1"/>
  <c r="R1956" i="2"/>
  <c r="S1956" i="2" s="1"/>
  <c r="R22" i="2"/>
  <c r="S22" i="2" s="1"/>
  <c r="R54" i="2"/>
  <c r="S54" i="2" s="1"/>
  <c r="R86" i="2"/>
  <c r="S86" i="2" s="1"/>
  <c r="R118" i="2"/>
  <c r="S118" i="2" s="1"/>
  <c r="R149" i="2"/>
  <c r="S149" i="2" s="1"/>
  <c r="R181" i="2"/>
  <c r="S181" i="2" s="1"/>
  <c r="R213" i="2"/>
  <c r="S213" i="2" s="1"/>
  <c r="R245" i="2"/>
  <c r="S245" i="2" s="1"/>
  <c r="R277" i="2"/>
  <c r="S277" i="2" s="1"/>
  <c r="R309" i="2"/>
  <c r="S309" i="2" s="1"/>
  <c r="R341" i="2"/>
  <c r="S341" i="2" s="1"/>
  <c r="R373" i="2"/>
  <c r="S373" i="2" s="1"/>
  <c r="R405" i="2"/>
  <c r="S405" i="2" s="1"/>
  <c r="R437" i="2"/>
  <c r="S437" i="2" s="1"/>
  <c r="R469" i="2"/>
  <c r="S469" i="2" s="1"/>
  <c r="R501" i="2"/>
  <c r="S501" i="2" s="1"/>
  <c r="R533" i="2"/>
  <c r="S533" i="2" s="1"/>
  <c r="R565" i="2"/>
  <c r="S565" i="2" s="1"/>
  <c r="R597" i="2"/>
  <c r="S597" i="2" s="1"/>
  <c r="R629" i="2"/>
  <c r="S629" i="2" s="1"/>
  <c r="R661" i="2"/>
  <c r="S661" i="2" s="1"/>
  <c r="R693" i="2"/>
  <c r="S693" i="2" s="1"/>
  <c r="R725" i="2"/>
  <c r="S725" i="2" s="1"/>
  <c r="R757" i="2"/>
  <c r="S757" i="2" s="1"/>
  <c r="R789" i="2"/>
  <c r="S789" i="2" s="1"/>
  <c r="R821" i="2"/>
  <c r="S821" i="2" s="1"/>
  <c r="R853" i="2"/>
  <c r="S853" i="2" s="1"/>
  <c r="R885" i="2"/>
  <c r="S885" i="2" s="1"/>
  <c r="R917" i="2"/>
  <c r="S917" i="2" s="1"/>
  <c r="R949" i="2"/>
  <c r="S949" i="2" s="1"/>
  <c r="R981" i="2"/>
  <c r="S981" i="2" s="1"/>
  <c r="R1013" i="2"/>
  <c r="S1013" i="2" s="1"/>
  <c r="R1045" i="2"/>
  <c r="S1045" i="2" s="1"/>
  <c r="R1077" i="2"/>
  <c r="S1077" i="2" s="1"/>
  <c r="R1149" i="2"/>
  <c r="S1149" i="2" s="1"/>
  <c r="R1181" i="2"/>
  <c r="S1181" i="2" s="1"/>
  <c r="R1213" i="2"/>
  <c r="S1213" i="2" s="1"/>
  <c r="R1245" i="2"/>
  <c r="S1245" i="2" s="1"/>
  <c r="R1277" i="2"/>
  <c r="S1277" i="2" s="1"/>
  <c r="R1309" i="2"/>
  <c r="S1309" i="2" s="1"/>
  <c r="R1389" i="2"/>
  <c r="S1389" i="2" s="1"/>
  <c r="R1525" i="2"/>
  <c r="S1525" i="2" s="1"/>
  <c r="R1685" i="2"/>
  <c r="S1685" i="2" s="1"/>
  <c r="R1853" i="2"/>
  <c r="S1853" i="2" s="1"/>
  <c r="R1422" i="2"/>
  <c r="S1422" i="2" s="1"/>
  <c r="R38" i="2"/>
  <c r="S38" i="2" s="1"/>
  <c r="R1489" i="2"/>
  <c r="S1489" i="2" s="1"/>
  <c r="R1063" i="2"/>
  <c r="S1063" i="2" s="1"/>
  <c r="R1033" i="2"/>
  <c r="S1033" i="2" s="1"/>
  <c r="R1354" i="2"/>
  <c r="S1354" i="2" s="1"/>
  <c r="R763" i="2"/>
  <c r="S763" i="2" s="1"/>
  <c r="R325" i="2"/>
  <c r="S325" i="2" s="1"/>
  <c r="R1749" i="2"/>
  <c r="S1749" i="2" s="1"/>
  <c r="R742" i="2"/>
  <c r="S742" i="2" s="1"/>
  <c r="R1742" i="2"/>
  <c r="S1742" i="2" s="1"/>
  <c r="R42" i="2"/>
  <c r="S42" i="2" s="1"/>
  <c r="R1297" i="2"/>
  <c r="S1297" i="2" s="1"/>
  <c r="R618" i="2"/>
  <c r="S618" i="2" s="1"/>
  <c r="R1610" i="2"/>
  <c r="S1610" i="2" s="1"/>
  <c r="R859" i="2"/>
  <c r="S859" i="2" s="1"/>
  <c r="R85" i="2"/>
  <c r="S85" i="2" s="1"/>
  <c r="R1928" i="2"/>
  <c r="S1928" i="2" s="1"/>
  <c r="R613" i="2"/>
  <c r="S613" i="2" s="1"/>
  <c r="R1125" i="2"/>
  <c r="S1125" i="2" s="1"/>
  <c r="R1924" i="2"/>
  <c r="S1924" i="2" s="1"/>
  <c r="R774" i="2"/>
  <c r="S774" i="2" s="1"/>
  <c r="R1326" i="2"/>
  <c r="S1326" i="2" s="1"/>
  <c r="R1127" i="2"/>
  <c r="S1127" i="2" s="1"/>
  <c r="R1958" i="2"/>
  <c r="S1958" i="2" s="1"/>
  <c r="R585" i="2"/>
  <c r="S585" i="2" s="1"/>
  <c r="R539" i="2"/>
  <c r="S539" i="2" s="1"/>
  <c r="R906" i="2"/>
  <c r="S906" i="2" s="1"/>
  <c r="R1682" i="2"/>
  <c r="S1682" i="2" s="1"/>
  <c r="R1019" i="2"/>
  <c r="S1019" i="2" s="1"/>
  <c r="R1115" i="2"/>
  <c r="S1115" i="2" s="1"/>
  <c r="R827" i="2"/>
  <c r="S827" i="2" s="1"/>
  <c r="R1540" i="2"/>
  <c r="S1540" i="2" s="1"/>
  <c r="R31" i="2"/>
  <c r="S31" i="2" s="1"/>
  <c r="R63" i="2"/>
  <c r="S63" i="2" s="1"/>
  <c r="R95" i="2"/>
  <c r="S95" i="2" s="1"/>
  <c r="R126" i="2"/>
  <c r="S126" i="2" s="1"/>
  <c r="R158" i="2"/>
  <c r="S158" i="2" s="1"/>
  <c r="R190" i="2"/>
  <c r="S190" i="2" s="1"/>
  <c r="R222" i="2"/>
  <c r="S222" i="2" s="1"/>
  <c r="R254" i="2"/>
  <c r="S254" i="2" s="1"/>
  <c r="R286" i="2"/>
  <c r="S286" i="2" s="1"/>
  <c r="R318" i="2"/>
  <c r="S318" i="2" s="1"/>
  <c r="R350" i="2"/>
  <c r="S350" i="2" s="1"/>
  <c r="R382" i="2"/>
  <c r="S382" i="2" s="1"/>
  <c r="R20" i="2"/>
  <c r="S20" i="2" s="1"/>
  <c r="R52" i="2"/>
  <c r="S52" i="2" s="1"/>
  <c r="R84" i="2"/>
  <c r="S84" i="2" s="1"/>
  <c r="R116" i="2"/>
  <c r="S116" i="2" s="1"/>
  <c r="R147" i="2"/>
  <c r="S147" i="2" s="1"/>
  <c r="R179" i="2"/>
  <c r="S179" i="2" s="1"/>
  <c r="R211" i="2"/>
  <c r="S211" i="2" s="1"/>
  <c r="R243" i="2"/>
  <c r="S243" i="2" s="1"/>
  <c r="R275" i="2"/>
  <c r="S275" i="2" s="1"/>
  <c r="R307" i="2"/>
  <c r="S307" i="2" s="1"/>
  <c r="R339" i="2"/>
  <c r="S339" i="2" s="1"/>
  <c r="R8" i="2"/>
  <c r="S8" i="2" s="1"/>
  <c r="R40" i="2"/>
  <c r="S40" i="2" s="1"/>
  <c r="R72" i="2"/>
  <c r="S72" i="2" s="1"/>
  <c r="R104" i="2"/>
  <c r="S104" i="2" s="1"/>
  <c r="R135" i="2"/>
  <c r="S135" i="2" s="1"/>
  <c r="R167" i="2"/>
  <c r="S167" i="2" s="1"/>
  <c r="R199" i="2"/>
  <c r="S199" i="2" s="1"/>
  <c r="R231" i="2"/>
  <c r="S231" i="2" s="1"/>
  <c r="R263" i="2"/>
  <c r="S263" i="2" s="1"/>
  <c r="R295" i="2"/>
  <c r="S295" i="2" s="1"/>
  <c r="R327" i="2"/>
  <c r="S327" i="2" s="1"/>
  <c r="R359" i="2"/>
  <c r="S359" i="2" s="1"/>
  <c r="R391" i="2"/>
  <c r="S391" i="2" s="1"/>
  <c r="R423" i="2"/>
  <c r="S423" i="2" s="1"/>
  <c r="R455" i="2"/>
  <c r="S455" i="2" s="1"/>
  <c r="R487" i="2"/>
  <c r="S487" i="2" s="1"/>
  <c r="R519" i="2"/>
  <c r="S519" i="2" s="1"/>
  <c r="R551" i="2"/>
  <c r="S551" i="2" s="1"/>
  <c r="R583" i="2"/>
  <c r="S583" i="2" s="1"/>
  <c r="R687" i="2"/>
  <c r="S687" i="2" s="1"/>
  <c r="R719" i="2"/>
  <c r="S719" i="2" s="1"/>
  <c r="R751" i="2"/>
  <c r="S751" i="2" s="1"/>
  <c r="R783" i="2"/>
  <c r="S783" i="2" s="1"/>
  <c r="R815" i="2"/>
  <c r="S815" i="2" s="1"/>
  <c r="R847" i="2"/>
  <c r="S847" i="2" s="1"/>
  <c r="R879" i="2"/>
  <c r="S879" i="2" s="1"/>
  <c r="R911" i="2"/>
  <c r="S911" i="2" s="1"/>
  <c r="R943" i="2"/>
  <c r="S943" i="2" s="1"/>
  <c r="R975" i="2"/>
  <c r="S975" i="2" s="1"/>
  <c r="R33" i="2"/>
  <c r="S33" i="2" s="1"/>
  <c r="R65" i="2"/>
  <c r="S65" i="2" s="1"/>
  <c r="R97" i="2"/>
  <c r="S97" i="2" s="1"/>
  <c r="R128" i="2"/>
  <c r="S128" i="2" s="1"/>
  <c r="R160" i="2"/>
  <c r="S160" i="2" s="1"/>
  <c r="R192" i="2"/>
  <c r="S192" i="2" s="1"/>
  <c r="R224" i="2"/>
  <c r="S224" i="2" s="1"/>
  <c r="R256" i="2"/>
  <c r="S256" i="2" s="1"/>
  <c r="R288" i="2"/>
  <c r="S288" i="2" s="1"/>
  <c r="R320" i="2"/>
  <c r="S320" i="2" s="1"/>
  <c r="R352" i="2"/>
  <c r="S352" i="2" s="1"/>
  <c r="R384" i="2"/>
  <c r="S384" i="2" s="1"/>
  <c r="R416" i="2"/>
  <c r="S416" i="2" s="1"/>
  <c r="R448" i="2"/>
  <c r="S448" i="2" s="1"/>
  <c r="R480" i="2"/>
  <c r="S480" i="2" s="1"/>
  <c r="R512" i="2"/>
  <c r="S512" i="2" s="1"/>
  <c r="R544" i="2"/>
  <c r="S544" i="2" s="1"/>
  <c r="R576" i="2"/>
  <c r="S576" i="2" s="1"/>
  <c r="R608" i="2"/>
  <c r="S608" i="2" s="1"/>
  <c r="R640" i="2"/>
  <c r="S640" i="2" s="1"/>
  <c r="R672" i="2"/>
  <c r="S672" i="2" s="1"/>
  <c r="R704" i="2"/>
  <c r="S704" i="2" s="1"/>
  <c r="R736" i="2"/>
  <c r="S736" i="2" s="1"/>
  <c r="R768" i="2"/>
  <c r="S768" i="2" s="1"/>
  <c r="R800" i="2"/>
  <c r="S800" i="2" s="1"/>
  <c r="R832" i="2"/>
  <c r="S832" i="2" s="1"/>
  <c r="R864" i="2"/>
  <c r="S864" i="2" s="1"/>
  <c r="R896" i="2"/>
  <c r="S896" i="2" s="1"/>
  <c r="R928" i="2"/>
  <c r="S928" i="2" s="1"/>
  <c r="R960" i="2"/>
  <c r="S960" i="2" s="1"/>
  <c r="R992" i="2"/>
  <c r="S992" i="2" s="1"/>
  <c r="R1024" i="2"/>
  <c r="S1024" i="2" s="1"/>
  <c r="R1056" i="2"/>
  <c r="S1056" i="2" s="1"/>
  <c r="R1088" i="2"/>
  <c r="S1088" i="2" s="1"/>
  <c r="R1120" i="2"/>
  <c r="S1120" i="2" s="1"/>
  <c r="R1152" i="2"/>
  <c r="S1152" i="2" s="1"/>
  <c r="R1184" i="2"/>
  <c r="S1184" i="2" s="1"/>
  <c r="R1216" i="2"/>
  <c r="S1216" i="2" s="1"/>
  <c r="R1248" i="2"/>
  <c r="S1248" i="2" s="1"/>
  <c r="R1280" i="2"/>
  <c r="S1280" i="2" s="1"/>
  <c r="R1312" i="2"/>
  <c r="S1312" i="2" s="1"/>
  <c r="R1344" i="2"/>
  <c r="S1344" i="2" s="1"/>
  <c r="R1376" i="2"/>
  <c r="S1376" i="2" s="1"/>
  <c r="R1408" i="2"/>
  <c r="S1408" i="2" s="1"/>
  <c r="R1440" i="2"/>
  <c r="S1440" i="2" s="1"/>
  <c r="R1472" i="2"/>
  <c r="S1472" i="2" s="1"/>
  <c r="R1504" i="2"/>
  <c r="S1504" i="2" s="1"/>
  <c r="R1536" i="2"/>
  <c r="S1536" i="2" s="1"/>
  <c r="R1568" i="2"/>
  <c r="S1568" i="2" s="1"/>
  <c r="R1600" i="2"/>
  <c r="S1600" i="2" s="1"/>
  <c r="R1632" i="2"/>
  <c r="S1632" i="2" s="1"/>
  <c r="R1664" i="2"/>
  <c r="S1664" i="2" s="1"/>
  <c r="R1696" i="2"/>
  <c r="S1696" i="2" s="1"/>
  <c r="R1728" i="2"/>
  <c r="S1728" i="2" s="1"/>
  <c r="R1760" i="2"/>
  <c r="S1760" i="2" s="1"/>
  <c r="R1792" i="2"/>
  <c r="S1792" i="2" s="1"/>
  <c r="R1824" i="2"/>
  <c r="S1824" i="2" s="1"/>
  <c r="R1856" i="2"/>
  <c r="S1856" i="2" s="1"/>
  <c r="R1888" i="2"/>
  <c r="S1888" i="2" s="1"/>
  <c r="R1919" i="2"/>
  <c r="S1919" i="2" s="1"/>
  <c r="R1381" i="2"/>
  <c r="S1381" i="2" s="1"/>
  <c r="R1485" i="2"/>
  <c r="S1485" i="2" s="1"/>
  <c r="R1589" i="2"/>
  <c r="S1589" i="2" s="1"/>
  <c r="R1709" i="2"/>
  <c r="S1709" i="2" s="1"/>
  <c r="R1940" i="2"/>
  <c r="S1940" i="2" s="1"/>
  <c r="R1478" i="2"/>
  <c r="S1478" i="2" s="1"/>
  <c r="R1510" i="2"/>
  <c r="S1510" i="2" s="1"/>
  <c r="R1542" i="2"/>
  <c r="S1542" i="2" s="1"/>
  <c r="R1574" i="2"/>
  <c r="S1574" i="2" s="1"/>
  <c r="R1606" i="2"/>
  <c r="S1606" i="2" s="1"/>
  <c r="R1638" i="2"/>
  <c r="S1638" i="2" s="1"/>
  <c r="R1670" i="2"/>
  <c r="S1670" i="2" s="1"/>
  <c r="R1702" i="2"/>
  <c r="S1702" i="2" s="1"/>
  <c r="R1734" i="2"/>
  <c r="S1734" i="2" s="1"/>
  <c r="R1766" i="2"/>
  <c r="S1766" i="2" s="1"/>
  <c r="R1798" i="2"/>
  <c r="S1798" i="2" s="1"/>
  <c r="R1830" i="2"/>
  <c r="S1830" i="2" s="1"/>
  <c r="R1862" i="2"/>
  <c r="S1862" i="2" s="1"/>
  <c r="R1894" i="2"/>
  <c r="S1894" i="2" s="1"/>
  <c r="R1925" i="2"/>
  <c r="S1925" i="2" s="1"/>
  <c r="R1957" i="2"/>
  <c r="S1957" i="2" s="1"/>
  <c r="R1988" i="2"/>
  <c r="S1988" i="2" s="1"/>
  <c r="R549" i="2"/>
  <c r="S549" i="2" s="1"/>
  <c r="R1908" i="2"/>
  <c r="S1908" i="2" s="1"/>
  <c r="R1310" i="2"/>
  <c r="S1310" i="2" s="1"/>
  <c r="R1319" i="2"/>
  <c r="S1319" i="2" s="1"/>
  <c r="R521" i="2"/>
  <c r="S521" i="2" s="1"/>
  <c r="R1729" i="2"/>
  <c r="S1729" i="2" s="1"/>
  <c r="R1098" i="2"/>
  <c r="S1098" i="2" s="1"/>
  <c r="R132" i="2"/>
  <c r="S132" i="2" s="1"/>
  <c r="R1211" i="2"/>
  <c r="S1211" i="2" s="1"/>
  <c r="R837" i="2"/>
  <c r="S837" i="2" s="1"/>
  <c r="R1446" i="2"/>
  <c r="S1446" i="2" s="1"/>
  <c r="R1895" i="2"/>
  <c r="S1895" i="2" s="1"/>
  <c r="R809" i="2"/>
  <c r="S809" i="2" s="1"/>
  <c r="R362" i="2"/>
  <c r="S362" i="2" s="1"/>
  <c r="R1386" i="2"/>
  <c r="S1386" i="2" s="1"/>
  <c r="R1691" i="2"/>
  <c r="S1691" i="2" s="1"/>
  <c r="R1243" i="2"/>
  <c r="S1243" i="2" s="1"/>
  <c r="R1860" i="2"/>
  <c r="S1860" i="2" s="1"/>
  <c r="R102" i="2"/>
  <c r="S102" i="2" s="1"/>
  <c r="R357" i="2"/>
  <c r="S357" i="2" s="1"/>
  <c r="R869" i="2"/>
  <c r="S869" i="2" s="1"/>
  <c r="R1397" i="2"/>
  <c r="S1397" i="2" s="1"/>
  <c r="R1773" i="2"/>
  <c r="S1773" i="2" s="1"/>
  <c r="R1553" i="2"/>
  <c r="S1553" i="2" s="1"/>
  <c r="R542" i="2"/>
  <c r="S542" i="2" s="1"/>
  <c r="R1142" i="2"/>
  <c r="S1142" i="2" s="1"/>
  <c r="R1454" i="2"/>
  <c r="S1454" i="2" s="1"/>
  <c r="R1774" i="2"/>
  <c r="S1774" i="2" s="1"/>
  <c r="R1415" i="2"/>
  <c r="S1415" i="2" s="1"/>
  <c r="R1671" i="2"/>
  <c r="S1671" i="2" s="1"/>
  <c r="R74" i="2"/>
  <c r="S74" i="2" s="1"/>
  <c r="R329" i="2"/>
  <c r="S329" i="2" s="1"/>
  <c r="R841" i="2"/>
  <c r="S841" i="2" s="1"/>
  <c r="R1097" i="2"/>
  <c r="S1097" i="2" s="1"/>
  <c r="R1329" i="2"/>
  <c r="S1329" i="2" s="1"/>
  <c r="R138" i="2"/>
  <c r="S138" i="2" s="1"/>
  <c r="R394" i="2"/>
  <c r="S394" i="2" s="1"/>
  <c r="R650" i="2"/>
  <c r="S650" i="2" s="1"/>
  <c r="R1162" i="2"/>
  <c r="S1162" i="2" s="1"/>
  <c r="R1418" i="2"/>
  <c r="S1418" i="2" s="1"/>
  <c r="R1819" i="2"/>
  <c r="S1819" i="2" s="1"/>
  <c r="R1851" i="2"/>
  <c r="S1851" i="2" s="1"/>
  <c r="R1275" i="2"/>
  <c r="S1275" i="2" s="1"/>
  <c r="R1963" i="2"/>
  <c r="S1963" i="2" s="1"/>
  <c r="R1960" i="2"/>
  <c r="S1960" i="2" s="1"/>
  <c r="R133" i="2"/>
  <c r="S133" i="2" s="1"/>
  <c r="R389" i="2"/>
  <c r="S389" i="2" s="1"/>
  <c r="R645" i="2"/>
  <c r="S645" i="2" s="1"/>
  <c r="R901" i="2"/>
  <c r="S901" i="2" s="1"/>
  <c r="R1133" i="2"/>
  <c r="S1133" i="2" s="1"/>
  <c r="R1445" i="2"/>
  <c r="S1445" i="2" s="1"/>
  <c r="R1789" i="2"/>
  <c r="S1789" i="2" s="1"/>
  <c r="R443" i="2"/>
  <c r="S443" i="2" s="1"/>
  <c r="R1585" i="2"/>
  <c r="S1585" i="2" s="1"/>
  <c r="R574" i="2"/>
  <c r="S574" i="2" s="1"/>
  <c r="R790" i="2"/>
  <c r="S790" i="2" s="1"/>
  <c r="R966" i="2"/>
  <c r="S966" i="2" s="1"/>
  <c r="R1174" i="2"/>
  <c r="S1174" i="2" s="1"/>
  <c r="R1350" i="2"/>
  <c r="S1350" i="2" s="1"/>
  <c r="R1494" i="2"/>
  <c r="S1494" i="2" s="1"/>
  <c r="R1393" i="2"/>
  <c r="S1393" i="2" s="1"/>
  <c r="R1159" i="2"/>
  <c r="S1159" i="2" s="1"/>
  <c r="R1447" i="2"/>
  <c r="S1447" i="2" s="1"/>
  <c r="R1703" i="2"/>
  <c r="S1703" i="2" s="1"/>
  <c r="R507" i="2"/>
  <c r="S507" i="2" s="1"/>
  <c r="R106" i="2"/>
  <c r="S106" i="2" s="1"/>
  <c r="R361" i="2"/>
  <c r="S361" i="2" s="1"/>
  <c r="R617" i="2"/>
  <c r="S617" i="2" s="1"/>
  <c r="R873" i="2"/>
  <c r="S873" i="2" s="1"/>
  <c r="R1129" i="2"/>
  <c r="S1129" i="2" s="1"/>
  <c r="R1361" i="2"/>
  <c r="S1361" i="2" s="1"/>
  <c r="R1937" i="2"/>
  <c r="S1937" i="2" s="1"/>
  <c r="R170" i="2"/>
  <c r="S170" i="2" s="1"/>
  <c r="R426" i="2"/>
  <c r="S426" i="2" s="1"/>
  <c r="R682" i="2"/>
  <c r="S682" i="2" s="1"/>
  <c r="R938" i="2"/>
  <c r="S938" i="2" s="1"/>
  <c r="R1194" i="2"/>
  <c r="S1194" i="2" s="1"/>
  <c r="R1450" i="2"/>
  <c r="S1450" i="2" s="1"/>
  <c r="R1746" i="2"/>
  <c r="S1746" i="2" s="1"/>
  <c r="R1051" i="2"/>
  <c r="S1051" i="2" s="1"/>
  <c r="R1883" i="2"/>
  <c r="S1883" i="2" s="1"/>
  <c r="R1499" i="2"/>
  <c r="S1499" i="2" s="1"/>
  <c r="R1652" i="2"/>
  <c r="S1652" i="2" s="1"/>
  <c r="R923" i="2"/>
  <c r="S923" i="2" s="1"/>
  <c r="R1307" i="2"/>
  <c r="S1307" i="2" s="1"/>
  <c r="R21" i="2"/>
  <c r="S21" i="2" s="1"/>
  <c r="R406" i="2"/>
  <c r="S406" i="2" s="1"/>
  <c r="R470" i="2"/>
  <c r="S470" i="2" s="1"/>
  <c r="R502" i="2"/>
  <c r="S502" i="2" s="1"/>
  <c r="R534" i="2"/>
  <c r="S534" i="2" s="1"/>
  <c r="R566" i="2"/>
  <c r="S566" i="2" s="1"/>
  <c r="R598" i="2"/>
  <c r="S598" i="2" s="1"/>
  <c r="R630" i="2"/>
  <c r="S630" i="2" s="1"/>
  <c r="R662" i="2"/>
  <c r="S662" i="2" s="1"/>
  <c r="R702" i="2"/>
  <c r="S702" i="2" s="1"/>
  <c r="R734" i="2"/>
  <c r="S734" i="2" s="1"/>
  <c r="R766" i="2"/>
  <c r="S766" i="2" s="1"/>
  <c r="R806" i="2"/>
  <c r="S806" i="2" s="1"/>
  <c r="R846" i="2"/>
  <c r="S846" i="2" s="1"/>
  <c r="R878" i="2"/>
  <c r="S878" i="2" s="1"/>
  <c r="R910" i="2"/>
  <c r="S910" i="2" s="1"/>
  <c r="R958" i="2"/>
  <c r="S958" i="2" s="1"/>
  <c r="R990" i="2"/>
  <c r="S990" i="2" s="1"/>
  <c r="R1022" i="2"/>
  <c r="S1022" i="2" s="1"/>
  <c r="R1062" i="2"/>
  <c r="S1062" i="2" s="1"/>
  <c r="R1102" i="2"/>
  <c r="S1102" i="2" s="1"/>
  <c r="R1134" i="2"/>
  <c r="S1134" i="2" s="1"/>
  <c r="R1166" i="2"/>
  <c r="S1166" i="2" s="1"/>
  <c r="R1206" i="2"/>
  <c r="S1206" i="2" s="1"/>
  <c r="R1238" i="2"/>
  <c r="S1238" i="2" s="1"/>
  <c r="R1270" i="2"/>
  <c r="S1270" i="2" s="1"/>
  <c r="R1302" i="2"/>
  <c r="S1302" i="2" s="1"/>
  <c r="R1366" i="2"/>
  <c r="S1366" i="2" s="1"/>
  <c r="R1430" i="2"/>
  <c r="S1430" i="2" s="1"/>
  <c r="R34" i="2"/>
  <c r="S34" i="2" s="1"/>
  <c r="R66" i="2"/>
  <c r="S66" i="2" s="1"/>
  <c r="R98" i="2"/>
  <c r="S98" i="2" s="1"/>
  <c r="R129" i="2"/>
  <c r="S129" i="2" s="1"/>
  <c r="R161" i="2"/>
  <c r="S161" i="2" s="1"/>
  <c r="R193" i="2"/>
  <c r="S193" i="2" s="1"/>
  <c r="R225" i="2"/>
  <c r="S225" i="2" s="1"/>
  <c r="R257" i="2"/>
  <c r="S257" i="2" s="1"/>
  <c r="R289" i="2"/>
  <c r="S289" i="2" s="1"/>
  <c r="R321" i="2"/>
  <c r="S321" i="2" s="1"/>
  <c r="R353" i="2"/>
  <c r="S353" i="2" s="1"/>
  <c r="R385" i="2"/>
  <c r="S385" i="2" s="1"/>
  <c r="R417" i="2"/>
  <c r="S417" i="2" s="1"/>
  <c r="R449" i="2"/>
  <c r="S449" i="2" s="1"/>
  <c r="R481" i="2"/>
  <c r="S481" i="2" s="1"/>
  <c r="R513" i="2"/>
  <c r="S513" i="2" s="1"/>
  <c r="R545" i="2"/>
  <c r="S545" i="2" s="1"/>
  <c r="R577" i="2"/>
  <c r="S577" i="2" s="1"/>
  <c r="R609" i="2"/>
  <c r="S609" i="2" s="1"/>
  <c r="R641" i="2"/>
  <c r="S641" i="2" s="1"/>
  <c r="R673" i="2"/>
  <c r="S673" i="2" s="1"/>
  <c r="R705" i="2"/>
  <c r="S705" i="2" s="1"/>
  <c r="R737" i="2"/>
  <c r="S737" i="2" s="1"/>
  <c r="R769" i="2"/>
  <c r="S769" i="2" s="1"/>
  <c r="R801" i="2"/>
  <c r="S801" i="2" s="1"/>
  <c r="R833" i="2"/>
  <c r="S833" i="2" s="1"/>
  <c r="R865" i="2"/>
  <c r="S865" i="2" s="1"/>
  <c r="R897" i="2"/>
  <c r="S897" i="2" s="1"/>
  <c r="R929" i="2"/>
  <c r="S929" i="2" s="1"/>
  <c r="R961" i="2"/>
  <c r="S961" i="2" s="1"/>
  <c r="R993" i="2"/>
  <c r="S993" i="2" s="1"/>
  <c r="R1025" i="2"/>
  <c r="S1025" i="2" s="1"/>
  <c r="R1057" i="2"/>
  <c r="S1057" i="2" s="1"/>
  <c r="R1089" i="2"/>
  <c r="S1089" i="2" s="1"/>
  <c r="R1121" i="2"/>
  <c r="S1121" i="2" s="1"/>
  <c r="R1153" i="2"/>
  <c r="S1153" i="2" s="1"/>
  <c r="R1185" i="2"/>
  <c r="S1185" i="2" s="1"/>
  <c r="R1217" i="2"/>
  <c r="S1217" i="2" s="1"/>
  <c r="R1249" i="2"/>
  <c r="S1249" i="2" s="1"/>
  <c r="R1289" i="2"/>
  <c r="S1289" i="2" s="1"/>
  <c r="R1321" i="2"/>
  <c r="S1321" i="2" s="1"/>
  <c r="R1353" i="2"/>
  <c r="S1353" i="2" s="1"/>
  <c r="R1385" i="2"/>
  <c r="S1385" i="2" s="1"/>
  <c r="R1417" i="2"/>
  <c r="S1417" i="2" s="1"/>
  <c r="R1449" i="2"/>
  <c r="S1449" i="2" s="1"/>
  <c r="R1481" i="2"/>
  <c r="S1481" i="2" s="1"/>
  <c r="R1513" i="2"/>
  <c r="S1513" i="2" s="1"/>
  <c r="R1545" i="2"/>
  <c r="S1545" i="2" s="1"/>
  <c r="R1577" i="2"/>
  <c r="S1577" i="2" s="1"/>
  <c r="R1609" i="2"/>
  <c r="S1609" i="2" s="1"/>
  <c r="R13" i="2"/>
  <c r="S13" i="2" s="1"/>
  <c r="R1625" i="2"/>
  <c r="S1625" i="2" s="1"/>
  <c r="R1657" i="2"/>
  <c r="S1657" i="2" s="1"/>
  <c r="R1689" i="2"/>
  <c r="S1689" i="2" s="1"/>
  <c r="R1721" i="2"/>
  <c r="S1721" i="2" s="1"/>
  <c r="R1753" i="2"/>
  <c r="S1753" i="2" s="1"/>
  <c r="R1785" i="2"/>
  <c r="S1785" i="2" s="1"/>
  <c r="R1817" i="2"/>
  <c r="S1817" i="2" s="1"/>
  <c r="R1849" i="2"/>
  <c r="S1849" i="2" s="1"/>
  <c r="R1881" i="2"/>
  <c r="S1881" i="2" s="1"/>
  <c r="R1920" i="2"/>
  <c r="S1920" i="2" s="1"/>
  <c r="R1952" i="2"/>
  <c r="S1952" i="2" s="1"/>
  <c r="R1984" i="2"/>
  <c r="S1984" i="2" s="1"/>
  <c r="R3" i="2"/>
  <c r="S3" i="2" s="1"/>
  <c r="R35" i="2"/>
  <c r="S35" i="2" s="1"/>
  <c r="R67" i="2"/>
  <c r="S67" i="2" s="1"/>
  <c r="R99" i="2"/>
  <c r="S99" i="2" s="1"/>
  <c r="R130" i="2"/>
  <c r="S130" i="2" s="1"/>
  <c r="R162" i="2"/>
  <c r="S162" i="2" s="1"/>
  <c r="R194" i="2"/>
  <c r="S194" i="2" s="1"/>
  <c r="R226" i="2"/>
  <c r="S226" i="2" s="1"/>
  <c r="R258" i="2"/>
  <c r="S258" i="2" s="1"/>
  <c r="R290" i="2"/>
  <c r="S290" i="2" s="1"/>
  <c r="R322" i="2"/>
  <c r="S322" i="2" s="1"/>
  <c r="R354" i="2"/>
  <c r="S354" i="2" s="1"/>
  <c r="R386" i="2"/>
  <c r="S386" i="2" s="1"/>
  <c r="R418" i="2"/>
  <c r="S418" i="2" s="1"/>
  <c r="R450" i="2"/>
  <c r="S450" i="2" s="1"/>
  <c r="R482" i="2"/>
  <c r="S482" i="2" s="1"/>
  <c r="R514" i="2"/>
  <c r="S514" i="2" s="1"/>
  <c r="R546" i="2"/>
  <c r="S546" i="2" s="1"/>
  <c r="R578" i="2"/>
  <c r="S578" i="2" s="1"/>
  <c r="R610" i="2"/>
  <c r="S610" i="2" s="1"/>
  <c r="R642" i="2"/>
  <c r="S642" i="2" s="1"/>
  <c r="R674" i="2"/>
  <c r="S674" i="2" s="1"/>
  <c r="R706" i="2"/>
  <c r="S706" i="2" s="1"/>
  <c r="R738" i="2"/>
  <c r="S738" i="2" s="1"/>
  <c r="R770" i="2"/>
  <c r="S770" i="2" s="1"/>
  <c r="R802" i="2"/>
  <c r="S802" i="2" s="1"/>
  <c r="R834" i="2"/>
  <c r="S834" i="2" s="1"/>
  <c r="R866" i="2"/>
  <c r="S866" i="2" s="1"/>
  <c r="R898" i="2"/>
  <c r="S898" i="2" s="1"/>
  <c r="R930" i="2"/>
  <c r="S930" i="2" s="1"/>
  <c r="R994" i="2"/>
  <c r="S994" i="2" s="1"/>
  <c r="R1026" i="2"/>
  <c r="S1026" i="2" s="1"/>
  <c r="R1058" i="2"/>
  <c r="S1058" i="2" s="1"/>
  <c r="R1090" i="2"/>
  <c r="S1090" i="2" s="1"/>
  <c r="R1122" i="2"/>
  <c r="S1122" i="2" s="1"/>
  <c r="R1154" i="2"/>
  <c r="S1154" i="2" s="1"/>
  <c r="R1186" i="2"/>
  <c r="S1186" i="2" s="1"/>
  <c r="R1218" i="2"/>
  <c r="S1218" i="2" s="1"/>
  <c r="R1250" i="2"/>
  <c r="S1250" i="2" s="1"/>
  <c r="R1282" i="2"/>
  <c r="S1282" i="2" s="1"/>
  <c r="R1314" i="2"/>
  <c r="S1314" i="2" s="1"/>
  <c r="R1346" i="2"/>
  <c r="S1346" i="2" s="1"/>
  <c r="R1378" i="2"/>
  <c r="S1378" i="2" s="1"/>
  <c r="R1410" i="2"/>
  <c r="S1410" i="2" s="1"/>
  <c r="R1442" i="2"/>
  <c r="S1442" i="2" s="1"/>
  <c r="R1474" i="2"/>
  <c r="S1474" i="2" s="1"/>
  <c r="R1506" i="2"/>
  <c r="S1506" i="2" s="1"/>
  <c r="R371" i="2"/>
  <c r="S371" i="2" s="1"/>
  <c r="R403" i="2"/>
  <c r="S403" i="2" s="1"/>
  <c r="R435" i="2"/>
  <c r="S435" i="2" s="1"/>
  <c r="R467" i="2"/>
  <c r="S467" i="2" s="1"/>
  <c r="R499" i="2"/>
  <c r="S499" i="2" s="1"/>
  <c r="R531" i="2"/>
  <c r="S531" i="2" s="1"/>
  <c r="R563" i="2"/>
  <c r="S563" i="2" s="1"/>
  <c r="R595" i="2"/>
  <c r="S595" i="2" s="1"/>
  <c r="R627" i="2"/>
  <c r="S627" i="2" s="1"/>
  <c r="R659" i="2"/>
  <c r="S659" i="2" s="1"/>
  <c r="R691" i="2"/>
  <c r="S691" i="2" s="1"/>
  <c r="R723" i="2"/>
  <c r="S723" i="2" s="1"/>
  <c r="R755" i="2"/>
  <c r="S755" i="2" s="1"/>
  <c r="R787" i="2"/>
  <c r="S787" i="2" s="1"/>
  <c r="R819" i="2"/>
  <c r="S819" i="2" s="1"/>
  <c r="R851" i="2"/>
  <c r="S851" i="2" s="1"/>
  <c r="R883" i="2"/>
  <c r="S883" i="2" s="1"/>
  <c r="R915" i="2"/>
  <c r="S915" i="2" s="1"/>
  <c r="R947" i="2"/>
  <c r="S947" i="2" s="1"/>
  <c r="R979" i="2"/>
  <c r="S979" i="2" s="1"/>
  <c r="R1011" i="2"/>
  <c r="S1011" i="2" s="1"/>
  <c r="R1043" i="2"/>
  <c r="S1043" i="2" s="1"/>
  <c r="R1075" i="2"/>
  <c r="S1075" i="2" s="1"/>
  <c r="R1107" i="2"/>
  <c r="S1107" i="2" s="1"/>
  <c r="R1139" i="2"/>
  <c r="S1139" i="2" s="1"/>
  <c r="R1171" i="2"/>
  <c r="S1171" i="2" s="1"/>
  <c r="R1203" i="2"/>
  <c r="S1203" i="2" s="1"/>
  <c r="R1235" i="2"/>
  <c r="S1235" i="2" s="1"/>
  <c r="R1267" i="2"/>
  <c r="S1267" i="2" s="1"/>
  <c r="R1299" i="2"/>
  <c r="S1299" i="2" s="1"/>
  <c r="R1331" i="2"/>
  <c r="S1331" i="2" s="1"/>
  <c r="R1363" i="2"/>
  <c r="S1363" i="2" s="1"/>
  <c r="R1395" i="2"/>
  <c r="S1395" i="2" s="1"/>
  <c r="R1427" i="2"/>
  <c r="S1427" i="2" s="1"/>
  <c r="R1906" i="2"/>
  <c r="S1906" i="2" s="1"/>
  <c r="R1938" i="2"/>
  <c r="S1938" i="2" s="1"/>
  <c r="R1970" i="2"/>
  <c r="S1970" i="2" s="1"/>
  <c r="R2001" i="2"/>
  <c r="S2001" i="2" s="1"/>
  <c r="R53" i="2"/>
  <c r="S53" i="2" s="1"/>
  <c r="R117" i="2"/>
  <c r="S117" i="2" s="1"/>
  <c r="R156" i="2"/>
  <c r="S156" i="2" s="1"/>
  <c r="R188" i="2"/>
  <c r="S188" i="2" s="1"/>
  <c r="R220" i="2"/>
  <c r="S220" i="2" s="1"/>
  <c r="R252" i="2"/>
  <c r="S252" i="2" s="1"/>
  <c r="R284" i="2"/>
  <c r="S284" i="2" s="1"/>
  <c r="R316" i="2"/>
  <c r="S316" i="2" s="1"/>
  <c r="R348" i="2"/>
  <c r="S348" i="2" s="1"/>
  <c r="R380" i="2"/>
  <c r="S380" i="2" s="1"/>
  <c r="R412" i="2"/>
  <c r="S412" i="2" s="1"/>
  <c r="R444" i="2"/>
  <c r="S444" i="2" s="1"/>
  <c r="R476" i="2"/>
  <c r="S476" i="2" s="1"/>
  <c r="R508" i="2"/>
  <c r="S508" i="2" s="1"/>
  <c r="R540" i="2"/>
  <c r="S540" i="2" s="1"/>
  <c r="R572" i="2"/>
  <c r="S572" i="2" s="1"/>
  <c r="R604" i="2"/>
  <c r="S604" i="2" s="1"/>
  <c r="R636" i="2"/>
  <c r="S636" i="2" s="1"/>
  <c r="R668" i="2"/>
  <c r="S668" i="2" s="1"/>
  <c r="R700" i="2"/>
  <c r="S700" i="2" s="1"/>
  <c r="R732" i="2"/>
  <c r="S732" i="2" s="1"/>
  <c r="R764" i="2"/>
  <c r="S764" i="2" s="1"/>
  <c r="R796" i="2"/>
  <c r="S796" i="2" s="1"/>
  <c r="R828" i="2"/>
  <c r="S828" i="2" s="1"/>
  <c r="R860" i="2"/>
  <c r="S860" i="2" s="1"/>
  <c r="R892" i="2"/>
  <c r="S892" i="2" s="1"/>
  <c r="R924" i="2"/>
  <c r="S924" i="2" s="1"/>
  <c r="R956" i="2"/>
  <c r="S956" i="2" s="1"/>
  <c r="R988" i="2"/>
  <c r="S988" i="2" s="1"/>
  <c r="R1020" i="2"/>
  <c r="S1020" i="2" s="1"/>
  <c r="R1023" i="2"/>
  <c r="S1023" i="2" s="1"/>
  <c r="R1055" i="2"/>
  <c r="S1055" i="2" s="1"/>
  <c r="R1087" i="2"/>
  <c r="S1087" i="2" s="1"/>
  <c r="R1119" i="2"/>
  <c r="S1119" i="2" s="1"/>
  <c r="R1151" i="2"/>
  <c r="S1151" i="2" s="1"/>
  <c r="R1183" i="2"/>
  <c r="S1183" i="2" s="1"/>
  <c r="R1215" i="2"/>
  <c r="S1215" i="2" s="1"/>
  <c r="R1247" i="2"/>
  <c r="S1247" i="2" s="1"/>
  <c r="R1279" i="2"/>
  <c r="S1279" i="2" s="1"/>
  <c r="R1311" i="2"/>
  <c r="S1311" i="2" s="1"/>
  <c r="R1343" i="2"/>
  <c r="S1343" i="2" s="1"/>
  <c r="R1375" i="2"/>
  <c r="S1375" i="2" s="1"/>
  <c r="R1407" i="2"/>
  <c r="S1407" i="2" s="1"/>
  <c r="R1439" i="2"/>
  <c r="S1439" i="2" s="1"/>
  <c r="R1471" i="2"/>
  <c r="S1471" i="2" s="1"/>
  <c r="R1503" i="2"/>
  <c r="S1503" i="2" s="1"/>
  <c r="R1535" i="2"/>
  <c r="S1535" i="2" s="1"/>
  <c r="R1567" i="2"/>
  <c r="S1567" i="2" s="1"/>
  <c r="R1599" i="2"/>
  <c r="S1599" i="2" s="1"/>
  <c r="R1631" i="2"/>
  <c r="S1631" i="2" s="1"/>
  <c r="R1663" i="2"/>
  <c r="S1663" i="2" s="1"/>
  <c r="R1695" i="2"/>
  <c r="S1695" i="2" s="1"/>
  <c r="R1727" i="2"/>
  <c r="S1727" i="2" s="1"/>
  <c r="R1759" i="2"/>
  <c r="S1759" i="2" s="1"/>
  <c r="R1791" i="2"/>
  <c r="S1791" i="2" s="1"/>
  <c r="R1823" i="2"/>
  <c r="S1823" i="2" s="1"/>
  <c r="R1855" i="2"/>
  <c r="S1855" i="2" s="1"/>
  <c r="R1887" i="2"/>
  <c r="S1887" i="2" s="1"/>
  <c r="R1918" i="2"/>
  <c r="S1918" i="2" s="1"/>
  <c r="R1950" i="2"/>
  <c r="S1950" i="2" s="1"/>
  <c r="R1982" i="2"/>
  <c r="S1982" i="2" s="1"/>
  <c r="R1951" i="2"/>
  <c r="S1951" i="2" s="1"/>
  <c r="R1983" i="2"/>
  <c r="S1983" i="2" s="1"/>
  <c r="R1117" i="2"/>
  <c r="S1117" i="2" s="1"/>
  <c r="R1538" i="2"/>
  <c r="S1538" i="2" s="1"/>
  <c r="R1570" i="2"/>
  <c r="S1570" i="2" s="1"/>
  <c r="R1602" i="2"/>
  <c r="S1602" i="2" s="1"/>
  <c r="R1634" i="2"/>
  <c r="S1634" i="2" s="1"/>
  <c r="R1674" i="2"/>
  <c r="S1674" i="2" s="1"/>
  <c r="R1706" i="2"/>
  <c r="S1706" i="2" s="1"/>
  <c r="R1738" i="2"/>
  <c r="S1738" i="2" s="1"/>
  <c r="R1770" i="2"/>
  <c r="S1770" i="2" s="1"/>
  <c r="R1802" i="2"/>
  <c r="S1802" i="2" s="1"/>
  <c r="R1834" i="2"/>
  <c r="S1834" i="2" s="1"/>
  <c r="R1866" i="2"/>
  <c r="S1866" i="2" s="1"/>
  <c r="R1898" i="2"/>
  <c r="S1898" i="2" s="1"/>
  <c r="R1929" i="2"/>
  <c r="S1929" i="2" s="1"/>
  <c r="R1961" i="2"/>
  <c r="S1961" i="2" s="1"/>
  <c r="R2000" i="2"/>
  <c r="S2000" i="2" s="1"/>
  <c r="R1428" i="2"/>
  <c r="S1428" i="2" s="1"/>
  <c r="R1524" i="2"/>
  <c r="S1524" i="2" s="1"/>
  <c r="R1580" i="2"/>
  <c r="S1580" i="2" s="1"/>
  <c r="R1636" i="2"/>
  <c r="S1636" i="2" s="1"/>
  <c r="R1740" i="2"/>
  <c r="S1740" i="2" s="1"/>
  <c r="R1788" i="2"/>
  <c r="S1788" i="2" s="1"/>
  <c r="R1844" i="2"/>
  <c r="S1844" i="2" s="1"/>
  <c r="R1892" i="2"/>
  <c r="S1892" i="2" s="1"/>
  <c r="R1955" i="2"/>
  <c r="S1955" i="2" s="1"/>
  <c r="R2002" i="2"/>
  <c r="S2002" i="2" s="1"/>
  <c r="R1373" i="2"/>
  <c r="S1373" i="2" s="1"/>
  <c r="R1493" i="2"/>
  <c r="S1493" i="2" s="1"/>
  <c r="R1605" i="2"/>
  <c r="S1605" i="2" s="1"/>
  <c r="R1717" i="2"/>
  <c r="S1717" i="2" s="1"/>
  <c r="R1845" i="2"/>
  <c r="S1845" i="2" s="1"/>
  <c r="R2003" i="2"/>
  <c r="S2003" i="2" s="1"/>
  <c r="R1572" i="2"/>
  <c r="S1572" i="2" s="1"/>
  <c r="R1644" i="2"/>
  <c r="S1644" i="2" s="1"/>
  <c r="R1684" i="2"/>
  <c r="S1684" i="2" s="1"/>
  <c r="R1756" i="2"/>
  <c r="S1756" i="2" s="1"/>
  <c r="R1836" i="2"/>
  <c r="S1836" i="2" s="1"/>
  <c r="R1915" i="2"/>
  <c r="S1915" i="2" s="1"/>
  <c r="R1994" i="2"/>
  <c r="S1994" i="2" s="1"/>
  <c r="R1501" i="2"/>
  <c r="S1501" i="2" s="1"/>
  <c r="R1629" i="2"/>
  <c r="S1629" i="2" s="1"/>
  <c r="R1765" i="2"/>
  <c r="S1765" i="2" s="1"/>
  <c r="R1877" i="2"/>
  <c r="S1877" i="2" s="1"/>
  <c r="R1980" i="2"/>
  <c r="S1980" i="2" s="1"/>
  <c r="R30" i="2"/>
  <c r="S30" i="2" s="1"/>
  <c r="R62" i="2"/>
  <c r="S62" i="2" s="1"/>
  <c r="R94" i="2"/>
  <c r="S94" i="2" s="1"/>
  <c r="R125" i="2"/>
  <c r="S125" i="2" s="1"/>
  <c r="R157" i="2"/>
  <c r="S157" i="2" s="1"/>
  <c r="R189" i="2"/>
  <c r="S189" i="2" s="1"/>
  <c r="R221" i="2"/>
  <c r="S221" i="2" s="1"/>
  <c r="R253" i="2"/>
  <c r="S253" i="2" s="1"/>
  <c r="R285" i="2"/>
  <c r="S285" i="2" s="1"/>
  <c r="R317" i="2"/>
  <c r="S317" i="2" s="1"/>
  <c r="R349" i="2"/>
  <c r="S349" i="2" s="1"/>
  <c r="R381" i="2"/>
  <c r="S381" i="2" s="1"/>
  <c r="R413" i="2"/>
  <c r="S413" i="2" s="1"/>
  <c r="R445" i="2"/>
  <c r="S445" i="2" s="1"/>
  <c r="R477" i="2"/>
  <c r="S477" i="2" s="1"/>
  <c r="R509" i="2"/>
  <c r="S509" i="2" s="1"/>
  <c r="R541" i="2"/>
  <c r="S541" i="2" s="1"/>
  <c r="R573" i="2"/>
  <c r="S573" i="2" s="1"/>
  <c r="R605" i="2"/>
  <c r="S605" i="2" s="1"/>
  <c r="R637" i="2"/>
  <c r="S637" i="2" s="1"/>
  <c r="R669" i="2"/>
  <c r="S669" i="2" s="1"/>
  <c r="R701" i="2"/>
  <c r="S701" i="2" s="1"/>
  <c r="R733" i="2"/>
  <c r="S733" i="2" s="1"/>
  <c r="R765" i="2"/>
  <c r="S765" i="2" s="1"/>
  <c r="R797" i="2"/>
  <c r="S797" i="2" s="1"/>
  <c r="R829" i="2"/>
  <c r="S829" i="2" s="1"/>
  <c r="R861" i="2"/>
  <c r="S861" i="2" s="1"/>
  <c r="R893" i="2"/>
  <c r="S893" i="2" s="1"/>
  <c r="R925" i="2"/>
  <c r="S925" i="2" s="1"/>
  <c r="R957" i="2"/>
  <c r="S957" i="2" s="1"/>
  <c r="R989" i="2"/>
  <c r="S989" i="2" s="1"/>
  <c r="R1021" i="2"/>
  <c r="S1021" i="2" s="1"/>
  <c r="R1053" i="2"/>
  <c r="S1053" i="2" s="1"/>
  <c r="R1093" i="2"/>
  <c r="S1093" i="2" s="1"/>
  <c r="R1157" i="2"/>
  <c r="S1157" i="2" s="1"/>
  <c r="R1189" i="2"/>
  <c r="S1189" i="2" s="1"/>
  <c r="R1221" i="2"/>
  <c r="S1221" i="2" s="1"/>
  <c r="R1253" i="2"/>
  <c r="S1253" i="2" s="1"/>
  <c r="R1285" i="2"/>
  <c r="S1285" i="2" s="1"/>
  <c r="R1317" i="2"/>
  <c r="S1317" i="2" s="1"/>
  <c r="R1421" i="2"/>
  <c r="S1421" i="2" s="1"/>
  <c r="R1573" i="2"/>
  <c r="S1573" i="2" s="1"/>
  <c r="R1725" i="2"/>
  <c r="S1725" i="2" s="1"/>
  <c r="R1885" i="2"/>
  <c r="S1885" i="2" s="1"/>
  <c r="R1642" i="2"/>
  <c r="S1642" i="2" s="1"/>
  <c r="R229" i="2"/>
  <c r="S229" i="2" s="1"/>
  <c r="R1613" i="2"/>
  <c r="S1613" i="2" s="1"/>
  <c r="R854" i="2"/>
  <c r="S854" i="2" s="1"/>
  <c r="R1799" i="2"/>
  <c r="S1799" i="2" s="1"/>
  <c r="R969" i="2"/>
  <c r="S969" i="2" s="1"/>
  <c r="R522" i="2"/>
  <c r="S522" i="2" s="1"/>
  <c r="R1290" i="2"/>
  <c r="S1290" i="2" s="1"/>
  <c r="R1516" i="2"/>
  <c r="S1516" i="2" s="1"/>
  <c r="R1857" i="2"/>
  <c r="S1857" i="2" s="1"/>
  <c r="R805" i="2"/>
  <c r="S805" i="2" s="1"/>
  <c r="R478" i="2"/>
  <c r="S478" i="2" s="1"/>
  <c r="R1438" i="2"/>
  <c r="S1438" i="2" s="1"/>
  <c r="R1863" i="2"/>
  <c r="S1863" i="2" s="1"/>
  <c r="R1265" i="2"/>
  <c r="S1265" i="2" s="1"/>
  <c r="R586" i="2"/>
  <c r="S586" i="2" s="1"/>
  <c r="R1755" i="2"/>
  <c r="S1755" i="2" s="1"/>
  <c r="R1772" i="2"/>
  <c r="S1772" i="2" s="1"/>
  <c r="R70" i="2"/>
  <c r="S70" i="2" s="1"/>
  <c r="R1341" i="2"/>
  <c r="S1341" i="2" s="1"/>
  <c r="R510" i="2"/>
  <c r="S510" i="2" s="1"/>
  <c r="R1318" i="2"/>
  <c r="S1318" i="2" s="1"/>
  <c r="R1351" i="2"/>
  <c r="S1351" i="2" s="1"/>
  <c r="R297" i="2"/>
  <c r="S297" i="2" s="1"/>
  <c r="R379" i="2"/>
  <c r="S379" i="2" s="1"/>
  <c r="R1130" i="2"/>
  <c r="S1130" i="2" s="1"/>
  <c r="R484" i="2"/>
  <c r="S484" i="2" s="1"/>
  <c r="R795" i="2"/>
  <c r="S795" i="2" s="1"/>
  <c r="R1991" i="2"/>
  <c r="S1991" i="2" s="1"/>
  <c r="R421" i="2"/>
  <c r="S421" i="2" s="1"/>
  <c r="R933" i="2"/>
  <c r="S933" i="2" s="1"/>
  <c r="R1797" i="2"/>
  <c r="S1797" i="2" s="1"/>
  <c r="R1973" i="2"/>
  <c r="S1973" i="2" s="1"/>
  <c r="R814" i="2"/>
  <c r="S814" i="2" s="1"/>
  <c r="R1198" i="2"/>
  <c r="S1198" i="2" s="1"/>
  <c r="R1518" i="2"/>
  <c r="S1518" i="2" s="1"/>
  <c r="R1191" i="2"/>
  <c r="S1191" i="2" s="1"/>
  <c r="R1735" i="2"/>
  <c r="S1735" i="2" s="1"/>
  <c r="R137" i="2"/>
  <c r="S137" i="2" s="1"/>
  <c r="R649" i="2"/>
  <c r="S649" i="2" s="1"/>
  <c r="R1425" i="2"/>
  <c r="S1425" i="2" s="1"/>
  <c r="R202" i="2"/>
  <c r="S202" i="2" s="1"/>
  <c r="R714" i="2"/>
  <c r="S714" i="2" s="1"/>
  <c r="R1226" i="2"/>
  <c r="S1226" i="2" s="1"/>
  <c r="R1810" i="2"/>
  <c r="S1810" i="2" s="1"/>
  <c r="R1179" i="2"/>
  <c r="S1179" i="2" s="1"/>
  <c r="R1531" i="2"/>
  <c r="S1531" i="2" s="1"/>
  <c r="R1339" i="2"/>
  <c r="S1339" i="2" s="1"/>
  <c r="R7" i="2"/>
  <c r="S7" i="2" s="1"/>
  <c r="R39" i="2"/>
  <c r="S39" i="2" s="1"/>
  <c r="R71" i="2"/>
  <c r="S71" i="2" s="1"/>
  <c r="R103" i="2"/>
  <c r="S103" i="2" s="1"/>
  <c r="R134" i="2"/>
  <c r="S134" i="2" s="1"/>
  <c r="R166" i="2"/>
  <c r="S166" i="2" s="1"/>
  <c r="R198" i="2"/>
  <c r="S198" i="2" s="1"/>
  <c r="R230" i="2"/>
  <c r="S230" i="2" s="1"/>
  <c r="R262" i="2"/>
  <c r="S262" i="2" s="1"/>
  <c r="R294" i="2"/>
  <c r="S294" i="2" s="1"/>
  <c r="R326" i="2"/>
  <c r="S326" i="2" s="1"/>
  <c r="R358" i="2"/>
  <c r="S358" i="2" s="1"/>
  <c r="R390" i="2"/>
  <c r="S390" i="2" s="1"/>
  <c r="R28" i="2"/>
  <c r="S28" i="2" s="1"/>
  <c r="R60" i="2"/>
  <c r="S60" i="2" s="1"/>
  <c r="R92" i="2"/>
  <c r="S92" i="2" s="1"/>
  <c r="R124" i="2"/>
  <c r="S124" i="2" s="1"/>
  <c r="R155" i="2"/>
  <c r="S155" i="2" s="1"/>
  <c r="R187" i="2"/>
  <c r="S187" i="2" s="1"/>
  <c r="R219" i="2"/>
  <c r="S219" i="2" s="1"/>
  <c r="R251" i="2"/>
  <c r="S251" i="2" s="1"/>
  <c r="R283" i="2"/>
  <c r="S283" i="2" s="1"/>
  <c r="R315" i="2"/>
  <c r="S315" i="2" s="1"/>
  <c r="R347" i="2"/>
  <c r="S347" i="2" s="1"/>
  <c r="R16" i="2"/>
  <c r="S16" i="2" s="1"/>
  <c r="R48" i="2"/>
  <c r="S48" i="2" s="1"/>
  <c r="R80" i="2"/>
  <c r="S80" i="2" s="1"/>
  <c r="R112" i="2"/>
  <c r="S112" i="2" s="1"/>
  <c r="R143" i="2"/>
  <c r="S143" i="2" s="1"/>
  <c r="R175" i="2"/>
  <c r="S175" i="2" s="1"/>
  <c r="R207" i="2"/>
  <c r="S207" i="2" s="1"/>
  <c r="R239" i="2"/>
  <c r="S239" i="2" s="1"/>
  <c r="R271" i="2"/>
  <c r="S271" i="2" s="1"/>
  <c r="R303" i="2"/>
  <c r="S303" i="2" s="1"/>
  <c r="R335" i="2"/>
  <c r="S335" i="2" s="1"/>
  <c r="R367" i="2"/>
  <c r="S367" i="2" s="1"/>
  <c r="R399" i="2"/>
  <c r="S399" i="2" s="1"/>
  <c r="R431" i="2"/>
  <c r="S431" i="2" s="1"/>
  <c r="R463" i="2"/>
  <c r="S463" i="2" s="1"/>
  <c r="R495" i="2"/>
  <c r="S495" i="2" s="1"/>
  <c r="R527" i="2"/>
  <c r="S527" i="2" s="1"/>
  <c r="R559" i="2"/>
  <c r="S559" i="2" s="1"/>
  <c r="R591" i="2"/>
  <c r="S591" i="2" s="1"/>
  <c r="R623" i="2"/>
  <c r="S623" i="2" s="1"/>
  <c r="R663" i="2"/>
  <c r="S663" i="2" s="1"/>
  <c r="R695" i="2"/>
  <c r="S695" i="2" s="1"/>
  <c r="R727" i="2"/>
  <c r="S727" i="2" s="1"/>
  <c r="R759" i="2"/>
  <c r="S759" i="2" s="1"/>
  <c r="R791" i="2"/>
  <c r="S791" i="2" s="1"/>
  <c r="R823" i="2"/>
  <c r="S823" i="2" s="1"/>
  <c r="R855" i="2"/>
  <c r="S855" i="2" s="1"/>
  <c r="R887" i="2"/>
  <c r="S887" i="2" s="1"/>
  <c r="R919" i="2"/>
  <c r="S919" i="2" s="1"/>
  <c r="R951" i="2"/>
  <c r="S951" i="2" s="1"/>
  <c r="R983" i="2"/>
  <c r="S983" i="2" s="1"/>
  <c r="R9" i="2"/>
  <c r="S9" i="2" s="1"/>
  <c r="R41" i="2"/>
  <c r="S41" i="2" s="1"/>
  <c r="R73" i="2"/>
  <c r="S73" i="2" s="1"/>
  <c r="R105" i="2"/>
  <c r="S105" i="2" s="1"/>
  <c r="R136" i="2"/>
  <c r="S136" i="2" s="1"/>
  <c r="R168" i="2"/>
  <c r="S168" i="2" s="1"/>
  <c r="R200" i="2"/>
  <c r="S200" i="2" s="1"/>
  <c r="R232" i="2"/>
  <c r="S232" i="2" s="1"/>
  <c r="R264" i="2"/>
  <c r="S264" i="2" s="1"/>
  <c r="R328" i="2"/>
  <c r="S328" i="2" s="1"/>
  <c r="R360" i="2"/>
  <c r="S360" i="2" s="1"/>
  <c r="R392" i="2"/>
  <c r="S392" i="2" s="1"/>
  <c r="R424" i="2"/>
  <c r="S424" i="2" s="1"/>
  <c r="R456" i="2"/>
  <c r="S456" i="2" s="1"/>
  <c r="R488" i="2"/>
  <c r="S488" i="2" s="1"/>
  <c r="R520" i="2"/>
  <c r="S520" i="2" s="1"/>
  <c r="R552" i="2"/>
  <c r="S552" i="2" s="1"/>
  <c r="R584" i="2"/>
  <c r="S584" i="2" s="1"/>
  <c r="R616" i="2"/>
  <c r="S616" i="2" s="1"/>
  <c r="R648" i="2"/>
  <c r="S648" i="2" s="1"/>
  <c r="R680" i="2"/>
  <c r="S680" i="2" s="1"/>
  <c r="R712" i="2"/>
  <c r="S712" i="2" s="1"/>
  <c r="R744" i="2"/>
  <c r="S744" i="2" s="1"/>
  <c r="R776" i="2"/>
  <c r="S776" i="2" s="1"/>
  <c r="R808" i="2"/>
  <c r="S808" i="2" s="1"/>
  <c r="R840" i="2"/>
  <c r="S840" i="2" s="1"/>
  <c r="R872" i="2"/>
  <c r="S872" i="2" s="1"/>
  <c r="R904" i="2"/>
  <c r="S904" i="2" s="1"/>
  <c r="R936" i="2"/>
  <c r="S936" i="2" s="1"/>
  <c r="R968" i="2"/>
  <c r="S968" i="2" s="1"/>
  <c r="R1000" i="2"/>
  <c r="S1000" i="2" s="1"/>
  <c r="R1032" i="2"/>
  <c r="S1032" i="2" s="1"/>
  <c r="R1064" i="2"/>
  <c r="S1064" i="2" s="1"/>
  <c r="R1096" i="2"/>
  <c r="S1096" i="2" s="1"/>
  <c r="R1128" i="2"/>
  <c r="S1128" i="2" s="1"/>
  <c r="R1160" i="2"/>
  <c r="S1160" i="2" s="1"/>
  <c r="R1192" i="2"/>
  <c r="S1192" i="2" s="1"/>
  <c r="R1224" i="2"/>
  <c r="S1224" i="2" s="1"/>
  <c r="R1256" i="2"/>
  <c r="S1256" i="2" s="1"/>
  <c r="R1288" i="2"/>
  <c r="S1288" i="2" s="1"/>
  <c r="R1320" i="2"/>
  <c r="S1320" i="2" s="1"/>
  <c r="R1352" i="2"/>
  <c r="S1352" i="2" s="1"/>
  <c r="R1384" i="2"/>
  <c r="S1384" i="2" s="1"/>
  <c r="R1416" i="2"/>
  <c r="S1416" i="2" s="1"/>
  <c r="R1448" i="2"/>
  <c r="S1448" i="2" s="1"/>
  <c r="R1480" i="2"/>
  <c r="S1480" i="2" s="1"/>
  <c r="R1512" i="2"/>
  <c r="S1512" i="2" s="1"/>
  <c r="R1544" i="2"/>
  <c r="S1544" i="2" s="1"/>
  <c r="R1576" i="2"/>
  <c r="S1576" i="2" s="1"/>
  <c r="R1608" i="2"/>
  <c r="S1608" i="2" s="1"/>
  <c r="R1640" i="2"/>
  <c r="S1640" i="2" s="1"/>
  <c r="R1672" i="2"/>
  <c r="S1672" i="2" s="1"/>
  <c r="R1704" i="2"/>
  <c r="S1704" i="2" s="1"/>
  <c r="R1736" i="2"/>
  <c r="S1736" i="2" s="1"/>
  <c r="R1768" i="2"/>
  <c r="S1768" i="2" s="1"/>
  <c r="R1800" i="2"/>
  <c r="S1800" i="2" s="1"/>
  <c r="R1832" i="2"/>
  <c r="S1832" i="2" s="1"/>
  <c r="R1864" i="2"/>
  <c r="S1864" i="2" s="1"/>
  <c r="R1896" i="2"/>
  <c r="S1896" i="2" s="1"/>
  <c r="R1927" i="2"/>
  <c r="S1927" i="2" s="1"/>
  <c r="R1109" i="2"/>
  <c r="S1109" i="2" s="1"/>
  <c r="R1413" i="2"/>
  <c r="S1413" i="2" s="1"/>
  <c r="R1509" i="2"/>
  <c r="S1509" i="2" s="1"/>
  <c r="R1621" i="2"/>
  <c r="S1621" i="2" s="1"/>
  <c r="R1741" i="2"/>
  <c r="S1741" i="2" s="1"/>
  <c r="R1964" i="2"/>
  <c r="S1964" i="2" s="1"/>
  <c r="R1486" i="2"/>
  <c r="S1486" i="2" s="1"/>
  <c r="R1582" i="2"/>
  <c r="S1582" i="2" s="1"/>
  <c r="R1614" i="2"/>
  <c r="S1614" i="2" s="1"/>
  <c r="R1646" i="2"/>
  <c r="S1646" i="2" s="1"/>
  <c r="R1806" i="2"/>
  <c r="S1806" i="2" s="1"/>
  <c r="R1838" i="2"/>
  <c r="S1838" i="2" s="1"/>
  <c r="R1933" i="2"/>
  <c r="S1933" i="2" s="1"/>
  <c r="R1965" i="2"/>
  <c r="S1965" i="2" s="1"/>
  <c r="R1793" i="2"/>
  <c r="S1793" i="2" s="1"/>
  <c r="R1229" i="2"/>
  <c r="S1229" i="2" s="1"/>
  <c r="R414" i="2"/>
  <c r="S414" i="2" s="1"/>
  <c r="R1246" i="2"/>
  <c r="S1246" i="2" s="1"/>
  <c r="R999" i="2"/>
  <c r="S999" i="2" s="1"/>
  <c r="R1432" i="2"/>
  <c r="S1432" i="2" s="1"/>
  <c r="R1225" i="2"/>
  <c r="S1225" i="2" s="1"/>
  <c r="R778" i="2"/>
  <c r="S778" i="2" s="1"/>
  <c r="R1435" i="2"/>
  <c r="S1435" i="2" s="1"/>
  <c r="R1083" i="2"/>
  <c r="S1083" i="2" s="1"/>
  <c r="R1907" i="2"/>
  <c r="S1907" i="2" s="1"/>
  <c r="R710" i="2"/>
  <c r="S710" i="2" s="1"/>
  <c r="R1710" i="2"/>
  <c r="S1710" i="2" s="1"/>
  <c r="R10" i="2"/>
  <c r="S10" i="2" s="1"/>
  <c r="R75" i="2"/>
  <c r="S75" i="2" s="1"/>
  <c r="R1578" i="2"/>
  <c r="S1578" i="2" s="1"/>
  <c r="R1723" i="2"/>
  <c r="S1723" i="2" s="1"/>
  <c r="R1931" i="2"/>
  <c r="S1931" i="2" s="1"/>
  <c r="R581" i="2"/>
  <c r="S581" i="2" s="1"/>
  <c r="R1916" i="2"/>
  <c r="S1916" i="2" s="1"/>
  <c r="R926" i="2"/>
  <c r="S926" i="2" s="1"/>
  <c r="R1095" i="2"/>
  <c r="S1095" i="2" s="1"/>
  <c r="R1065" i="2"/>
  <c r="S1065" i="2" s="1"/>
  <c r="R1990" i="2"/>
  <c r="S1990" i="2" s="1"/>
  <c r="R165" i="2"/>
  <c r="S165" i="2" s="1"/>
  <c r="R677" i="2"/>
  <c r="S677" i="2" s="1"/>
  <c r="R1165" i="2"/>
  <c r="S1165" i="2" s="1"/>
  <c r="R1517" i="2"/>
  <c r="S1517" i="2" s="1"/>
  <c r="R571" i="2"/>
  <c r="S571" i="2" s="1"/>
  <c r="R606" i="2"/>
  <c r="S606" i="2" s="1"/>
  <c r="R998" i="2"/>
  <c r="S998" i="2" s="1"/>
  <c r="R1358" i="2"/>
  <c r="S1358" i="2" s="1"/>
  <c r="R1989" i="2"/>
  <c r="S1989" i="2" s="1"/>
  <c r="R1479" i="2"/>
  <c r="S1479" i="2" s="1"/>
  <c r="R1959" i="2"/>
  <c r="S1959" i="2" s="1"/>
  <c r="R393" i="2"/>
  <c r="S393" i="2" s="1"/>
  <c r="R905" i="2"/>
  <c r="S905" i="2" s="1"/>
  <c r="R1161" i="2"/>
  <c r="S1161" i="2" s="1"/>
  <c r="R1969" i="2"/>
  <c r="S1969" i="2" s="1"/>
  <c r="R458" i="2"/>
  <c r="S458" i="2" s="1"/>
  <c r="R970" i="2"/>
  <c r="S970" i="2" s="1"/>
  <c r="R1482" i="2"/>
  <c r="S1482" i="2" s="1"/>
  <c r="R1978" i="2"/>
  <c r="S1978" i="2" s="1"/>
  <c r="R1914" i="2"/>
  <c r="S1914" i="2" s="1"/>
  <c r="R1748" i="2"/>
  <c r="S1748" i="2" s="1"/>
  <c r="R955" i="2"/>
  <c r="S955" i="2" s="1"/>
  <c r="R1660" i="2"/>
  <c r="S1660" i="2" s="1"/>
  <c r="R1761" i="2"/>
  <c r="S1761" i="2" s="1"/>
  <c r="R1383" i="2"/>
  <c r="S1383" i="2" s="1"/>
  <c r="R197" i="2"/>
  <c r="S197" i="2" s="1"/>
  <c r="R453" i="2"/>
  <c r="S453" i="2" s="1"/>
  <c r="R709" i="2"/>
  <c r="S709" i="2" s="1"/>
  <c r="R965" i="2"/>
  <c r="S965" i="2" s="1"/>
  <c r="R1197" i="2"/>
  <c r="S1197" i="2" s="1"/>
  <c r="R1541" i="2"/>
  <c r="S1541" i="2" s="1"/>
  <c r="R1805" i="2"/>
  <c r="S1805" i="2" s="1"/>
  <c r="R603" i="2"/>
  <c r="S603" i="2" s="1"/>
  <c r="R1996" i="2"/>
  <c r="S1996" i="2" s="1"/>
  <c r="R638" i="2"/>
  <c r="S638" i="2" s="1"/>
  <c r="R822" i="2"/>
  <c r="S822" i="2" s="1"/>
  <c r="R1030" i="2"/>
  <c r="S1030" i="2" s="1"/>
  <c r="R1214" i="2"/>
  <c r="S1214" i="2" s="1"/>
  <c r="R1374" i="2"/>
  <c r="S1374" i="2" s="1"/>
  <c r="R1550" i="2"/>
  <c r="S1550" i="2" s="1"/>
  <c r="R655" i="2"/>
  <c r="S655" i="2" s="1"/>
  <c r="R1223" i="2"/>
  <c r="S1223" i="2" s="1"/>
  <c r="R1511" i="2"/>
  <c r="S1511" i="2" s="1"/>
  <c r="R296" i="2"/>
  <c r="S296" i="2" s="1"/>
  <c r="R169" i="2"/>
  <c r="S169" i="2" s="1"/>
  <c r="R425" i="2"/>
  <c r="S425" i="2" s="1"/>
  <c r="R681" i="2"/>
  <c r="S681" i="2" s="1"/>
  <c r="R937" i="2"/>
  <c r="S937" i="2" s="1"/>
  <c r="R1193" i="2"/>
  <c r="S1193" i="2" s="1"/>
  <c r="R1633" i="2"/>
  <c r="S1633" i="2" s="1"/>
  <c r="R2008" i="2"/>
  <c r="S2008" i="2" s="1"/>
  <c r="R234" i="2"/>
  <c r="S234" i="2" s="1"/>
  <c r="R490" i="2"/>
  <c r="S490" i="2" s="1"/>
  <c r="R746" i="2"/>
  <c r="S746" i="2" s="1"/>
  <c r="R1002" i="2"/>
  <c r="S1002" i="2" s="1"/>
  <c r="R1258" i="2"/>
  <c r="S1258" i="2" s="1"/>
  <c r="R1514" i="2"/>
  <c r="S1514" i="2" s="1"/>
  <c r="R1874" i="2"/>
  <c r="S1874" i="2" s="1"/>
  <c r="R2009" i="2"/>
  <c r="S2009" i="2" s="1"/>
  <c r="R1403" i="2"/>
  <c r="S1403" i="2" s="1"/>
  <c r="R1284" i="2"/>
  <c r="S1284" i="2" s="1"/>
  <c r="R1563" i="2"/>
  <c r="S1563" i="2" s="1"/>
  <c r="R667" i="2"/>
  <c r="S667" i="2" s="1"/>
  <c r="R987" i="2"/>
  <c r="S987" i="2" s="1"/>
  <c r="R1371" i="2"/>
  <c r="S1371" i="2" s="1"/>
  <c r="R164" i="2"/>
  <c r="S164" i="2" s="1"/>
  <c r="R196" i="2"/>
  <c r="S196" i="2" s="1"/>
  <c r="R228" i="2"/>
  <c r="S228" i="2" s="1"/>
  <c r="R260" i="2"/>
  <c r="S260" i="2" s="1"/>
  <c r="R324" i="2"/>
  <c r="S324" i="2" s="1"/>
  <c r="R356" i="2"/>
  <c r="S356" i="2" s="1"/>
  <c r="R388" i="2"/>
  <c r="S388" i="2" s="1"/>
  <c r="R420" i="2"/>
  <c r="S420" i="2" s="1"/>
  <c r="R516" i="2"/>
  <c r="S516" i="2" s="1"/>
  <c r="R548" i="2"/>
  <c r="S548" i="2" s="1"/>
  <c r="R612" i="2"/>
  <c r="S612" i="2" s="1"/>
  <c r="R644" i="2"/>
  <c r="S644" i="2" s="1"/>
  <c r="R676" i="2"/>
  <c r="S676" i="2" s="1"/>
  <c r="R708" i="2"/>
  <c r="S708" i="2" s="1"/>
  <c r="R740" i="2"/>
  <c r="S740" i="2" s="1"/>
  <c r="R772" i="2"/>
  <c r="S772" i="2" s="1"/>
  <c r="R804" i="2"/>
  <c r="S804" i="2" s="1"/>
  <c r="R836" i="2"/>
  <c r="S836" i="2" s="1"/>
  <c r="R868" i="2"/>
  <c r="S868" i="2" s="1"/>
  <c r="R900" i="2"/>
  <c r="S900" i="2" s="1"/>
  <c r="R932" i="2"/>
  <c r="S932" i="2" s="1"/>
  <c r="R964" i="2"/>
  <c r="S964" i="2" s="1"/>
  <c r="R1028" i="2"/>
  <c r="S1028" i="2" s="1"/>
  <c r="R1060" i="2"/>
  <c r="S1060" i="2" s="1"/>
  <c r="R1092" i="2"/>
  <c r="S1092" i="2" s="1"/>
  <c r="R1124" i="2"/>
  <c r="S1124" i="2" s="1"/>
  <c r="R1156" i="2"/>
  <c r="S1156" i="2" s="1"/>
  <c r="R1188" i="2"/>
  <c r="S1188" i="2" s="1"/>
  <c r="R1220" i="2"/>
  <c r="S1220" i="2" s="1"/>
  <c r="R1252" i="2"/>
  <c r="S1252" i="2" s="1"/>
  <c r="R1316" i="2"/>
  <c r="S1316" i="2" s="1"/>
  <c r="R1348" i="2"/>
  <c r="S1348" i="2" s="1"/>
  <c r="R1380" i="2"/>
  <c r="S1380" i="2" s="1"/>
  <c r="R1926" i="2"/>
  <c r="S1926" i="2" s="1"/>
  <c r="R1650" i="2"/>
  <c r="S1650" i="2" s="1"/>
  <c r="R1714" i="2"/>
  <c r="S1714" i="2" s="1"/>
  <c r="R1778" i="2"/>
  <c r="S1778" i="2" s="1"/>
  <c r="R1842" i="2"/>
  <c r="S1842" i="2" s="1"/>
  <c r="R1905" i="2"/>
  <c r="S1905" i="2" s="1"/>
  <c r="R1484" i="2"/>
  <c r="S1484" i="2" s="1"/>
  <c r="R1700" i="2"/>
  <c r="S1700" i="2" s="1"/>
  <c r="R1420" i="2"/>
  <c r="S1420" i="2" s="1"/>
  <c r="R1692" i="2"/>
  <c r="S1692" i="2" s="1"/>
  <c r="S1035" i="2"/>
  <c r="S1148" i="2"/>
  <c r="S1588" i="2"/>
  <c r="S438" i="2"/>
  <c r="S858" i="2"/>
  <c r="S1212" i="2"/>
  <c r="S1131" i="2"/>
  <c r="S1747" i="2"/>
  <c r="S1276" i="2"/>
  <c r="S1340" i="2"/>
  <c r="S1875" i="2"/>
  <c r="S368" i="2"/>
  <c r="S1779" i="2"/>
  <c r="S1084" i="2"/>
  <c r="S971" i="2"/>
  <c r="S351" i="2"/>
  <c r="S479" i="2"/>
  <c r="S18" i="2"/>
  <c r="S82" i="2"/>
  <c r="S432" i="2"/>
  <c r="S1293" i="2"/>
  <c r="S1549" i="2"/>
  <c r="S383" i="2"/>
  <c r="S615" i="2"/>
  <c r="S337" i="2"/>
  <c r="S593" i="2"/>
  <c r="S1230" i="2"/>
  <c r="S1453" i="2"/>
  <c r="S1946" i="2"/>
  <c r="S1555" i="2"/>
  <c r="S401" i="2"/>
  <c r="S182" i="2"/>
  <c r="S1459" i="2"/>
  <c r="S1523" i="2"/>
  <c r="S1587" i="2"/>
  <c r="S1651" i="2"/>
  <c r="S1811" i="2"/>
  <c r="S1372" i="2"/>
  <c r="S1500" i="2"/>
  <c r="S754" i="2"/>
  <c r="S459" i="2"/>
  <c r="S523" i="2"/>
  <c r="S587" i="2"/>
  <c r="S651" i="2"/>
  <c r="S715" i="2"/>
  <c r="S779" i="2"/>
  <c r="S843" i="2"/>
  <c r="S907" i="2"/>
  <c r="S1491" i="2"/>
  <c r="S1532" i="2"/>
  <c r="S1767" i="2"/>
  <c r="S209" i="2"/>
  <c r="S465" i="2"/>
  <c r="S1596" i="2"/>
  <c r="S890" i="2"/>
  <c r="S304" i="2"/>
  <c r="S560" i="2"/>
  <c r="S1067" i="2"/>
  <c r="S1677" i="2"/>
  <c r="S447" i="2"/>
  <c r="S511" i="2"/>
  <c r="S694" i="2"/>
  <c r="S1870" i="2"/>
  <c r="S1141" i="2"/>
  <c r="S962" i="2"/>
  <c r="S1683" i="2"/>
  <c r="S1843" i="2"/>
  <c r="S1468" i="2"/>
  <c r="S415" i="2"/>
  <c r="S950" i="2"/>
  <c r="S1436" i="2"/>
  <c r="S151" i="2"/>
  <c r="S183" i="2"/>
  <c r="S215" i="2"/>
  <c r="S247" i="2"/>
  <c r="S1052" i="2"/>
  <c r="S1116" i="2"/>
  <c r="S1180" i="2"/>
  <c r="S1244" i="2"/>
  <c r="S1308" i="2"/>
  <c r="S176" i="2"/>
  <c r="S240" i="2"/>
  <c r="S496" i="2"/>
  <c r="S1003" i="2"/>
  <c r="S1099" i="2"/>
  <c r="S49" i="2"/>
  <c r="S647" i="2"/>
  <c r="S145" i="2"/>
  <c r="S273" i="2"/>
  <c r="S529" i="2"/>
  <c r="S657" i="2"/>
  <c r="S491" i="2"/>
  <c r="S555" i="2"/>
  <c r="S619" i="2"/>
  <c r="S683" i="2"/>
  <c r="S747" i="2"/>
  <c r="S811" i="2"/>
  <c r="S875" i="2"/>
  <c r="S939" i="2"/>
  <c r="S120" i="2"/>
  <c r="S986" i="2"/>
  <c r="S1715" i="2"/>
  <c r="S1619" i="2"/>
  <c r="S1404" i="2"/>
  <c r="S113" i="2"/>
  <c r="Y3" i="2"/>
  <c r="Z3" i="2" s="1"/>
  <c r="Y62" i="2"/>
  <c r="Z62" i="2" s="1"/>
  <c r="V16" i="2"/>
  <c r="W16" i="2" s="1"/>
  <c r="Y16" i="2"/>
  <c r="Z16" i="2" s="1"/>
  <c r="Y48" i="2"/>
  <c r="Z48" i="2" s="1"/>
  <c r="V48" i="2"/>
  <c r="W48" i="2" s="1"/>
  <c r="V80" i="2"/>
  <c r="W80" i="2" s="1"/>
  <c r="Y80" i="2"/>
  <c r="Z80" i="2" s="1"/>
  <c r="Y112" i="2"/>
  <c r="Z112" i="2" s="1"/>
  <c r="V112" i="2"/>
  <c r="W112" i="2" s="1"/>
  <c r="V2001" i="2"/>
  <c r="W2001" i="2" s="1"/>
  <c r="Y2001" i="2"/>
  <c r="Z2001" i="2" s="1"/>
  <c r="V2005" i="2"/>
  <c r="W2005" i="2" s="1"/>
  <c r="Y2005" i="2"/>
  <c r="Z2005" i="2" s="1"/>
  <c r="V1921" i="2"/>
  <c r="W1921" i="2" s="1"/>
  <c r="Y1921" i="2"/>
  <c r="Z1921" i="2" s="1"/>
  <c r="V1953" i="2"/>
  <c r="W1953" i="2" s="1"/>
  <c r="Y1953" i="2"/>
  <c r="Z1953" i="2" s="1"/>
  <c r="V1923" i="2"/>
  <c r="W1923" i="2" s="1"/>
  <c r="Y1923" i="2"/>
  <c r="Z1923" i="2" s="1"/>
  <c r="V24" i="2"/>
  <c r="W24" i="2" s="1"/>
  <c r="Y24" i="2"/>
  <c r="Z24" i="2" s="1"/>
  <c r="V56" i="2"/>
  <c r="W56" i="2" s="1"/>
  <c r="Y56" i="2"/>
  <c r="Z56" i="2" s="1"/>
  <c r="V88" i="2"/>
  <c r="W88" i="2" s="1"/>
  <c r="Y88" i="2"/>
  <c r="Z88" i="2" s="1"/>
  <c r="V120" i="2"/>
  <c r="W120" i="2" s="1"/>
  <c r="Y120" i="2"/>
  <c r="Z120" i="2" s="1"/>
  <c r="V2009" i="2"/>
  <c r="W2009" i="2" s="1"/>
  <c r="Y2009" i="2"/>
  <c r="Z2009" i="2" s="1"/>
  <c r="V1929" i="2"/>
  <c r="W1929" i="2" s="1"/>
  <c r="Y1929" i="2"/>
  <c r="Z1929" i="2" s="1"/>
  <c r="V1961" i="2"/>
  <c r="W1961" i="2" s="1"/>
  <c r="Y1961" i="2"/>
  <c r="Z1961" i="2" s="1"/>
  <c r="V1992" i="2"/>
  <c r="W1992" i="2" s="1"/>
  <c r="Y1992" i="2"/>
  <c r="Z1992" i="2" s="1"/>
  <c r="V32" i="2"/>
  <c r="W32" i="2" s="1"/>
  <c r="Y32" i="2"/>
  <c r="Z32" i="2" s="1"/>
  <c r="V64" i="2"/>
  <c r="W64" i="2" s="1"/>
  <c r="Y64" i="2"/>
  <c r="Z64" i="2" s="1"/>
  <c r="V96" i="2"/>
  <c r="W96" i="2" s="1"/>
  <c r="Y96" i="2"/>
  <c r="Z96" i="2" s="1"/>
  <c r="V1925" i="2"/>
  <c r="W1925" i="2" s="1"/>
  <c r="Y1925" i="2"/>
  <c r="Z1925" i="2" s="1"/>
  <c r="V1957" i="2"/>
  <c r="W1957" i="2" s="1"/>
  <c r="Y1957" i="2"/>
  <c r="Z1957" i="2" s="1"/>
  <c r="V1988" i="2"/>
  <c r="W1988" i="2" s="1"/>
  <c r="Y1988" i="2"/>
  <c r="Z1988" i="2" s="1"/>
  <c r="V1985" i="2"/>
  <c r="W1985" i="2" s="1"/>
  <c r="Y1985" i="2"/>
  <c r="Z1985" i="2" s="1"/>
  <c r="V740" i="2"/>
  <c r="W740" i="2" s="1"/>
  <c r="Y740" i="2"/>
  <c r="Z740" i="2" s="1"/>
  <c r="Y1989" i="2"/>
  <c r="Z1989" i="2" s="1"/>
  <c r="V1989" i="2"/>
  <c r="W1989" i="2" s="1"/>
  <c r="V1937" i="2"/>
  <c r="W1937" i="2" s="1"/>
  <c r="Y1937" i="2"/>
  <c r="Z1937" i="2" s="1"/>
  <c r="Y1969" i="2"/>
  <c r="Z1969" i="2" s="1"/>
  <c r="V1969" i="2"/>
  <c r="W1969" i="2" s="1"/>
  <c r="V2000" i="2"/>
  <c r="W2000" i="2" s="1"/>
  <c r="Y2000" i="2"/>
  <c r="Z2000" i="2" s="1"/>
  <c r="V8" i="2"/>
  <c r="W8" i="2" s="1"/>
  <c r="Y8" i="2"/>
  <c r="Z8" i="2" s="1"/>
  <c r="V40" i="2"/>
  <c r="W40" i="2" s="1"/>
  <c r="Y40" i="2"/>
  <c r="Z40" i="2" s="1"/>
  <c r="V72" i="2"/>
  <c r="W72" i="2" s="1"/>
  <c r="Y72" i="2"/>
  <c r="Z72" i="2" s="1"/>
  <c r="V104" i="2"/>
  <c r="W104" i="2" s="1"/>
  <c r="Y104" i="2"/>
  <c r="Z104" i="2" s="1"/>
  <c r="V1993" i="2"/>
  <c r="W1993" i="2" s="1"/>
  <c r="Y1993" i="2"/>
  <c r="Z1993" i="2" s="1"/>
  <c r="V1997" i="2"/>
  <c r="W1997" i="2" s="1"/>
  <c r="Y1997" i="2"/>
  <c r="Z1997" i="2" s="1"/>
  <c r="V1913" i="2"/>
  <c r="W1913" i="2" s="1"/>
  <c r="Y1913" i="2"/>
  <c r="Z1913" i="2" s="1"/>
  <c r="V1945" i="2"/>
  <c r="W1945" i="2" s="1"/>
  <c r="Y1945" i="2"/>
  <c r="Z1945" i="2" s="1"/>
  <c r="V1977" i="2"/>
  <c r="W1977" i="2" s="1"/>
  <c r="Y1977" i="2"/>
  <c r="Z1977" i="2" s="1"/>
  <c r="V2008" i="2"/>
  <c r="W2008" i="2" s="1"/>
  <c r="Y2008" i="2"/>
  <c r="Z2008" i="2" s="1"/>
  <c r="Y41" i="2"/>
  <c r="Z41" i="2" s="1"/>
  <c r="Y105" i="2"/>
  <c r="Z105" i="2" s="1"/>
  <c r="Y169" i="2"/>
  <c r="Z169" i="2" s="1"/>
  <c r="Y233" i="2"/>
  <c r="Z233" i="2" s="1"/>
  <c r="Y10" i="2"/>
  <c r="Z10" i="2" s="1"/>
  <c r="Y74" i="2"/>
  <c r="Z74" i="2" s="1"/>
  <c r="Y138" i="2"/>
  <c r="Z138" i="2" s="1"/>
  <c r="Y202" i="2"/>
  <c r="Z202" i="2" s="1"/>
  <c r="Y266" i="2"/>
  <c r="Z266" i="2" s="1"/>
  <c r="Y330" i="2"/>
  <c r="Z330" i="2" s="1"/>
  <c r="Y394" i="2"/>
  <c r="Z394" i="2" s="1"/>
  <c r="Y458" i="2"/>
  <c r="Z458" i="2" s="1"/>
  <c r="Y522" i="2"/>
  <c r="Z522" i="2" s="1"/>
  <c r="Y586" i="2"/>
  <c r="Z586" i="2" s="1"/>
  <c r="Y650" i="2"/>
  <c r="Z650" i="2" s="1"/>
  <c r="Y714" i="2"/>
  <c r="Z714" i="2" s="1"/>
  <c r="Y27" i="2"/>
  <c r="Z27" i="2" s="1"/>
  <c r="Y91" i="2"/>
  <c r="Z91" i="2" s="1"/>
  <c r="Y155" i="2"/>
  <c r="Z155" i="2" s="1"/>
  <c r="Y219" i="2"/>
  <c r="Z219" i="2" s="1"/>
  <c r="Y283" i="2"/>
  <c r="Z283" i="2" s="1"/>
  <c r="Y347" i="2"/>
  <c r="Z347" i="2" s="1"/>
  <c r="Y411" i="2"/>
  <c r="Z411" i="2" s="1"/>
  <c r="Y475" i="2"/>
  <c r="Z475" i="2" s="1"/>
  <c r="Y539" i="2"/>
  <c r="Z539" i="2" s="1"/>
  <c r="Y603" i="2"/>
  <c r="Z603" i="2" s="1"/>
  <c r="Y667" i="2"/>
  <c r="Z667" i="2" s="1"/>
  <c r="Y731" i="2"/>
  <c r="Z731" i="2" s="1"/>
  <c r="Y44" i="2"/>
  <c r="Z44" i="2" s="1"/>
  <c r="Y108" i="2"/>
  <c r="Z108" i="2" s="1"/>
  <c r="Y172" i="2"/>
  <c r="Z172" i="2" s="1"/>
  <c r="Y236" i="2"/>
  <c r="Z236" i="2" s="1"/>
  <c r="Y300" i="2"/>
  <c r="Z300" i="2" s="1"/>
  <c r="Y372" i="2"/>
  <c r="Z372" i="2" s="1"/>
  <c r="Y444" i="2"/>
  <c r="Z444" i="2" s="1"/>
  <c r="Y516" i="2"/>
  <c r="Z516" i="2" s="1"/>
  <c r="Y588" i="2"/>
  <c r="Z588" i="2" s="1"/>
  <c r="Y660" i="2"/>
  <c r="Z660" i="2" s="1"/>
  <c r="Y732" i="2"/>
  <c r="Z732" i="2" s="1"/>
  <c r="Y47" i="2"/>
  <c r="Z47" i="2" s="1"/>
  <c r="Y111" i="2"/>
  <c r="Z111" i="2" s="1"/>
  <c r="Y175" i="2"/>
  <c r="Z175" i="2" s="1"/>
  <c r="Y239" i="2"/>
  <c r="Z239" i="2" s="1"/>
  <c r="Y303" i="2"/>
  <c r="Z303" i="2" s="1"/>
  <c r="Y367" i="2"/>
  <c r="Z367" i="2" s="1"/>
  <c r="Y431" i="2"/>
  <c r="Z431" i="2" s="1"/>
  <c r="Y495" i="2"/>
  <c r="Z495" i="2" s="1"/>
  <c r="Y559" i="2"/>
  <c r="Z559" i="2" s="1"/>
  <c r="Y623" i="2"/>
  <c r="Z623" i="2" s="1"/>
  <c r="Y687" i="2"/>
  <c r="Z687" i="2" s="1"/>
  <c r="Y751" i="2"/>
  <c r="Z751" i="2" s="1"/>
  <c r="Y126" i="2"/>
  <c r="Z126" i="2" s="1"/>
  <c r="Y190" i="2"/>
  <c r="Z190" i="2" s="1"/>
  <c r="Y254" i="2"/>
  <c r="Z254" i="2" s="1"/>
  <c r="Y318" i="2"/>
  <c r="Z318" i="2" s="1"/>
  <c r="Y382" i="2"/>
  <c r="Z382" i="2" s="1"/>
  <c r="Y446" i="2"/>
  <c r="Z446" i="2" s="1"/>
  <c r="Y510" i="2"/>
  <c r="Z510" i="2" s="1"/>
  <c r="Y574" i="2"/>
  <c r="Z574" i="2" s="1"/>
  <c r="Y638" i="2"/>
  <c r="Z638" i="2" s="1"/>
  <c r="Y702" i="2"/>
  <c r="Z702" i="2" s="1"/>
  <c r="Y766" i="2"/>
  <c r="Z766" i="2" s="1"/>
  <c r="Y830" i="2"/>
  <c r="Z830" i="2" s="1"/>
  <c r="Y815" i="2"/>
  <c r="Z815" i="2" s="1"/>
  <c r="Y879" i="2"/>
  <c r="Z879" i="2" s="1"/>
  <c r="Y943" i="2"/>
  <c r="Z943" i="2" s="1"/>
  <c r="Y1007" i="2"/>
  <c r="Z1007" i="2" s="1"/>
  <c r="Y1071" i="2"/>
  <c r="Z1071" i="2" s="1"/>
  <c r="Y1135" i="2"/>
  <c r="Z1135" i="2" s="1"/>
  <c r="Y1199" i="2"/>
  <c r="Z1199" i="2" s="1"/>
  <c r="Y1263" i="2"/>
  <c r="Z1263" i="2" s="1"/>
  <c r="Y1327" i="2"/>
  <c r="Z1327" i="2" s="1"/>
  <c r="Y1391" i="2"/>
  <c r="Z1391" i="2" s="1"/>
  <c r="Y1463" i="2"/>
  <c r="Z1463" i="2" s="1"/>
  <c r="Y1535" i="2"/>
  <c r="Z1535" i="2" s="1"/>
  <c r="Y1607" i="2"/>
  <c r="Z1607" i="2" s="1"/>
  <c r="Y1671" i="2"/>
  <c r="Z1671" i="2" s="1"/>
  <c r="Y1735" i="2"/>
  <c r="Z1735" i="2" s="1"/>
  <c r="Y1799" i="2"/>
  <c r="Z1799" i="2" s="1"/>
  <c r="Y1863" i="2"/>
  <c r="Z1863" i="2" s="1"/>
  <c r="V1915" i="2"/>
  <c r="W1915" i="2" s="1"/>
  <c r="Y1915" i="2"/>
  <c r="Z1915" i="2" s="1"/>
  <c r="Y49" i="2"/>
  <c r="Z49" i="2" s="1"/>
  <c r="Y113" i="2"/>
  <c r="Z113" i="2" s="1"/>
  <c r="Y177" i="2"/>
  <c r="Z177" i="2" s="1"/>
  <c r="Y241" i="2"/>
  <c r="Z241" i="2" s="1"/>
  <c r="Y18" i="2"/>
  <c r="Z18" i="2" s="1"/>
  <c r="Y82" i="2"/>
  <c r="Z82" i="2" s="1"/>
  <c r="Y146" i="2"/>
  <c r="Z146" i="2" s="1"/>
  <c r="Y210" i="2"/>
  <c r="Z210" i="2" s="1"/>
  <c r="Y274" i="2"/>
  <c r="Z274" i="2" s="1"/>
  <c r="Y338" i="2"/>
  <c r="Z338" i="2" s="1"/>
  <c r="Y402" i="2"/>
  <c r="Z402" i="2" s="1"/>
  <c r="Y466" i="2"/>
  <c r="Z466" i="2" s="1"/>
  <c r="Y530" i="2"/>
  <c r="Z530" i="2" s="1"/>
  <c r="Y594" i="2"/>
  <c r="Z594" i="2" s="1"/>
  <c r="Y658" i="2"/>
  <c r="Z658" i="2" s="1"/>
  <c r="Y722" i="2"/>
  <c r="Z722" i="2" s="1"/>
  <c r="Y35" i="2"/>
  <c r="Z35" i="2" s="1"/>
  <c r="Y99" i="2"/>
  <c r="Z99" i="2" s="1"/>
  <c r="Y163" i="2"/>
  <c r="Z163" i="2" s="1"/>
  <c r="Y227" i="2"/>
  <c r="Z227" i="2" s="1"/>
  <c r="Y291" i="2"/>
  <c r="Z291" i="2" s="1"/>
  <c r="Y355" i="2"/>
  <c r="Z355" i="2" s="1"/>
  <c r="Y419" i="2"/>
  <c r="Z419" i="2" s="1"/>
  <c r="Y483" i="2"/>
  <c r="Z483" i="2" s="1"/>
  <c r="Y547" i="2"/>
  <c r="Z547" i="2" s="1"/>
  <c r="Y611" i="2"/>
  <c r="Z611" i="2" s="1"/>
  <c r="Y675" i="2"/>
  <c r="Z675" i="2" s="1"/>
  <c r="Y739" i="2"/>
  <c r="Z739" i="2" s="1"/>
  <c r="Y52" i="2"/>
  <c r="Z52" i="2" s="1"/>
  <c r="Y1523" i="2"/>
  <c r="Z1523" i="2" s="1"/>
  <c r="Y1987" i="2"/>
  <c r="Z1987" i="2" s="1"/>
  <c r="Y1653" i="2"/>
  <c r="Z1653" i="2" s="1"/>
  <c r="Y1821" i="2"/>
  <c r="Z1821" i="2" s="1"/>
  <c r="V1933" i="2"/>
  <c r="W1933" i="2" s="1"/>
  <c r="Y1933" i="2"/>
  <c r="Z1933" i="2" s="1"/>
  <c r="V1965" i="2"/>
  <c r="W1965" i="2" s="1"/>
  <c r="Y1965" i="2"/>
  <c r="Z1965" i="2" s="1"/>
  <c r="Y57" i="2"/>
  <c r="Z57" i="2" s="1"/>
  <c r="Y121" i="2"/>
  <c r="Z121" i="2" s="1"/>
  <c r="Y185" i="2"/>
  <c r="Z185" i="2" s="1"/>
  <c r="Y249" i="2"/>
  <c r="Z249" i="2" s="1"/>
  <c r="Y26" i="2"/>
  <c r="Z26" i="2" s="1"/>
  <c r="Y90" i="2"/>
  <c r="Z90" i="2" s="1"/>
  <c r="Y154" i="2"/>
  <c r="Z154" i="2" s="1"/>
  <c r="Y218" i="2"/>
  <c r="Z218" i="2" s="1"/>
  <c r="Y282" i="2"/>
  <c r="Z282" i="2" s="1"/>
  <c r="Y346" i="2"/>
  <c r="Z346" i="2" s="1"/>
  <c r="Y410" i="2"/>
  <c r="Z410" i="2" s="1"/>
  <c r="Y474" i="2"/>
  <c r="Z474" i="2" s="1"/>
  <c r="Y538" i="2"/>
  <c r="Z538" i="2" s="1"/>
  <c r="Y602" i="2"/>
  <c r="Z602" i="2" s="1"/>
  <c r="Y666" i="2"/>
  <c r="Z666" i="2" s="1"/>
  <c r="Y730" i="2"/>
  <c r="Z730" i="2" s="1"/>
  <c r="Y43" i="2"/>
  <c r="Z43" i="2" s="1"/>
  <c r="Y107" i="2"/>
  <c r="Z107" i="2" s="1"/>
  <c r="Y171" i="2"/>
  <c r="Z171" i="2" s="1"/>
  <c r="Y235" i="2"/>
  <c r="Z235" i="2" s="1"/>
  <c r="Y299" i="2"/>
  <c r="Z299" i="2" s="1"/>
  <c r="Y363" i="2"/>
  <c r="Z363" i="2" s="1"/>
  <c r="Y427" i="2"/>
  <c r="Z427" i="2" s="1"/>
  <c r="Y491" i="2"/>
  <c r="Z491" i="2" s="1"/>
  <c r="Y555" i="2"/>
  <c r="Z555" i="2" s="1"/>
  <c r="Y619" i="2"/>
  <c r="Z619" i="2" s="1"/>
  <c r="Y683" i="2"/>
  <c r="Z683" i="2" s="1"/>
  <c r="Y747" i="2"/>
  <c r="Z747" i="2" s="1"/>
  <c r="Y60" i="2"/>
  <c r="Z60" i="2" s="1"/>
  <c r="Y124" i="2"/>
  <c r="Z124" i="2" s="1"/>
  <c r="Y188" i="2"/>
  <c r="Z188" i="2" s="1"/>
  <c r="Y252" i="2"/>
  <c r="Z252" i="2" s="1"/>
  <c r="Y316" i="2"/>
  <c r="Z316" i="2" s="1"/>
  <c r="Y388" i="2"/>
  <c r="Z388" i="2" s="1"/>
  <c r="Y460" i="2"/>
  <c r="Z460" i="2" s="1"/>
  <c r="Y532" i="2"/>
  <c r="Z532" i="2" s="1"/>
  <c r="Y604" i="2"/>
  <c r="Z604" i="2" s="1"/>
  <c r="Y684" i="2"/>
  <c r="Z684" i="2" s="1"/>
  <c r="Y756" i="2"/>
  <c r="Z756" i="2" s="1"/>
  <c r="Y63" i="2"/>
  <c r="Z63" i="2" s="1"/>
  <c r="Y127" i="2"/>
  <c r="Z127" i="2" s="1"/>
  <c r="Y191" i="2"/>
  <c r="Z191" i="2" s="1"/>
  <c r="Y255" i="2"/>
  <c r="Z255" i="2" s="1"/>
  <c r="Y319" i="2"/>
  <c r="Z319" i="2" s="1"/>
  <c r="Y383" i="2"/>
  <c r="Z383" i="2" s="1"/>
  <c r="Y447" i="2"/>
  <c r="Z447" i="2" s="1"/>
  <c r="Y511" i="2"/>
  <c r="Z511" i="2" s="1"/>
  <c r="Y575" i="2"/>
  <c r="Z575" i="2" s="1"/>
  <c r="Y639" i="2"/>
  <c r="Z639" i="2" s="1"/>
  <c r="Y703" i="2"/>
  <c r="Z703" i="2" s="1"/>
  <c r="Y14" i="2"/>
  <c r="Z14" i="2" s="1"/>
  <c r="Y78" i="2"/>
  <c r="Z78" i="2" s="1"/>
  <c r="Y142" i="2"/>
  <c r="Z142" i="2" s="1"/>
  <c r="Y206" i="2"/>
  <c r="Z206" i="2" s="1"/>
  <c r="Y270" i="2"/>
  <c r="Z270" i="2" s="1"/>
  <c r="Y334" i="2"/>
  <c r="Z334" i="2" s="1"/>
  <c r="Y398" i="2"/>
  <c r="Z398" i="2" s="1"/>
  <c r="Y462" i="2"/>
  <c r="Z462" i="2" s="1"/>
  <c r="Y526" i="2"/>
  <c r="Z526" i="2" s="1"/>
  <c r="Y590" i="2"/>
  <c r="Z590" i="2" s="1"/>
  <c r="Y654" i="2"/>
  <c r="Z654" i="2" s="1"/>
  <c r="Y718" i="2"/>
  <c r="Z718" i="2" s="1"/>
  <c r="Y782" i="2"/>
  <c r="Z782" i="2" s="1"/>
  <c r="Y767" i="2"/>
  <c r="Z767" i="2" s="1"/>
  <c r="Y831" i="2"/>
  <c r="Z831" i="2" s="1"/>
  <c r="Y895" i="2"/>
  <c r="Z895" i="2" s="1"/>
  <c r="Y959" i="2"/>
  <c r="Z959" i="2" s="1"/>
  <c r="Y1023" i="2"/>
  <c r="Z1023" i="2" s="1"/>
  <c r="Y1087" i="2"/>
  <c r="Z1087" i="2" s="1"/>
  <c r="Y1151" i="2"/>
  <c r="Z1151" i="2" s="1"/>
  <c r="Y1215" i="2"/>
  <c r="Z1215" i="2" s="1"/>
  <c r="Y1279" i="2"/>
  <c r="Z1279" i="2" s="1"/>
  <c r="Y1343" i="2"/>
  <c r="Z1343" i="2" s="1"/>
  <c r="Y1407" i="2"/>
  <c r="Z1407" i="2" s="1"/>
  <c r="Y1479" i="2"/>
  <c r="Z1479" i="2" s="1"/>
  <c r="Y1551" i="2"/>
  <c r="Z1551" i="2" s="1"/>
  <c r="Y1623" i="2"/>
  <c r="Z1623" i="2" s="1"/>
  <c r="Y1687" i="2"/>
  <c r="Z1687" i="2" s="1"/>
  <c r="Y1751" i="2"/>
  <c r="Z1751" i="2" s="1"/>
  <c r="Y1815" i="2"/>
  <c r="Z1815" i="2" s="1"/>
  <c r="Y1879" i="2"/>
  <c r="Z1879" i="2" s="1"/>
  <c r="Y65" i="2"/>
  <c r="Z65" i="2" s="1"/>
  <c r="Y129" i="2"/>
  <c r="Z129" i="2" s="1"/>
  <c r="Y193" i="2"/>
  <c r="Z193" i="2" s="1"/>
  <c r="Y257" i="2"/>
  <c r="Z257" i="2" s="1"/>
  <c r="Y34" i="2"/>
  <c r="Z34" i="2" s="1"/>
  <c r="Y98" i="2"/>
  <c r="Z98" i="2" s="1"/>
  <c r="Y162" i="2"/>
  <c r="Z162" i="2" s="1"/>
  <c r="Y226" i="2"/>
  <c r="Z226" i="2" s="1"/>
  <c r="Y290" i="2"/>
  <c r="Z290" i="2" s="1"/>
  <c r="Y354" i="2"/>
  <c r="Z354" i="2" s="1"/>
  <c r="Y418" i="2"/>
  <c r="Z418" i="2" s="1"/>
  <c r="Y482" i="2"/>
  <c r="Z482" i="2" s="1"/>
  <c r="Y546" i="2"/>
  <c r="Z546" i="2" s="1"/>
  <c r="Y610" i="2"/>
  <c r="Z610" i="2" s="1"/>
  <c r="Y674" i="2"/>
  <c r="Z674" i="2" s="1"/>
  <c r="Y738" i="2"/>
  <c r="Z738" i="2" s="1"/>
  <c r="Y51" i="2"/>
  <c r="Z51" i="2" s="1"/>
  <c r="Y115" i="2"/>
  <c r="Z115" i="2" s="1"/>
  <c r="Y179" i="2"/>
  <c r="Z179" i="2" s="1"/>
  <c r="Y243" i="2"/>
  <c r="Z243" i="2" s="1"/>
  <c r="Y307" i="2"/>
  <c r="Z307" i="2" s="1"/>
  <c r="Y371" i="2"/>
  <c r="Z371" i="2" s="1"/>
  <c r="Y435" i="2"/>
  <c r="Z435" i="2" s="1"/>
  <c r="Y499" i="2"/>
  <c r="Z499" i="2" s="1"/>
  <c r="Y563" i="2"/>
  <c r="Z563" i="2" s="1"/>
  <c r="Y627" i="2"/>
  <c r="Z627" i="2" s="1"/>
  <c r="Y691" i="2"/>
  <c r="Z691" i="2" s="1"/>
  <c r="Y4" i="2"/>
  <c r="Z4" i="2" s="1"/>
  <c r="Y68" i="2"/>
  <c r="Z68" i="2" s="1"/>
  <c r="Y132" i="2"/>
  <c r="Z132" i="2" s="1"/>
  <c r="Y196" i="2"/>
  <c r="Z196" i="2" s="1"/>
  <c r="Y260" i="2"/>
  <c r="Z260" i="2" s="1"/>
  <c r="Y324" i="2"/>
  <c r="Z324" i="2" s="1"/>
  <c r="Y396" i="2"/>
  <c r="Z396" i="2" s="1"/>
  <c r="Y468" i="2"/>
  <c r="Z468" i="2" s="1"/>
  <c r="Y540" i="2"/>
  <c r="Z540" i="2" s="1"/>
  <c r="Y620" i="2"/>
  <c r="Z620" i="2" s="1"/>
  <c r="Y692" i="2"/>
  <c r="Z692" i="2" s="1"/>
  <c r="Y7" i="2"/>
  <c r="Z7" i="2" s="1"/>
  <c r="Y71" i="2"/>
  <c r="Z71" i="2" s="1"/>
  <c r="Y135" i="2"/>
  <c r="Z135" i="2" s="1"/>
  <c r="Y199" i="2"/>
  <c r="Z199" i="2" s="1"/>
  <c r="Y263" i="2"/>
  <c r="Z263" i="2" s="1"/>
  <c r="Y327" i="2"/>
  <c r="Z327" i="2" s="1"/>
  <c r="Y391" i="2"/>
  <c r="Z391" i="2" s="1"/>
  <c r="Y455" i="2"/>
  <c r="Z455" i="2" s="1"/>
  <c r="Y519" i="2"/>
  <c r="Z519" i="2" s="1"/>
  <c r="Y583" i="2"/>
  <c r="Z583" i="2" s="1"/>
  <c r="Y647" i="2"/>
  <c r="Z647" i="2" s="1"/>
  <c r="Y711" i="2"/>
  <c r="Z711" i="2" s="1"/>
  <c r="Y22" i="2"/>
  <c r="Z22" i="2" s="1"/>
  <c r="Y86" i="2"/>
  <c r="Z86" i="2" s="1"/>
  <c r="Y150" i="2"/>
  <c r="Z150" i="2" s="1"/>
  <c r="Y214" i="2"/>
  <c r="Z214" i="2" s="1"/>
  <c r="Y278" i="2"/>
  <c r="Z278" i="2" s="1"/>
  <c r="Y342" i="2"/>
  <c r="Z342" i="2" s="1"/>
  <c r="Y406" i="2"/>
  <c r="Z406" i="2" s="1"/>
  <c r="Y470" i="2"/>
  <c r="Z470" i="2" s="1"/>
  <c r="Y534" i="2"/>
  <c r="Z534" i="2" s="1"/>
  <c r="Y598" i="2"/>
  <c r="Z598" i="2" s="1"/>
  <c r="Y662" i="2"/>
  <c r="Z662" i="2" s="1"/>
  <c r="Y726" i="2"/>
  <c r="Z726" i="2" s="1"/>
  <c r="Y790" i="2"/>
  <c r="Z790" i="2" s="1"/>
  <c r="Y775" i="2"/>
  <c r="Z775" i="2" s="1"/>
  <c r="Y839" i="2"/>
  <c r="Z839" i="2" s="1"/>
  <c r="Y903" i="2"/>
  <c r="Z903" i="2" s="1"/>
  <c r="Y967" i="2"/>
  <c r="Z967" i="2" s="1"/>
  <c r="Y1031" i="2"/>
  <c r="Z1031" i="2" s="1"/>
  <c r="Y1095" i="2"/>
  <c r="Z1095" i="2" s="1"/>
  <c r="Y1159" i="2"/>
  <c r="Z1159" i="2" s="1"/>
  <c r="Y1223" i="2"/>
  <c r="Z1223" i="2" s="1"/>
  <c r="Y1287" i="2"/>
  <c r="Z1287" i="2" s="1"/>
  <c r="Y1351" i="2"/>
  <c r="Z1351" i="2" s="1"/>
  <c r="Y1415" i="2"/>
  <c r="Z1415" i="2" s="1"/>
  <c r="Y1495" i="2"/>
  <c r="Z1495" i="2" s="1"/>
  <c r="Y1559" i="2"/>
  <c r="Z1559" i="2" s="1"/>
  <c r="Y1631" i="2"/>
  <c r="Z1631" i="2" s="1"/>
  <c r="Y1695" i="2"/>
  <c r="Z1695" i="2" s="1"/>
  <c r="Y1759" i="2"/>
  <c r="Z1759" i="2" s="1"/>
  <c r="Y1823" i="2"/>
  <c r="Z1823" i="2" s="1"/>
  <c r="Y1887" i="2"/>
  <c r="Z1887" i="2" s="1"/>
  <c r="Y1951" i="2"/>
  <c r="Z1951" i="2" s="1"/>
  <c r="Y297" i="2"/>
  <c r="Z297" i="2" s="1"/>
  <c r="Y361" i="2"/>
  <c r="Z361" i="2" s="1"/>
  <c r="Y425" i="2"/>
  <c r="Z425" i="2" s="1"/>
  <c r="Y489" i="2"/>
  <c r="Z489" i="2" s="1"/>
  <c r="Y553" i="2"/>
  <c r="Z553" i="2" s="1"/>
  <c r="Y617" i="2"/>
  <c r="Z617" i="2" s="1"/>
  <c r="Y681" i="2"/>
  <c r="Z681" i="2" s="1"/>
  <c r="Y745" i="2"/>
  <c r="Z745" i="2" s="1"/>
  <c r="Y809" i="2"/>
  <c r="Z809" i="2" s="1"/>
  <c r="Y873" i="2"/>
  <c r="Z873" i="2" s="1"/>
  <c r="Y937" i="2"/>
  <c r="Z937" i="2" s="1"/>
  <c r="Y1001" i="2"/>
  <c r="Z1001" i="2" s="1"/>
  <c r="Y1065" i="2"/>
  <c r="Z1065" i="2" s="1"/>
  <c r="Y1129" i="2"/>
  <c r="Z1129" i="2" s="1"/>
  <c r="Y1193" i="2"/>
  <c r="Z1193" i="2" s="1"/>
  <c r="Y1257" i="2"/>
  <c r="Z1257" i="2" s="1"/>
  <c r="Y1321" i="2"/>
  <c r="Z1321" i="2" s="1"/>
  <c r="Y1385" i="2"/>
  <c r="Z1385" i="2" s="1"/>
  <c r="Y1449" i="2"/>
  <c r="Z1449" i="2" s="1"/>
  <c r="Y1513" i="2"/>
  <c r="Z1513" i="2" s="1"/>
  <c r="Y1577" i="2"/>
  <c r="Z1577" i="2" s="1"/>
  <c r="Y810" i="2"/>
  <c r="Z810" i="2" s="1"/>
  <c r="Y874" i="2"/>
  <c r="Z874" i="2" s="1"/>
  <c r="Y938" i="2"/>
  <c r="Z938" i="2" s="1"/>
  <c r="Y1002" i="2"/>
  <c r="Z1002" i="2" s="1"/>
  <c r="Y1066" i="2"/>
  <c r="Z1066" i="2" s="1"/>
  <c r="Y1130" i="2"/>
  <c r="Z1130" i="2" s="1"/>
  <c r="Y1194" i="2"/>
  <c r="Z1194" i="2" s="1"/>
  <c r="Y1258" i="2"/>
  <c r="Z1258" i="2" s="1"/>
  <c r="Y1322" i="2"/>
  <c r="Z1322" i="2" s="1"/>
  <c r="Y1386" i="2"/>
  <c r="Z1386" i="2" s="1"/>
  <c r="Y1450" i="2"/>
  <c r="Z1450" i="2" s="1"/>
  <c r="Y1514" i="2"/>
  <c r="Z1514" i="2" s="1"/>
  <c r="Y1578" i="2"/>
  <c r="Z1578" i="2" s="1"/>
  <c r="Y795" i="2"/>
  <c r="Z795" i="2" s="1"/>
  <c r="Y859" i="2"/>
  <c r="Z859" i="2" s="1"/>
  <c r="Y923" i="2"/>
  <c r="Z923" i="2" s="1"/>
  <c r="Y987" i="2"/>
  <c r="Z987" i="2" s="1"/>
  <c r="Y1051" i="2"/>
  <c r="Z1051" i="2" s="1"/>
  <c r="Y1115" i="2"/>
  <c r="Z1115" i="2" s="1"/>
  <c r="Y1179" i="2"/>
  <c r="Z1179" i="2" s="1"/>
  <c r="Y838" i="2"/>
  <c r="Z838" i="2" s="1"/>
  <c r="Y902" i="2"/>
  <c r="Z902" i="2" s="1"/>
  <c r="Y966" i="2"/>
  <c r="Z966" i="2" s="1"/>
  <c r="Y1030" i="2"/>
  <c r="Z1030" i="2" s="1"/>
  <c r="Y1094" i="2"/>
  <c r="Z1094" i="2" s="1"/>
  <c r="Y1158" i="2"/>
  <c r="Z1158" i="2" s="1"/>
  <c r="Y1222" i="2"/>
  <c r="Z1222" i="2" s="1"/>
  <c r="Y1286" i="2"/>
  <c r="Z1286" i="2" s="1"/>
  <c r="Y1350" i="2"/>
  <c r="Z1350" i="2" s="1"/>
  <c r="Y1414" i="2"/>
  <c r="Z1414" i="2" s="1"/>
  <c r="Y1478" i="2"/>
  <c r="Z1478" i="2" s="1"/>
  <c r="Y1542" i="2"/>
  <c r="Z1542" i="2" s="1"/>
  <c r="Y1606" i="2"/>
  <c r="Z1606" i="2" s="1"/>
  <c r="Y1670" i="2"/>
  <c r="Z1670" i="2" s="1"/>
  <c r="Y1734" i="2"/>
  <c r="Z1734" i="2" s="1"/>
  <c r="Y1798" i="2"/>
  <c r="Z1798" i="2" s="1"/>
  <c r="Y1862" i="2"/>
  <c r="Z1862" i="2" s="1"/>
  <c r="Y1926" i="2"/>
  <c r="Z1926" i="2" s="1"/>
  <c r="Y1990" i="2"/>
  <c r="Z1990" i="2" s="1"/>
  <c r="Y944" i="2"/>
  <c r="Z944" i="2" s="1"/>
  <c r="Y1008" i="2"/>
  <c r="Z1008" i="2" s="1"/>
  <c r="Y1072" i="2"/>
  <c r="Z1072" i="2" s="1"/>
  <c r="Y1136" i="2"/>
  <c r="Z1136" i="2" s="1"/>
  <c r="Y1200" i="2"/>
  <c r="Z1200" i="2" s="1"/>
  <c r="Y1264" i="2"/>
  <c r="Z1264" i="2" s="1"/>
  <c r="Y1328" i="2"/>
  <c r="Z1328" i="2" s="1"/>
  <c r="Y1392" i="2"/>
  <c r="Z1392" i="2" s="1"/>
  <c r="Y1456" i="2"/>
  <c r="Z1456" i="2" s="1"/>
  <c r="Y1528" i="2"/>
  <c r="Z1528" i="2" s="1"/>
  <c r="Y1656" i="2"/>
  <c r="Z1656" i="2" s="1"/>
  <c r="Y1776" i="2"/>
  <c r="Z1776" i="2" s="1"/>
  <c r="Y1904" i="2"/>
  <c r="Z1904" i="2" s="1"/>
  <c r="Y1397" i="2"/>
  <c r="Z1397" i="2" s="1"/>
  <c r="Y1461" i="2"/>
  <c r="Z1461" i="2" s="1"/>
  <c r="Y1525" i="2"/>
  <c r="Z1525" i="2" s="1"/>
  <c r="Y1589" i="2"/>
  <c r="Z1589" i="2" s="1"/>
  <c r="Y1757" i="2"/>
  <c r="Z1757" i="2" s="1"/>
  <c r="V1909" i="2"/>
  <c r="W1909" i="2" s="1"/>
  <c r="Y1909" i="2"/>
  <c r="Z1909" i="2" s="1"/>
  <c r="V1941" i="2"/>
  <c r="W1941" i="2" s="1"/>
  <c r="Y1941" i="2"/>
  <c r="Z1941" i="2" s="1"/>
  <c r="V1973" i="2"/>
  <c r="W1973" i="2" s="1"/>
  <c r="Y1973" i="2"/>
  <c r="Z1973" i="2" s="1"/>
  <c r="V2004" i="2"/>
  <c r="W2004" i="2" s="1"/>
  <c r="Y2004" i="2"/>
  <c r="Z2004" i="2" s="1"/>
  <c r="Y9" i="2"/>
  <c r="Z9" i="2" s="1"/>
  <c r="Y73" i="2"/>
  <c r="Z73" i="2" s="1"/>
  <c r="Y137" i="2"/>
  <c r="Z137" i="2" s="1"/>
  <c r="Y201" i="2"/>
  <c r="Z201" i="2" s="1"/>
  <c r="Y265" i="2"/>
  <c r="Z265" i="2" s="1"/>
  <c r="Y42" i="2"/>
  <c r="Z42" i="2" s="1"/>
  <c r="Y106" i="2"/>
  <c r="Z106" i="2" s="1"/>
  <c r="Y170" i="2"/>
  <c r="Z170" i="2" s="1"/>
  <c r="Y234" i="2"/>
  <c r="Z234" i="2" s="1"/>
  <c r="Y298" i="2"/>
  <c r="Z298" i="2" s="1"/>
  <c r="Y362" i="2"/>
  <c r="Z362" i="2" s="1"/>
  <c r="Y426" i="2"/>
  <c r="Z426" i="2" s="1"/>
  <c r="Y490" i="2"/>
  <c r="Z490" i="2" s="1"/>
  <c r="Y554" i="2"/>
  <c r="Z554" i="2" s="1"/>
  <c r="Y618" i="2"/>
  <c r="Z618" i="2" s="1"/>
  <c r="Y682" i="2"/>
  <c r="Z682" i="2" s="1"/>
  <c r="Y746" i="2"/>
  <c r="Z746" i="2" s="1"/>
  <c r="Y59" i="2"/>
  <c r="Z59" i="2" s="1"/>
  <c r="Y123" i="2"/>
  <c r="Z123" i="2" s="1"/>
  <c r="Y187" i="2"/>
  <c r="Z187" i="2" s="1"/>
  <c r="Y251" i="2"/>
  <c r="Z251" i="2" s="1"/>
  <c r="Y315" i="2"/>
  <c r="Z315" i="2" s="1"/>
  <c r="Y379" i="2"/>
  <c r="Z379" i="2" s="1"/>
  <c r="Y443" i="2"/>
  <c r="Z443" i="2" s="1"/>
  <c r="Y507" i="2"/>
  <c r="Z507" i="2" s="1"/>
  <c r="Y571" i="2"/>
  <c r="Z571" i="2" s="1"/>
  <c r="Y635" i="2"/>
  <c r="Z635" i="2" s="1"/>
  <c r="Y699" i="2"/>
  <c r="Z699" i="2" s="1"/>
  <c r="Y12" i="2"/>
  <c r="Z12" i="2" s="1"/>
  <c r="Y76" i="2"/>
  <c r="Z76" i="2" s="1"/>
  <c r="Y140" i="2"/>
  <c r="Z140" i="2" s="1"/>
  <c r="Y204" i="2"/>
  <c r="Z204" i="2" s="1"/>
  <c r="Y268" i="2"/>
  <c r="Z268" i="2" s="1"/>
  <c r="Y332" i="2"/>
  <c r="Z332" i="2" s="1"/>
  <c r="Y404" i="2"/>
  <c r="Z404" i="2" s="1"/>
  <c r="Y476" i="2"/>
  <c r="Z476" i="2" s="1"/>
  <c r="Y556" i="2"/>
  <c r="Z556" i="2" s="1"/>
  <c r="Y628" i="2"/>
  <c r="Z628" i="2" s="1"/>
  <c r="Y700" i="2"/>
  <c r="Z700" i="2" s="1"/>
  <c r="Y15" i="2"/>
  <c r="Z15" i="2" s="1"/>
  <c r="Y79" i="2"/>
  <c r="Z79" i="2" s="1"/>
  <c r="Y143" i="2"/>
  <c r="Z143" i="2" s="1"/>
  <c r="Y207" i="2"/>
  <c r="Z207" i="2" s="1"/>
  <c r="Y271" i="2"/>
  <c r="Z271" i="2" s="1"/>
  <c r="Y335" i="2"/>
  <c r="Z335" i="2" s="1"/>
  <c r="Y399" i="2"/>
  <c r="Z399" i="2" s="1"/>
  <c r="Y463" i="2"/>
  <c r="Z463" i="2" s="1"/>
  <c r="Y527" i="2"/>
  <c r="Z527" i="2" s="1"/>
  <c r="Y591" i="2"/>
  <c r="Z591" i="2" s="1"/>
  <c r="Y655" i="2"/>
  <c r="Z655" i="2" s="1"/>
  <c r="Y719" i="2"/>
  <c r="Z719" i="2" s="1"/>
  <c r="Y30" i="2"/>
  <c r="Z30" i="2" s="1"/>
  <c r="Y94" i="2"/>
  <c r="Z94" i="2" s="1"/>
  <c r="Y158" i="2"/>
  <c r="Z158" i="2" s="1"/>
  <c r="Y222" i="2"/>
  <c r="Z222" i="2" s="1"/>
  <c r="Y286" i="2"/>
  <c r="Z286" i="2" s="1"/>
  <c r="Y350" i="2"/>
  <c r="Z350" i="2" s="1"/>
  <c r="Y414" i="2"/>
  <c r="Z414" i="2" s="1"/>
  <c r="Y478" i="2"/>
  <c r="Z478" i="2" s="1"/>
  <c r="Y542" i="2"/>
  <c r="Z542" i="2" s="1"/>
  <c r="Y606" i="2"/>
  <c r="Z606" i="2" s="1"/>
  <c r="Y670" i="2"/>
  <c r="Z670" i="2" s="1"/>
  <c r="Y734" i="2"/>
  <c r="Z734" i="2" s="1"/>
  <c r="Y798" i="2"/>
  <c r="Z798" i="2" s="1"/>
  <c r="Y783" i="2"/>
  <c r="Z783" i="2" s="1"/>
  <c r="Y847" i="2"/>
  <c r="Z847" i="2" s="1"/>
  <c r="Y911" i="2"/>
  <c r="Z911" i="2" s="1"/>
  <c r="Y975" i="2"/>
  <c r="Z975" i="2" s="1"/>
  <c r="Y1039" i="2"/>
  <c r="Z1039" i="2" s="1"/>
  <c r="Y1103" i="2"/>
  <c r="Z1103" i="2" s="1"/>
  <c r="Y1167" i="2"/>
  <c r="Z1167" i="2" s="1"/>
  <c r="Y1231" i="2"/>
  <c r="Z1231" i="2" s="1"/>
  <c r="Y1295" i="2"/>
  <c r="Z1295" i="2" s="1"/>
  <c r="Y1359" i="2"/>
  <c r="Z1359" i="2" s="1"/>
  <c r="Y1431" i="2"/>
  <c r="Z1431" i="2" s="1"/>
  <c r="Y1503" i="2"/>
  <c r="Z1503" i="2" s="1"/>
  <c r="Y1567" i="2"/>
  <c r="Z1567" i="2" s="1"/>
  <c r="Y1639" i="2"/>
  <c r="Z1639" i="2" s="1"/>
  <c r="Y1703" i="2"/>
  <c r="Z1703" i="2" s="1"/>
  <c r="Y1767" i="2"/>
  <c r="Z1767" i="2" s="1"/>
  <c r="Y1831" i="2"/>
  <c r="Z1831" i="2" s="1"/>
  <c r="Y1895" i="2"/>
  <c r="Z1895" i="2" s="1"/>
  <c r="Y53" i="2"/>
  <c r="Z53" i="2" s="1"/>
  <c r="Y117" i="2"/>
  <c r="Z117" i="2" s="1"/>
  <c r="Y181" i="2"/>
  <c r="Z181" i="2" s="1"/>
  <c r="Y245" i="2"/>
  <c r="Z245" i="2" s="1"/>
  <c r="Y309" i="2"/>
  <c r="Z309" i="2" s="1"/>
  <c r="Y373" i="2"/>
  <c r="Z373" i="2" s="1"/>
  <c r="Y437" i="2"/>
  <c r="Z437" i="2" s="1"/>
  <c r="Y501" i="2"/>
  <c r="Z501" i="2" s="1"/>
  <c r="Y565" i="2"/>
  <c r="Z565" i="2" s="1"/>
  <c r="Y629" i="2"/>
  <c r="Z629" i="2" s="1"/>
  <c r="Y693" i="2"/>
  <c r="Z693" i="2" s="1"/>
  <c r="Y757" i="2"/>
  <c r="Z757" i="2" s="1"/>
  <c r="Y821" i="2"/>
  <c r="Z821" i="2" s="1"/>
  <c r="Y885" i="2"/>
  <c r="Z885" i="2" s="1"/>
  <c r="Y949" i="2"/>
  <c r="Z949" i="2" s="1"/>
  <c r="Y1013" i="2"/>
  <c r="Z1013" i="2" s="1"/>
  <c r="Y1077" i="2"/>
  <c r="Z1077" i="2" s="1"/>
  <c r="Y1141" i="2"/>
  <c r="Z1141" i="2" s="1"/>
  <c r="Y1205" i="2"/>
  <c r="Z1205" i="2" s="1"/>
  <c r="Y1269" i="2"/>
  <c r="Z1269" i="2" s="1"/>
  <c r="Y1333" i="2"/>
  <c r="Z1333" i="2" s="1"/>
  <c r="Y1600" i="2"/>
  <c r="Z1600" i="2" s="1"/>
  <c r="Y1728" i="2"/>
  <c r="Z1728" i="2" s="1"/>
  <c r="Y1864" i="2"/>
  <c r="Z1864" i="2" s="1"/>
  <c r="Y1984" i="2"/>
  <c r="Z1984" i="2" s="1"/>
  <c r="Y17" i="2"/>
  <c r="Z17" i="2" s="1"/>
  <c r="Y81" i="2"/>
  <c r="Z81" i="2" s="1"/>
  <c r="Y145" i="2"/>
  <c r="Z145" i="2" s="1"/>
  <c r="Y209" i="2"/>
  <c r="Z209" i="2" s="1"/>
  <c r="Y273" i="2"/>
  <c r="Z273" i="2" s="1"/>
  <c r="Y50" i="2"/>
  <c r="Z50" i="2" s="1"/>
  <c r="Y114" i="2"/>
  <c r="Z114" i="2" s="1"/>
  <c r="Y178" i="2"/>
  <c r="Z178" i="2" s="1"/>
  <c r="Y242" i="2"/>
  <c r="Z242" i="2" s="1"/>
  <c r="Y306" i="2"/>
  <c r="Z306" i="2" s="1"/>
  <c r="Y370" i="2"/>
  <c r="Z370" i="2" s="1"/>
  <c r="Y434" i="2"/>
  <c r="Z434" i="2" s="1"/>
  <c r="Y498" i="2"/>
  <c r="Z498" i="2" s="1"/>
  <c r="Y562" i="2"/>
  <c r="Z562" i="2" s="1"/>
  <c r="Y626" i="2"/>
  <c r="Z626" i="2" s="1"/>
  <c r="Y690" i="2"/>
  <c r="Z690" i="2" s="1"/>
  <c r="Y67" i="2"/>
  <c r="Z67" i="2" s="1"/>
  <c r="Y131" i="2"/>
  <c r="Z131" i="2" s="1"/>
  <c r="Y195" i="2"/>
  <c r="Z195" i="2" s="1"/>
  <c r="Y259" i="2"/>
  <c r="Z259" i="2" s="1"/>
  <c r="Y323" i="2"/>
  <c r="Z323" i="2" s="1"/>
  <c r="Y387" i="2"/>
  <c r="Z387" i="2" s="1"/>
  <c r="Y451" i="2"/>
  <c r="Z451" i="2" s="1"/>
  <c r="Y515" i="2"/>
  <c r="Z515" i="2" s="1"/>
  <c r="Y579" i="2"/>
  <c r="Z579" i="2" s="1"/>
  <c r="Y643" i="2"/>
  <c r="Z643" i="2" s="1"/>
  <c r="Y707" i="2"/>
  <c r="Z707" i="2" s="1"/>
  <c r="Y20" i="2"/>
  <c r="Z20" i="2" s="1"/>
  <c r="Y84" i="2"/>
  <c r="Z84" i="2" s="1"/>
  <c r="Y148" i="2"/>
  <c r="Z148" i="2" s="1"/>
  <c r="Y212" i="2"/>
  <c r="Z212" i="2" s="1"/>
  <c r="Y276" i="2"/>
  <c r="Z276" i="2" s="1"/>
  <c r="Y340" i="2"/>
  <c r="Z340" i="2" s="1"/>
  <c r="Y412" i="2"/>
  <c r="Z412" i="2" s="1"/>
  <c r="Y492" i="2"/>
  <c r="Z492" i="2" s="1"/>
  <c r="Y564" i="2"/>
  <c r="Z564" i="2" s="1"/>
  <c r="Y636" i="2"/>
  <c r="Z636" i="2" s="1"/>
  <c r="Y708" i="2"/>
  <c r="Z708" i="2" s="1"/>
  <c r="Y23" i="2"/>
  <c r="Z23" i="2" s="1"/>
  <c r="Y87" i="2"/>
  <c r="Z87" i="2" s="1"/>
  <c r="Y151" i="2"/>
  <c r="Z151" i="2" s="1"/>
  <c r="Y215" i="2"/>
  <c r="Z215" i="2" s="1"/>
  <c r="Y279" i="2"/>
  <c r="Z279" i="2" s="1"/>
  <c r="Y343" i="2"/>
  <c r="Z343" i="2" s="1"/>
  <c r="Y407" i="2"/>
  <c r="Z407" i="2" s="1"/>
  <c r="Y471" i="2"/>
  <c r="Z471" i="2" s="1"/>
  <c r="Y535" i="2"/>
  <c r="Z535" i="2" s="1"/>
  <c r="Y599" i="2"/>
  <c r="Z599" i="2" s="1"/>
  <c r="Y663" i="2"/>
  <c r="Z663" i="2" s="1"/>
  <c r="Y727" i="2"/>
  <c r="Z727" i="2" s="1"/>
  <c r="Y38" i="2"/>
  <c r="Z38" i="2" s="1"/>
  <c r="Y102" i="2"/>
  <c r="Z102" i="2" s="1"/>
  <c r="Y166" i="2"/>
  <c r="Z166" i="2" s="1"/>
  <c r="Y230" i="2"/>
  <c r="Z230" i="2" s="1"/>
  <c r="Y294" i="2"/>
  <c r="Z294" i="2" s="1"/>
  <c r="Y358" i="2"/>
  <c r="Z358" i="2" s="1"/>
  <c r="Y422" i="2"/>
  <c r="Z422" i="2" s="1"/>
  <c r="Y486" i="2"/>
  <c r="Z486" i="2" s="1"/>
  <c r="Y550" i="2"/>
  <c r="Z550" i="2" s="1"/>
  <c r="Y614" i="2"/>
  <c r="Z614" i="2" s="1"/>
  <c r="Y678" i="2"/>
  <c r="Z678" i="2" s="1"/>
  <c r="Y742" i="2"/>
  <c r="Z742" i="2" s="1"/>
  <c r="Y806" i="2"/>
  <c r="Z806" i="2" s="1"/>
  <c r="Y791" i="2"/>
  <c r="Z791" i="2" s="1"/>
  <c r="Y855" i="2"/>
  <c r="Z855" i="2" s="1"/>
  <c r="Y919" i="2"/>
  <c r="Z919" i="2" s="1"/>
  <c r="Y983" i="2"/>
  <c r="Z983" i="2" s="1"/>
  <c r="Y1047" i="2"/>
  <c r="Z1047" i="2" s="1"/>
  <c r="Y1111" i="2"/>
  <c r="Z1111" i="2" s="1"/>
  <c r="Y1175" i="2"/>
  <c r="Z1175" i="2" s="1"/>
  <c r="Y1239" i="2"/>
  <c r="Z1239" i="2" s="1"/>
  <c r="Y1303" i="2"/>
  <c r="Z1303" i="2" s="1"/>
  <c r="Y1367" i="2"/>
  <c r="Z1367" i="2" s="1"/>
  <c r="Y1439" i="2"/>
  <c r="Z1439" i="2" s="1"/>
  <c r="Y1511" i="2"/>
  <c r="Z1511" i="2" s="1"/>
  <c r="Y1583" i="2"/>
  <c r="Z1583" i="2" s="1"/>
  <c r="Y1647" i="2"/>
  <c r="Z1647" i="2" s="1"/>
  <c r="Y1711" i="2"/>
  <c r="Z1711" i="2" s="1"/>
  <c r="Y1775" i="2"/>
  <c r="Z1775" i="2" s="1"/>
  <c r="Y1839" i="2"/>
  <c r="Z1839" i="2" s="1"/>
  <c r="Y1903" i="2"/>
  <c r="Z1903" i="2" s="1"/>
  <c r="Y1967" i="2"/>
  <c r="Z1967" i="2" s="1"/>
  <c r="Y313" i="2"/>
  <c r="Z313" i="2" s="1"/>
  <c r="Y377" i="2"/>
  <c r="Z377" i="2" s="1"/>
  <c r="Y441" i="2"/>
  <c r="Z441" i="2" s="1"/>
  <c r="Y1996" i="2"/>
  <c r="Z1996" i="2" s="1"/>
  <c r="Y1869" i="2"/>
  <c r="Z1869" i="2" s="1"/>
  <c r="Y1917" i="2"/>
  <c r="Z1917" i="2" s="1"/>
  <c r="V1949" i="2"/>
  <c r="W1949" i="2" s="1"/>
  <c r="Y1949" i="2"/>
  <c r="Z1949" i="2" s="1"/>
  <c r="V1981" i="2"/>
  <c r="W1981" i="2" s="1"/>
  <c r="Y1981" i="2"/>
  <c r="Z1981" i="2" s="1"/>
  <c r="Y25" i="2"/>
  <c r="Z25" i="2" s="1"/>
  <c r="Y89" i="2"/>
  <c r="Z89" i="2" s="1"/>
  <c r="Y153" i="2"/>
  <c r="Z153" i="2" s="1"/>
  <c r="Y217" i="2"/>
  <c r="Z217" i="2" s="1"/>
  <c r="Y281" i="2"/>
  <c r="Z281" i="2" s="1"/>
  <c r="Y58" i="2"/>
  <c r="Z58" i="2" s="1"/>
  <c r="Y122" i="2"/>
  <c r="Z122" i="2" s="1"/>
  <c r="Y186" i="2"/>
  <c r="Z186" i="2" s="1"/>
  <c r="Y250" i="2"/>
  <c r="Z250" i="2" s="1"/>
  <c r="Y314" i="2"/>
  <c r="Z314" i="2" s="1"/>
  <c r="Y378" i="2"/>
  <c r="Z378" i="2" s="1"/>
  <c r="Y442" i="2"/>
  <c r="Z442" i="2" s="1"/>
  <c r="Y506" i="2"/>
  <c r="Z506" i="2" s="1"/>
  <c r="Y570" i="2"/>
  <c r="Z570" i="2" s="1"/>
  <c r="Y634" i="2"/>
  <c r="Z634" i="2" s="1"/>
  <c r="Y698" i="2"/>
  <c r="Z698" i="2" s="1"/>
  <c r="Y11" i="2"/>
  <c r="Z11" i="2" s="1"/>
  <c r="Y75" i="2"/>
  <c r="Z75" i="2" s="1"/>
  <c r="Y139" i="2"/>
  <c r="Z139" i="2" s="1"/>
  <c r="Y203" i="2"/>
  <c r="Z203" i="2" s="1"/>
  <c r="Y267" i="2"/>
  <c r="Z267" i="2" s="1"/>
  <c r="Y331" i="2"/>
  <c r="Z331" i="2" s="1"/>
  <c r="Y395" i="2"/>
  <c r="Z395" i="2" s="1"/>
  <c r="Y459" i="2"/>
  <c r="Z459" i="2" s="1"/>
  <c r="Y523" i="2"/>
  <c r="Z523" i="2" s="1"/>
  <c r="Y587" i="2"/>
  <c r="Z587" i="2" s="1"/>
  <c r="Y651" i="2"/>
  <c r="Z651" i="2" s="1"/>
  <c r="Y715" i="2"/>
  <c r="Z715" i="2" s="1"/>
  <c r="Y28" i="2"/>
  <c r="Z28" i="2" s="1"/>
  <c r="Y92" i="2"/>
  <c r="Z92" i="2" s="1"/>
  <c r="Y156" i="2"/>
  <c r="Z156" i="2" s="1"/>
  <c r="Y220" i="2"/>
  <c r="Z220" i="2" s="1"/>
  <c r="Y284" i="2"/>
  <c r="Z284" i="2" s="1"/>
  <c r="Y348" i="2"/>
  <c r="Z348" i="2" s="1"/>
  <c r="Y428" i="2"/>
  <c r="Z428" i="2" s="1"/>
  <c r="Y500" i="2"/>
  <c r="Z500" i="2" s="1"/>
  <c r="Y572" i="2"/>
  <c r="Z572" i="2" s="1"/>
  <c r="Y644" i="2"/>
  <c r="Z644" i="2" s="1"/>
  <c r="Y716" i="2"/>
  <c r="Z716" i="2" s="1"/>
  <c r="Y31" i="2"/>
  <c r="Z31" i="2" s="1"/>
  <c r="Y95" i="2"/>
  <c r="Z95" i="2" s="1"/>
  <c r="Y159" i="2"/>
  <c r="Z159" i="2" s="1"/>
  <c r="Y223" i="2"/>
  <c r="Z223" i="2" s="1"/>
  <c r="Y287" i="2"/>
  <c r="Z287" i="2" s="1"/>
  <c r="Y351" i="2"/>
  <c r="Z351" i="2" s="1"/>
  <c r="Y415" i="2"/>
  <c r="Z415" i="2" s="1"/>
  <c r="Y479" i="2"/>
  <c r="Z479" i="2" s="1"/>
  <c r="Y543" i="2"/>
  <c r="Z543" i="2" s="1"/>
  <c r="Y607" i="2"/>
  <c r="Z607" i="2" s="1"/>
  <c r="Y671" i="2"/>
  <c r="Z671" i="2" s="1"/>
  <c r="Y735" i="2"/>
  <c r="Z735" i="2" s="1"/>
  <c r="Y46" i="2"/>
  <c r="Z46" i="2" s="1"/>
  <c r="Y110" i="2"/>
  <c r="Z110" i="2" s="1"/>
  <c r="Y174" i="2"/>
  <c r="Z174" i="2" s="1"/>
  <c r="Y238" i="2"/>
  <c r="Z238" i="2" s="1"/>
  <c r="Y302" i="2"/>
  <c r="Z302" i="2" s="1"/>
  <c r="Y366" i="2"/>
  <c r="Z366" i="2" s="1"/>
  <c r="Y430" i="2"/>
  <c r="Z430" i="2" s="1"/>
  <c r="Y494" i="2"/>
  <c r="Z494" i="2" s="1"/>
  <c r="Y558" i="2"/>
  <c r="Z558" i="2" s="1"/>
  <c r="Y622" i="2"/>
  <c r="Z622" i="2" s="1"/>
  <c r="Y686" i="2"/>
  <c r="Z686" i="2" s="1"/>
  <c r="Y750" i="2"/>
  <c r="Z750" i="2" s="1"/>
  <c r="Y814" i="2"/>
  <c r="Z814" i="2" s="1"/>
  <c r="Y799" i="2"/>
  <c r="Z799" i="2" s="1"/>
  <c r="Y863" i="2"/>
  <c r="Z863" i="2" s="1"/>
  <c r="Y927" i="2"/>
  <c r="Z927" i="2" s="1"/>
  <c r="Y991" i="2"/>
  <c r="Z991" i="2" s="1"/>
  <c r="Y1055" i="2"/>
  <c r="Z1055" i="2" s="1"/>
  <c r="Y1119" i="2"/>
  <c r="Z1119" i="2" s="1"/>
  <c r="Y1183" i="2"/>
  <c r="Z1183" i="2" s="1"/>
  <c r="Y1247" i="2"/>
  <c r="Z1247" i="2" s="1"/>
  <c r="Y1311" i="2"/>
  <c r="Z1311" i="2" s="1"/>
  <c r="Y1375" i="2"/>
  <c r="Z1375" i="2" s="1"/>
  <c r="Y1447" i="2"/>
  <c r="Z1447" i="2" s="1"/>
  <c r="Y1519" i="2"/>
  <c r="Z1519" i="2" s="1"/>
  <c r="Y1591" i="2"/>
  <c r="Z1591" i="2" s="1"/>
  <c r="Y1655" i="2"/>
  <c r="Z1655" i="2" s="1"/>
  <c r="Y1719" i="2"/>
  <c r="Z1719" i="2" s="1"/>
  <c r="Y1783" i="2"/>
  <c r="Z1783" i="2" s="1"/>
  <c r="Y1847" i="2"/>
  <c r="Z1847" i="2" s="1"/>
  <c r="Y1911" i="2"/>
  <c r="Z1911" i="2" s="1"/>
  <c r="Y1975" i="2"/>
  <c r="Z1975" i="2" s="1"/>
  <c r="Y152" i="2"/>
  <c r="Z152" i="2" s="1"/>
  <c r="Y216" i="2"/>
  <c r="Z216" i="2" s="1"/>
  <c r="Y280" i="2"/>
  <c r="Z280" i="2" s="1"/>
  <c r="Y344" i="2"/>
  <c r="Z344" i="2" s="1"/>
  <c r="Y408" i="2"/>
  <c r="Z408" i="2" s="1"/>
  <c r="Y472" i="2"/>
  <c r="Z472" i="2" s="1"/>
  <c r="Y536" i="2"/>
  <c r="Z536" i="2" s="1"/>
  <c r="Y600" i="2"/>
  <c r="Z600" i="2" s="1"/>
  <c r="Y664" i="2"/>
  <c r="Z664" i="2" s="1"/>
  <c r="Y728" i="2"/>
  <c r="Z728" i="2" s="1"/>
  <c r="Y792" i="2"/>
  <c r="Z792" i="2" s="1"/>
  <c r="Y856" i="2"/>
  <c r="Z856" i="2" s="1"/>
  <c r="Y1617" i="2"/>
  <c r="Z1617" i="2" s="1"/>
  <c r="Y1681" i="2"/>
  <c r="Z1681" i="2" s="1"/>
  <c r="Y1745" i="2"/>
  <c r="Z1745" i="2" s="1"/>
  <c r="Y1809" i="2"/>
  <c r="Z1809" i="2" s="1"/>
  <c r="Y1873" i="2"/>
  <c r="Z1873" i="2" s="1"/>
  <c r="Y1626" i="2"/>
  <c r="Z1626" i="2" s="1"/>
  <c r="Y1690" i="2"/>
  <c r="Z1690" i="2" s="1"/>
  <c r="Y1754" i="2"/>
  <c r="Z1754" i="2" s="1"/>
  <c r="Y1818" i="2"/>
  <c r="Z1818" i="2" s="1"/>
  <c r="Y1882" i="2"/>
  <c r="Z1882" i="2" s="1"/>
  <c r="Y1946" i="2"/>
  <c r="Z1946" i="2" s="1"/>
  <c r="Y1251" i="2"/>
  <c r="Z1251" i="2" s="1"/>
  <c r="Y1315" i="2"/>
  <c r="Z1315" i="2" s="1"/>
  <c r="Y1379" i="2"/>
  <c r="Z1379" i="2" s="1"/>
  <c r="Y1443" i="2"/>
  <c r="Z1443" i="2" s="1"/>
  <c r="Y1507" i="2"/>
  <c r="Z1507" i="2" s="1"/>
  <c r="Y1579" i="2"/>
  <c r="Z1579" i="2" s="1"/>
  <c r="Y1651" i="2"/>
  <c r="Z1651" i="2" s="1"/>
  <c r="Y1715" i="2"/>
  <c r="Z1715" i="2" s="1"/>
  <c r="Y1779" i="2"/>
  <c r="Z1779" i="2" s="1"/>
  <c r="Y1843" i="2"/>
  <c r="Z1843" i="2" s="1"/>
  <c r="Y1907" i="2"/>
  <c r="Z1907" i="2" s="1"/>
  <c r="Y764" i="2"/>
  <c r="Z764" i="2" s="1"/>
  <c r="Y828" i="2"/>
  <c r="Z828" i="2" s="1"/>
  <c r="Y892" i="2"/>
  <c r="Z892" i="2" s="1"/>
  <c r="Y956" i="2"/>
  <c r="Z956" i="2" s="1"/>
  <c r="Y1020" i="2"/>
  <c r="Z1020" i="2" s="1"/>
  <c r="Y1084" i="2"/>
  <c r="Z1084" i="2" s="1"/>
  <c r="Y1148" i="2"/>
  <c r="Z1148" i="2" s="1"/>
  <c r="Y1212" i="2"/>
  <c r="Z1212" i="2" s="1"/>
  <c r="Y1276" i="2"/>
  <c r="Z1276" i="2" s="1"/>
  <c r="Y1340" i="2"/>
  <c r="Z1340" i="2" s="1"/>
  <c r="Y1404" i="2"/>
  <c r="Z1404" i="2" s="1"/>
  <c r="Y1468" i="2"/>
  <c r="Z1468" i="2" s="1"/>
  <c r="Y1532" i="2"/>
  <c r="Z1532" i="2" s="1"/>
  <c r="Y1596" i="2"/>
  <c r="Z1596" i="2" s="1"/>
  <c r="Y1676" i="2"/>
  <c r="Z1676" i="2" s="1"/>
  <c r="Y1740" i="2"/>
  <c r="Z1740" i="2" s="1"/>
  <c r="Y1804" i="2"/>
  <c r="Z1804" i="2" s="1"/>
  <c r="Y1868" i="2"/>
  <c r="Z1868" i="2" s="1"/>
  <c r="Y1932" i="2"/>
  <c r="Z1932" i="2" s="1"/>
  <c r="Y33" i="2"/>
  <c r="Z33" i="2" s="1"/>
  <c r="Y97" i="2"/>
  <c r="Z97" i="2" s="1"/>
  <c r="Y161" i="2"/>
  <c r="Z161" i="2" s="1"/>
  <c r="Y225" i="2"/>
  <c r="Z225" i="2" s="1"/>
  <c r="Y289" i="2"/>
  <c r="Z289" i="2" s="1"/>
  <c r="Y66" i="2"/>
  <c r="Z66" i="2" s="1"/>
  <c r="Y130" i="2"/>
  <c r="Z130" i="2" s="1"/>
  <c r="Y194" i="2"/>
  <c r="Z194" i="2" s="1"/>
  <c r="Y258" i="2"/>
  <c r="Z258" i="2" s="1"/>
  <c r="Y322" i="2"/>
  <c r="Z322" i="2" s="1"/>
  <c r="Y386" i="2"/>
  <c r="Z386" i="2" s="1"/>
  <c r="Y450" i="2"/>
  <c r="Z450" i="2" s="1"/>
  <c r="Y514" i="2"/>
  <c r="Z514" i="2" s="1"/>
  <c r="Y578" i="2"/>
  <c r="Z578" i="2" s="1"/>
  <c r="Y642" i="2"/>
  <c r="Z642" i="2" s="1"/>
  <c r="Y706" i="2"/>
  <c r="Z706" i="2" s="1"/>
  <c r="Y19" i="2"/>
  <c r="Z19" i="2" s="1"/>
  <c r="Y83" i="2"/>
  <c r="Z83" i="2" s="1"/>
  <c r="Y147" i="2"/>
  <c r="Z147" i="2" s="1"/>
  <c r="Y211" i="2"/>
  <c r="Z211" i="2" s="1"/>
  <c r="Y275" i="2"/>
  <c r="Z275" i="2" s="1"/>
  <c r="Y339" i="2"/>
  <c r="Z339" i="2" s="1"/>
  <c r="Y403" i="2"/>
  <c r="Z403" i="2" s="1"/>
  <c r="Y467" i="2"/>
  <c r="Z467" i="2" s="1"/>
  <c r="Y531" i="2"/>
  <c r="Z531" i="2" s="1"/>
  <c r="Y595" i="2"/>
  <c r="Z595" i="2" s="1"/>
  <c r="Y659" i="2"/>
  <c r="Z659" i="2" s="1"/>
  <c r="Y723" i="2"/>
  <c r="Z723" i="2" s="1"/>
  <c r="Y36" i="2"/>
  <c r="Z36" i="2" s="1"/>
  <c r="Y100" i="2"/>
  <c r="Z100" i="2" s="1"/>
  <c r="Y1959" i="2"/>
  <c r="Z1959" i="2" s="1"/>
  <c r="Y305" i="2"/>
  <c r="Z305" i="2" s="1"/>
  <c r="Y369" i="2"/>
  <c r="Z369" i="2" s="1"/>
  <c r="Y433" i="2"/>
  <c r="Z433" i="2" s="1"/>
  <c r="Y497" i="2"/>
  <c r="Z497" i="2" s="1"/>
  <c r="Y561" i="2"/>
  <c r="Z561" i="2" s="1"/>
  <c r="Y625" i="2"/>
  <c r="Z625" i="2" s="1"/>
  <c r="Y689" i="2"/>
  <c r="Z689" i="2" s="1"/>
  <c r="Y753" i="2"/>
  <c r="Z753" i="2" s="1"/>
  <c r="Y817" i="2"/>
  <c r="Z817" i="2" s="1"/>
  <c r="Y881" i="2"/>
  <c r="Z881" i="2" s="1"/>
  <c r="Y945" i="2"/>
  <c r="Z945" i="2" s="1"/>
  <c r="Y1009" i="2"/>
  <c r="Z1009" i="2" s="1"/>
  <c r="Y1073" i="2"/>
  <c r="Z1073" i="2" s="1"/>
  <c r="Y1137" i="2"/>
  <c r="Z1137" i="2" s="1"/>
  <c r="Y1201" i="2"/>
  <c r="Z1201" i="2" s="1"/>
  <c r="Y1265" i="2"/>
  <c r="Z1265" i="2" s="1"/>
  <c r="Y1329" i="2"/>
  <c r="Z1329" i="2" s="1"/>
  <c r="Y1393" i="2"/>
  <c r="Z1393" i="2" s="1"/>
  <c r="Y1457" i="2"/>
  <c r="Z1457" i="2" s="1"/>
  <c r="Y1521" i="2"/>
  <c r="Z1521" i="2" s="1"/>
  <c r="Y754" i="2"/>
  <c r="Z754" i="2" s="1"/>
  <c r="Y818" i="2"/>
  <c r="Z818" i="2" s="1"/>
  <c r="Y882" i="2"/>
  <c r="Z882" i="2" s="1"/>
  <c r="Y946" i="2"/>
  <c r="Z946" i="2" s="1"/>
  <c r="Y1010" i="2"/>
  <c r="Z1010" i="2" s="1"/>
  <c r="Y1074" i="2"/>
  <c r="Z1074" i="2" s="1"/>
  <c r="Y1138" i="2"/>
  <c r="Z1138" i="2" s="1"/>
  <c r="Y1202" i="2"/>
  <c r="Z1202" i="2" s="1"/>
  <c r="Y1266" i="2"/>
  <c r="Z1266" i="2" s="1"/>
  <c r="Y1330" i="2"/>
  <c r="Z1330" i="2" s="1"/>
  <c r="Y1394" i="2"/>
  <c r="Z1394" i="2" s="1"/>
  <c r="Y1458" i="2"/>
  <c r="Z1458" i="2" s="1"/>
  <c r="Y1522" i="2"/>
  <c r="Z1522" i="2" s="1"/>
  <c r="Y1586" i="2"/>
  <c r="Z1586" i="2" s="1"/>
  <c r="Y803" i="2"/>
  <c r="Z803" i="2" s="1"/>
  <c r="Y867" i="2"/>
  <c r="Z867" i="2" s="1"/>
  <c r="Y931" i="2"/>
  <c r="Z931" i="2" s="1"/>
  <c r="Y995" i="2"/>
  <c r="Z995" i="2" s="1"/>
  <c r="Y1059" i="2"/>
  <c r="Z1059" i="2" s="1"/>
  <c r="Y1123" i="2"/>
  <c r="Z1123" i="2" s="1"/>
  <c r="Y1187" i="2"/>
  <c r="Z1187" i="2" s="1"/>
  <c r="Y846" i="2"/>
  <c r="Z846" i="2" s="1"/>
  <c r="Y910" i="2"/>
  <c r="Z910" i="2" s="1"/>
  <c r="Y974" i="2"/>
  <c r="Z974" i="2" s="1"/>
  <c r="Y1038" i="2"/>
  <c r="Z1038" i="2" s="1"/>
  <c r="Y1102" i="2"/>
  <c r="Z1102" i="2" s="1"/>
  <c r="Y1166" i="2"/>
  <c r="Z1166" i="2" s="1"/>
  <c r="Y1230" i="2"/>
  <c r="Z1230" i="2" s="1"/>
  <c r="Y1294" i="2"/>
  <c r="Z1294" i="2" s="1"/>
  <c r="Y1358" i="2"/>
  <c r="Z1358" i="2" s="1"/>
  <c r="Y1422" i="2"/>
  <c r="Z1422" i="2" s="1"/>
  <c r="Y1486" i="2"/>
  <c r="Z1486" i="2" s="1"/>
  <c r="Y1550" i="2"/>
  <c r="Z1550" i="2" s="1"/>
  <c r="Y1614" i="2"/>
  <c r="Z1614" i="2" s="1"/>
  <c r="Y1678" i="2"/>
  <c r="Z1678" i="2" s="1"/>
  <c r="Y1742" i="2"/>
  <c r="Z1742" i="2" s="1"/>
  <c r="Y1806" i="2"/>
  <c r="Z1806" i="2" s="1"/>
  <c r="Y1870" i="2"/>
  <c r="Z1870" i="2" s="1"/>
  <c r="Y1934" i="2"/>
  <c r="Z1934" i="2" s="1"/>
  <c r="Y1998" i="2"/>
  <c r="Z1998" i="2" s="1"/>
  <c r="Y160" i="2"/>
  <c r="Z160" i="2" s="1"/>
  <c r="Y224" i="2"/>
  <c r="Z224" i="2" s="1"/>
  <c r="Y288" i="2"/>
  <c r="Z288" i="2" s="1"/>
  <c r="Y352" i="2"/>
  <c r="Z352" i="2" s="1"/>
  <c r="Y416" i="2"/>
  <c r="Z416" i="2" s="1"/>
  <c r="Y480" i="2"/>
  <c r="Z480" i="2" s="1"/>
  <c r="Y544" i="2"/>
  <c r="Z544" i="2" s="1"/>
  <c r="Y608" i="2"/>
  <c r="Z608" i="2" s="1"/>
  <c r="Y672" i="2"/>
  <c r="Z672" i="2" s="1"/>
  <c r="Y736" i="2"/>
  <c r="Z736" i="2" s="1"/>
  <c r="Y800" i="2"/>
  <c r="Z800" i="2" s="1"/>
  <c r="Y864" i="2"/>
  <c r="Z864" i="2" s="1"/>
  <c r="Y1625" i="2"/>
  <c r="Z1625" i="2" s="1"/>
  <c r="Y1689" i="2"/>
  <c r="Z1689" i="2" s="1"/>
  <c r="Y1753" i="2"/>
  <c r="Z1753" i="2" s="1"/>
  <c r="Y1817" i="2"/>
  <c r="Z1817" i="2" s="1"/>
  <c r="Y1881" i="2"/>
  <c r="Z1881" i="2" s="1"/>
  <c r="Y1634" i="2"/>
  <c r="Z1634" i="2" s="1"/>
  <c r="Y1698" i="2"/>
  <c r="Z1698" i="2" s="1"/>
  <c r="Y1762" i="2"/>
  <c r="Z1762" i="2" s="1"/>
  <c r="Y1826" i="2"/>
  <c r="Z1826" i="2" s="1"/>
  <c r="Y1890" i="2"/>
  <c r="Z1890" i="2" s="1"/>
  <c r="Y1954" i="2"/>
  <c r="Z1954" i="2" s="1"/>
  <c r="Y1259" i="2"/>
  <c r="Z1259" i="2" s="1"/>
  <c r="Y1323" i="2"/>
  <c r="Z1323" i="2" s="1"/>
  <c r="Y1387" i="2"/>
  <c r="Z1387" i="2" s="1"/>
  <c r="Y1451" i="2"/>
  <c r="Z1451" i="2" s="1"/>
  <c r="Y1515" i="2"/>
  <c r="Z1515" i="2" s="1"/>
  <c r="Y1587" i="2"/>
  <c r="Z1587" i="2" s="1"/>
  <c r="Y1659" i="2"/>
  <c r="Z1659" i="2" s="1"/>
  <c r="Y1723" i="2"/>
  <c r="Z1723" i="2" s="1"/>
  <c r="Y1787" i="2"/>
  <c r="Z1787" i="2" s="1"/>
  <c r="Y1851" i="2"/>
  <c r="Z1851" i="2" s="1"/>
  <c r="Y1931" i="2"/>
  <c r="Z1931" i="2" s="1"/>
  <c r="Y772" i="2"/>
  <c r="Z772" i="2" s="1"/>
  <c r="Y836" i="2"/>
  <c r="Z836" i="2" s="1"/>
  <c r="Y900" i="2"/>
  <c r="Z900" i="2" s="1"/>
  <c r="Y964" i="2"/>
  <c r="Z964" i="2" s="1"/>
  <c r="Y1028" i="2"/>
  <c r="Z1028" i="2" s="1"/>
  <c r="Y1092" i="2"/>
  <c r="Z1092" i="2" s="1"/>
  <c r="Y1156" i="2"/>
  <c r="Z1156" i="2" s="1"/>
  <c r="Y1220" i="2"/>
  <c r="Z1220" i="2" s="1"/>
  <c r="Y1284" i="2"/>
  <c r="Z1284" i="2" s="1"/>
  <c r="Y1348" i="2"/>
  <c r="Z1348" i="2" s="1"/>
  <c r="Y1412" i="2"/>
  <c r="Z1412" i="2" s="1"/>
  <c r="Y1476" i="2"/>
  <c r="Z1476" i="2" s="1"/>
  <c r="Y1540" i="2"/>
  <c r="Z1540" i="2" s="1"/>
  <c r="Y1604" i="2"/>
  <c r="Z1604" i="2" s="1"/>
  <c r="Y1684" i="2"/>
  <c r="Z1684" i="2" s="1"/>
  <c r="Y1748" i="2"/>
  <c r="Z1748" i="2" s="1"/>
  <c r="Y1812" i="2"/>
  <c r="Z1812" i="2" s="1"/>
  <c r="Y1876" i="2"/>
  <c r="Z1876" i="2" s="1"/>
  <c r="Y1940" i="2"/>
  <c r="Z1940" i="2" s="1"/>
  <c r="Y61" i="2"/>
  <c r="Z61" i="2" s="1"/>
  <c r="Y125" i="2"/>
  <c r="Z125" i="2" s="1"/>
  <c r="Y189" i="2"/>
  <c r="Z189" i="2" s="1"/>
  <c r="Y253" i="2"/>
  <c r="Z253" i="2" s="1"/>
  <c r="Y317" i="2"/>
  <c r="Z317" i="2" s="1"/>
  <c r="Y381" i="2"/>
  <c r="Z381" i="2" s="1"/>
  <c r="Y445" i="2"/>
  <c r="Z445" i="2" s="1"/>
  <c r="Y509" i="2"/>
  <c r="Z509" i="2" s="1"/>
  <c r="Y573" i="2"/>
  <c r="Z573" i="2" s="1"/>
  <c r="Y637" i="2"/>
  <c r="Z637" i="2" s="1"/>
  <c r="Y701" i="2"/>
  <c r="Z701" i="2" s="1"/>
  <c r="Y765" i="2"/>
  <c r="Z765" i="2" s="1"/>
  <c r="Y829" i="2"/>
  <c r="Z829" i="2" s="1"/>
  <c r="Y893" i="2"/>
  <c r="Z893" i="2" s="1"/>
  <c r="Y957" i="2"/>
  <c r="Z957" i="2" s="1"/>
  <c r="Y1021" i="2"/>
  <c r="Z1021" i="2" s="1"/>
  <c r="Y1085" i="2"/>
  <c r="Z1085" i="2" s="1"/>
  <c r="Y1149" i="2"/>
  <c r="Z1149" i="2" s="1"/>
  <c r="Y1213" i="2"/>
  <c r="Z1213" i="2" s="1"/>
  <c r="Y1277" i="2"/>
  <c r="Z1277" i="2" s="1"/>
  <c r="Y1341" i="2"/>
  <c r="Z1341" i="2" s="1"/>
  <c r="Y1616" i="2"/>
  <c r="Z1616" i="2" s="1"/>
  <c r="Y1744" i="2"/>
  <c r="Z1744" i="2" s="1"/>
  <c r="Y1880" i="2"/>
  <c r="Z1880" i="2" s="1"/>
  <c r="Y952" i="2"/>
  <c r="Z952" i="2" s="1"/>
  <c r="Y1016" i="2"/>
  <c r="Z1016" i="2" s="1"/>
  <c r="Y1080" i="2"/>
  <c r="Z1080" i="2" s="1"/>
  <c r="Y1144" i="2"/>
  <c r="Z1144" i="2" s="1"/>
  <c r="Y1208" i="2"/>
  <c r="Z1208" i="2" s="1"/>
  <c r="Y1272" i="2"/>
  <c r="Z1272" i="2" s="1"/>
  <c r="Y1336" i="2"/>
  <c r="Z1336" i="2" s="1"/>
  <c r="Y1400" i="2"/>
  <c r="Z1400" i="2" s="1"/>
  <c r="Y1472" i="2"/>
  <c r="Z1472" i="2" s="1"/>
  <c r="Y1544" i="2"/>
  <c r="Z1544" i="2" s="1"/>
  <c r="Y1672" i="2"/>
  <c r="Z1672" i="2" s="1"/>
  <c r="Y1792" i="2"/>
  <c r="Z1792" i="2" s="1"/>
  <c r="Y1920" i="2"/>
  <c r="Z1920" i="2" s="1"/>
  <c r="Y1603" i="2"/>
  <c r="Z1603" i="2" s="1"/>
  <c r="Y1995" i="2"/>
  <c r="Z1995" i="2" s="1"/>
  <c r="Y1901" i="2"/>
  <c r="Z1901" i="2" s="1"/>
  <c r="Y1661" i="2"/>
  <c r="Z1661" i="2" s="1"/>
  <c r="Y1845" i="2"/>
  <c r="Z1845" i="2" s="1"/>
  <c r="Y1605" i="2"/>
  <c r="Z1605" i="2" s="1"/>
  <c r="Y1405" i="2"/>
  <c r="Z1405" i="2" s="1"/>
  <c r="Y1469" i="2"/>
  <c r="Z1469" i="2" s="1"/>
  <c r="Y1533" i="2"/>
  <c r="Z1533" i="2" s="1"/>
  <c r="Y1621" i="2"/>
  <c r="Z1621" i="2" s="1"/>
  <c r="Y1789" i="2"/>
  <c r="Z1789" i="2" s="1"/>
  <c r="Y505" i="2"/>
  <c r="Z505" i="2" s="1"/>
  <c r="Y569" i="2"/>
  <c r="Z569" i="2" s="1"/>
  <c r="Y633" i="2"/>
  <c r="Z633" i="2" s="1"/>
  <c r="Y697" i="2"/>
  <c r="Z697" i="2" s="1"/>
  <c r="Y761" i="2"/>
  <c r="Z761" i="2" s="1"/>
  <c r="Y825" i="2"/>
  <c r="Z825" i="2" s="1"/>
  <c r="Y889" i="2"/>
  <c r="Z889" i="2" s="1"/>
  <c r="Y953" i="2"/>
  <c r="Z953" i="2" s="1"/>
  <c r="Y1017" i="2"/>
  <c r="Z1017" i="2" s="1"/>
  <c r="Y1081" i="2"/>
  <c r="Z1081" i="2" s="1"/>
  <c r="Y1145" i="2"/>
  <c r="Z1145" i="2" s="1"/>
  <c r="Y1209" i="2"/>
  <c r="Z1209" i="2" s="1"/>
  <c r="Y1273" i="2"/>
  <c r="Z1273" i="2" s="1"/>
  <c r="Y1337" i="2"/>
  <c r="Z1337" i="2" s="1"/>
  <c r="Y1401" i="2"/>
  <c r="Z1401" i="2" s="1"/>
  <c r="Y1465" i="2"/>
  <c r="Z1465" i="2" s="1"/>
  <c r="Y1529" i="2"/>
  <c r="Z1529" i="2" s="1"/>
  <c r="Y762" i="2"/>
  <c r="Z762" i="2" s="1"/>
  <c r="Y826" i="2"/>
  <c r="Z826" i="2" s="1"/>
  <c r="Y890" i="2"/>
  <c r="Z890" i="2" s="1"/>
  <c r="Y954" i="2"/>
  <c r="Z954" i="2" s="1"/>
  <c r="Y1018" i="2"/>
  <c r="Z1018" i="2" s="1"/>
  <c r="Y1082" i="2"/>
  <c r="Z1082" i="2" s="1"/>
  <c r="Y1146" i="2"/>
  <c r="Z1146" i="2" s="1"/>
  <c r="Y1210" i="2"/>
  <c r="Z1210" i="2" s="1"/>
  <c r="Y1274" i="2"/>
  <c r="Z1274" i="2" s="1"/>
  <c r="Y1338" i="2"/>
  <c r="Z1338" i="2" s="1"/>
  <c r="Y1402" i="2"/>
  <c r="Z1402" i="2" s="1"/>
  <c r="Y1466" i="2"/>
  <c r="Z1466" i="2" s="1"/>
  <c r="Y1530" i="2"/>
  <c r="Z1530" i="2" s="1"/>
  <c r="Y1594" i="2"/>
  <c r="Z1594" i="2" s="1"/>
  <c r="Y811" i="2"/>
  <c r="Z811" i="2" s="1"/>
  <c r="Y875" i="2"/>
  <c r="Z875" i="2" s="1"/>
  <c r="Y939" i="2"/>
  <c r="Z939" i="2" s="1"/>
  <c r="Y1003" i="2"/>
  <c r="Z1003" i="2" s="1"/>
  <c r="Y1067" i="2"/>
  <c r="Z1067" i="2" s="1"/>
  <c r="Y1131" i="2"/>
  <c r="Z1131" i="2" s="1"/>
  <c r="Y1195" i="2"/>
  <c r="Z1195" i="2" s="1"/>
  <c r="Y854" i="2"/>
  <c r="Z854" i="2" s="1"/>
  <c r="Y918" i="2"/>
  <c r="Z918" i="2" s="1"/>
  <c r="Y982" i="2"/>
  <c r="Z982" i="2" s="1"/>
  <c r="Y1046" i="2"/>
  <c r="Z1046" i="2" s="1"/>
  <c r="Y1110" i="2"/>
  <c r="Z1110" i="2" s="1"/>
  <c r="Y1174" i="2"/>
  <c r="Z1174" i="2" s="1"/>
  <c r="Y1238" i="2"/>
  <c r="Z1238" i="2" s="1"/>
  <c r="Y1302" i="2"/>
  <c r="Z1302" i="2" s="1"/>
  <c r="Y1366" i="2"/>
  <c r="Z1366" i="2" s="1"/>
  <c r="Y1430" i="2"/>
  <c r="Z1430" i="2" s="1"/>
  <c r="Y1494" i="2"/>
  <c r="Z1494" i="2" s="1"/>
  <c r="Y1558" i="2"/>
  <c r="Z1558" i="2" s="1"/>
  <c r="Y1622" i="2"/>
  <c r="Z1622" i="2" s="1"/>
  <c r="Y1686" i="2"/>
  <c r="Z1686" i="2" s="1"/>
  <c r="Y1750" i="2"/>
  <c r="Z1750" i="2" s="1"/>
  <c r="Y1814" i="2"/>
  <c r="Z1814" i="2" s="1"/>
  <c r="Y1878" i="2"/>
  <c r="Z1878" i="2" s="1"/>
  <c r="Y1942" i="2"/>
  <c r="Z1942" i="2" s="1"/>
  <c r="Y2006" i="2"/>
  <c r="Z2006" i="2" s="1"/>
  <c r="Y168" i="2"/>
  <c r="Z168" i="2" s="1"/>
  <c r="Y232" i="2"/>
  <c r="Z232" i="2" s="1"/>
  <c r="Y296" i="2"/>
  <c r="Z296" i="2" s="1"/>
  <c r="Y360" i="2"/>
  <c r="Z360" i="2" s="1"/>
  <c r="Y424" i="2"/>
  <c r="Z424" i="2" s="1"/>
  <c r="Y488" i="2"/>
  <c r="Z488" i="2" s="1"/>
  <c r="Y552" i="2"/>
  <c r="Z552" i="2" s="1"/>
  <c r="Y616" i="2"/>
  <c r="Z616" i="2" s="1"/>
  <c r="Y680" i="2"/>
  <c r="Z680" i="2" s="1"/>
  <c r="Y744" i="2"/>
  <c r="Z744" i="2" s="1"/>
  <c r="Y808" i="2"/>
  <c r="Z808" i="2" s="1"/>
  <c r="Y872" i="2"/>
  <c r="Z872" i="2" s="1"/>
  <c r="Y1633" i="2"/>
  <c r="Z1633" i="2" s="1"/>
  <c r="Y1697" i="2"/>
  <c r="Z1697" i="2" s="1"/>
  <c r="Y1761" i="2"/>
  <c r="Z1761" i="2" s="1"/>
  <c r="Y1825" i="2"/>
  <c r="Z1825" i="2" s="1"/>
  <c r="Y1889" i="2"/>
  <c r="Z1889" i="2" s="1"/>
  <c r="Y1642" i="2"/>
  <c r="Z1642" i="2" s="1"/>
  <c r="Y1706" i="2"/>
  <c r="Z1706" i="2" s="1"/>
  <c r="Y1770" i="2"/>
  <c r="Z1770" i="2" s="1"/>
  <c r="Y1834" i="2"/>
  <c r="Z1834" i="2" s="1"/>
  <c r="Y1898" i="2"/>
  <c r="Z1898" i="2" s="1"/>
  <c r="Y1962" i="2"/>
  <c r="Z1962" i="2" s="1"/>
  <c r="Y1267" i="2"/>
  <c r="Z1267" i="2" s="1"/>
  <c r="Y1331" i="2"/>
  <c r="Z1331" i="2" s="1"/>
  <c r="Y1395" i="2"/>
  <c r="Z1395" i="2" s="1"/>
  <c r="Y1459" i="2"/>
  <c r="Z1459" i="2" s="1"/>
  <c r="Y1531" i="2"/>
  <c r="Z1531" i="2" s="1"/>
  <c r="Y1595" i="2"/>
  <c r="Z1595" i="2" s="1"/>
  <c r="Y1667" i="2"/>
  <c r="Z1667" i="2" s="1"/>
  <c r="Y1731" i="2"/>
  <c r="Z1731" i="2" s="1"/>
  <c r="Y1795" i="2"/>
  <c r="Z1795" i="2" s="1"/>
  <c r="Y1859" i="2"/>
  <c r="Z1859" i="2" s="1"/>
  <c r="Y356" i="2"/>
  <c r="Z356" i="2" s="1"/>
  <c r="Y780" i="2"/>
  <c r="Z780" i="2" s="1"/>
  <c r="Y844" i="2"/>
  <c r="Z844" i="2" s="1"/>
  <c r="Y908" i="2"/>
  <c r="Z908" i="2" s="1"/>
  <c r="Y972" i="2"/>
  <c r="Z972" i="2" s="1"/>
  <c r="Y1036" i="2"/>
  <c r="Z1036" i="2" s="1"/>
  <c r="Y1100" i="2"/>
  <c r="Z1100" i="2" s="1"/>
  <c r="Y1164" i="2"/>
  <c r="Z1164" i="2" s="1"/>
  <c r="Y1228" i="2"/>
  <c r="Z1228" i="2" s="1"/>
  <c r="Y1292" i="2"/>
  <c r="Z1292" i="2" s="1"/>
  <c r="Y1356" i="2"/>
  <c r="Z1356" i="2" s="1"/>
  <c r="Y1420" i="2"/>
  <c r="Z1420" i="2" s="1"/>
  <c r="Y1484" i="2"/>
  <c r="Z1484" i="2" s="1"/>
  <c r="Y1548" i="2"/>
  <c r="Z1548" i="2" s="1"/>
  <c r="Y1612" i="2"/>
  <c r="Z1612" i="2" s="1"/>
  <c r="Y1692" i="2"/>
  <c r="Z1692" i="2" s="1"/>
  <c r="Y1756" i="2"/>
  <c r="Z1756" i="2" s="1"/>
  <c r="Y1820" i="2"/>
  <c r="Z1820" i="2" s="1"/>
  <c r="Y1884" i="2"/>
  <c r="Z1884" i="2" s="1"/>
  <c r="Y1948" i="2"/>
  <c r="Z1948" i="2" s="1"/>
  <c r="Y5" i="2"/>
  <c r="Z5" i="2" s="1"/>
  <c r="Y69" i="2"/>
  <c r="Z69" i="2" s="1"/>
  <c r="Y133" i="2"/>
  <c r="Z133" i="2" s="1"/>
  <c r="Y197" i="2"/>
  <c r="Z197" i="2" s="1"/>
  <c r="Y261" i="2"/>
  <c r="Z261" i="2" s="1"/>
  <c r="Y325" i="2"/>
  <c r="Z325" i="2" s="1"/>
  <c r="Y389" i="2"/>
  <c r="Z389" i="2" s="1"/>
  <c r="Y453" i="2"/>
  <c r="Z453" i="2" s="1"/>
  <c r="Y517" i="2"/>
  <c r="Z517" i="2" s="1"/>
  <c r="Y581" i="2"/>
  <c r="Z581" i="2" s="1"/>
  <c r="Y645" i="2"/>
  <c r="Z645" i="2" s="1"/>
  <c r="Y709" i="2"/>
  <c r="Z709" i="2" s="1"/>
  <c r="Y773" i="2"/>
  <c r="Z773" i="2" s="1"/>
  <c r="Y837" i="2"/>
  <c r="Z837" i="2" s="1"/>
  <c r="Y901" i="2"/>
  <c r="Z901" i="2" s="1"/>
  <c r="Y965" i="2"/>
  <c r="Z965" i="2" s="1"/>
  <c r="Y1029" i="2"/>
  <c r="Z1029" i="2" s="1"/>
  <c r="Y1093" i="2"/>
  <c r="Z1093" i="2" s="1"/>
  <c r="Y1157" i="2"/>
  <c r="Z1157" i="2" s="1"/>
  <c r="Y1221" i="2"/>
  <c r="Z1221" i="2" s="1"/>
  <c r="Y1285" i="2"/>
  <c r="Z1285" i="2" s="1"/>
  <c r="Y1349" i="2"/>
  <c r="Z1349" i="2" s="1"/>
  <c r="Y1632" i="2"/>
  <c r="Z1632" i="2" s="1"/>
  <c r="Y1752" i="2"/>
  <c r="Z1752" i="2" s="1"/>
  <c r="Y1896" i="2"/>
  <c r="Z1896" i="2" s="1"/>
  <c r="Y896" i="2"/>
  <c r="Z896" i="2" s="1"/>
  <c r="Y960" i="2"/>
  <c r="Z960" i="2" s="1"/>
  <c r="Y1024" i="2"/>
  <c r="Z1024" i="2" s="1"/>
  <c r="Y1088" i="2"/>
  <c r="Z1088" i="2" s="1"/>
  <c r="Y1152" i="2"/>
  <c r="Z1152" i="2" s="1"/>
  <c r="Y1216" i="2"/>
  <c r="Z1216" i="2" s="1"/>
  <c r="Y1280" i="2"/>
  <c r="Z1280" i="2" s="1"/>
  <c r="Y1344" i="2"/>
  <c r="Z1344" i="2" s="1"/>
  <c r="Y1408" i="2"/>
  <c r="Z1408" i="2" s="1"/>
  <c r="Y1480" i="2"/>
  <c r="Z1480" i="2" s="1"/>
  <c r="Y1560" i="2"/>
  <c r="Z1560" i="2" s="1"/>
  <c r="Y1688" i="2"/>
  <c r="Z1688" i="2" s="1"/>
  <c r="Y1808" i="2"/>
  <c r="Z1808" i="2" s="1"/>
  <c r="Y1944" i="2"/>
  <c r="Z1944" i="2" s="1"/>
  <c r="Y1939" i="2"/>
  <c r="Z1939" i="2" s="1"/>
  <c r="Y2003" i="2"/>
  <c r="Z2003" i="2" s="1"/>
  <c r="Y1613" i="2"/>
  <c r="Z1613" i="2" s="1"/>
  <c r="Y1677" i="2"/>
  <c r="Z1677" i="2" s="1"/>
  <c r="Y1877" i="2"/>
  <c r="Z1877" i="2" s="1"/>
  <c r="Y1701" i="2"/>
  <c r="Z1701" i="2" s="1"/>
  <c r="Y1413" i="2"/>
  <c r="Z1413" i="2" s="1"/>
  <c r="Y1477" i="2"/>
  <c r="Z1477" i="2" s="1"/>
  <c r="Y1541" i="2"/>
  <c r="Z1541" i="2" s="1"/>
  <c r="Y1629" i="2"/>
  <c r="Z1629" i="2" s="1"/>
  <c r="Y1829" i="2"/>
  <c r="Z1829" i="2" s="1"/>
  <c r="Y321" i="2"/>
  <c r="Z321" i="2" s="1"/>
  <c r="Y385" i="2"/>
  <c r="Z385" i="2" s="1"/>
  <c r="Y449" i="2"/>
  <c r="Z449" i="2" s="1"/>
  <c r="Y513" i="2"/>
  <c r="Z513" i="2" s="1"/>
  <c r="Y577" i="2"/>
  <c r="Z577" i="2" s="1"/>
  <c r="Y641" i="2"/>
  <c r="Z641" i="2" s="1"/>
  <c r="Y705" i="2"/>
  <c r="Z705" i="2" s="1"/>
  <c r="Y769" i="2"/>
  <c r="Z769" i="2" s="1"/>
  <c r="Y833" i="2"/>
  <c r="Z833" i="2" s="1"/>
  <c r="Y897" i="2"/>
  <c r="Z897" i="2" s="1"/>
  <c r="Y961" i="2"/>
  <c r="Z961" i="2" s="1"/>
  <c r="Y1025" i="2"/>
  <c r="Z1025" i="2" s="1"/>
  <c r="Y1089" i="2"/>
  <c r="Z1089" i="2" s="1"/>
  <c r="Y1153" i="2"/>
  <c r="Z1153" i="2" s="1"/>
  <c r="Y1217" i="2"/>
  <c r="Z1217" i="2" s="1"/>
  <c r="Y1281" i="2"/>
  <c r="Z1281" i="2" s="1"/>
  <c r="Y1345" i="2"/>
  <c r="Z1345" i="2" s="1"/>
  <c r="Y1409" i="2"/>
  <c r="Z1409" i="2" s="1"/>
  <c r="Y1473" i="2"/>
  <c r="Z1473" i="2" s="1"/>
  <c r="Y1537" i="2"/>
  <c r="Z1537" i="2" s="1"/>
  <c r="Y770" i="2"/>
  <c r="Z770" i="2" s="1"/>
  <c r="Y834" i="2"/>
  <c r="Z834" i="2" s="1"/>
  <c r="Y898" i="2"/>
  <c r="Z898" i="2" s="1"/>
  <c r="Y962" i="2"/>
  <c r="Z962" i="2" s="1"/>
  <c r="Y1026" i="2"/>
  <c r="Z1026" i="2" s="1"/>
  <c r="Y1090" i="2"/>
  <c r="Z1090" i="2" s="1"/>
  <c r="Y1154" i="2"/>
  <c r="Z1154" i="2" s="1"/>
  <c r="Y1218" i="2"/>
  <c r="Z1218" i="2" s="1"/>
  <c r="Y1282" i="2"/>
  <c r="Z1282" i="2" s="1"/>
  <c r="Y1346" i="2"/>
  <c r="Z1346" i="2" s="1"/>
  <c r="Y1410" i="2"/>
  <c r="Z1410" i="2" s="1"/>
  <c r="Y1474" i="2"/>
  <c r="Z1474" i="2" s="1"/>
  <c r="Y1538" i="2"/>
  <c r="Z1538" i="2" s="1"/>
  <c r="Y755" i="2"/>
  <c r="Z755" i="2" s="1"/>
  <c r="Y819" i="2"/>
  <c r="Z819" i="2" s="1"/>
  <c r="Y883" i="2"/>
  <c r="Z883" i="2" s="1"/>
  <c r="Y947" i="2"/>
  <c r="Z947" i="2" s="1"/>
  <c r="Y1011" i="2"/>
  <c r="Z1011" i="2" s="1"/>
  <c r="Y1075" i="2"/>
  <c r="Z1075" i="2" s="1"/>
  <c r="Y1139" i="2"/>
  <c r="Z1139" i="2" s="1"/>
  <c r="Y1203" i="2"/>
  <c r="Z1203" i="2" s="1"/>
  <c r="Y862" i="2"/>
  <c r="Z862" i="2" s="1"/>
  <c r="Y926" i="2"/>
  <c r="Z926" i="2" s="1"/>
  <c r="Y990" i="2"/>
  <c r="Z990" i="2" s="1"/>
  <c r="Y1054" i="2"/>
  <c r="Z1054" i="2" s="1"/>
  <c r="Y1118" i="2"/>
  <c r="Z1118" i="2" s="1"/>
  <c r="Y1182" i="2"/>
  <c r="Z1182" i="2" s="1"/>
  <c r="Y1246" i="2"/>
  <c r="Z1246" i="2" s="1"/>
  <c r="Y1310" i="2"/>
  <c r="Z1310" i="2" s="1"/>
  <c r="Y1374" i="2"/>
  <c r="Z1374" i="2" s="1"/>
  <c r="Y1438" i="2"/>
  <c r="Z1438" i="2" s="1"/>
  <c r="Y1502" i="2"/>
  <c r="Z1502" i="2" s="1"/>
  <c r="Y1566" i="2"/>
  <c r="Z1566" i="2" s="1"/>
  <c r="Y1630" i="2"/>
  <c r="Z1630" i="2" s="1"/>
  <c r="Y1694" i="2"/>
  <c r="Z1694" i="2" s="1"/>
  <c r="Y1758" i="2"/>
  <c r="Z1758" i="2" s="1"/>
  <c r="Y1822" i="2"/>
  <c r="Z1822" i="2" s="1"/>
  <c r="Y1886" i="2"/>
  <c r="Z1886" i="2" s="1"/>
  <c r="Y1950" i="2"/>
  <c r="Z1950" i="2" s="1"/>
  <c r="Y1423" i="2"/>
  <c r="Z1423" i="2" s="1"/>
  <c r="Y176" i="2"/>
  <c r="Z176" i="2" s="1"/>
  <c r="Y240" i="2"/>
  <c r="Z240" i="2" s="1"/>
  <c r="Y304" i="2"/>
  <c r="Z304" i="2" s="1"/>
  <c r="Y368" i="2"/>
  <c r="Z368" i="2" s="1"/>
  <c r="Y432" i="2"/>
  <c r="Z432" i="2" s="1"/>
  <c r="Y496" i="2"/>
  <c r="Z496" i="2" s="1"/>
  <c r="Y560" i="2"/>
  <c r="Z560" i="2" s="1"/>
  <c r="Y624" i="2"/>
  <c r="Z624" i="2" s="1"/>
  <c r="Y688" i="2"/>
  <c r="Z688" i="2" s="1"/>
  <c r="Y752" i="2"/>
  <c r="Z752" i="2" s="1"/>
  <c r="Y816" i="2"/>
  <c r="Z816" i="2" s="1"/>
  <c r="Y880" i="2"/>
  <c r="Z880" i="2" s="1"/>
  <c r="Y1641" i="2"/>
  <c r="Z1641" i="2" s="1"/>
  <c r="Y1705" i="2"/>
  <c r="Z1705" i="2" s="1"/>
  <c r="Y1769" i="2"/>
  <c r="Z1769" i="2" s="1"/>
  <c r="Y1833" i="2"/>
  <c r="Z1833" i="2" s="1"/>
  <c r="Y1897" i="2"/>
  <c r="Z1897" i="2" s="1"/>
  <c r="Y1650" i="2"/>
  <c r="Z1650" i="2" s="1"/>
  <c r="Y1714" i="2"/>
  <c r="Z1714" i="2" s="1"/>
  <c r="Y1778" i="2"/>
  <c r="Z1778" i="2" s="1"/>
  <c r="Y1842" i="2"/>
  <c r="Z1842" i="2" s="1"/>
  <c r="Y1906" i="2"/>
  <c r="Z1906" i="2" s="1"/>
  <c r="Y1970" i="2"/>
  <c r="Z1970" i="2" s="1"/>
  <c r="Y1275" i="2"/>
  <c r="Z1275" i="2" s="1"/>
  <c r="Y1339" i="2"/>
  <c r="Z1339" i="2" s="1"/>
  <c r="Y1403" i="2"/>
  <c r="Z1403" i="2" s="1"/>
  <c r="Y1467" i="2"/>
  <c r="Z1467" i="2" s="1"/>
  <c r="Y1539" i="2"/>
  <c r="Z1539" i="2" s="1"/>
  <c r="Y1611" i="2"/>
  <c r="Z1611" i="2" s="1"/>
  <c r="Y1675" i="2"/>
  <c r="Z1675" i="2" s="1"/>
  <c r="Y1739" i="2"/>
  <c r="Z1739" i="2" s="1"/>
  <c r="Y1803" i="2"/>
  <c r="Z1803" i="2" s="1"/>
  <c r="Y1867" i="2"/>
  <c r="Z1867" i="2" s="1"/>
  <c r="Y420" i="2"/>
  <c r="Z420" i="2" s="1"/>
  <c r="Y788" i="2"/>
  <c r="Z788" i="2" s="1"/>
  <c r="Y852" i="2"/>
  <c r="Z852" i="2" s="1"/>
  <c r="Y916" i="2"/>
  <c r="Z916" i="2" s="1"/>
  <c r="Y980" i="2"/>
  <c r="Z980" i="2" s="1"/>
  <c r="Y1044" i="2"/>
  <c r="Z1044" i="2" s="1"/>
  <c r="Y1108" i="2"/>
  <c r="Z1108" i="2" s="1"/>
  <c r="Y1172" i="2"/>
  <c r="Z1172" i="2" s="1"/>
  <c r="Y1236" i="2"/>
  <c r="Z1236" i="2" s="1"/>
  <c r="Y1300" i="2"/>
  <c r="Z1300" i="2" s="1"/>
  <c r="Y1364" i="2"/>
  <c r="Z1364" i="2" s="1"/>
  <c r="Y1428" i="2"/>
  <c r="Z1428" i="2" s="1"/>
  <c r="Y1492" i="2"/>
  <c r="Z1492" i="2" s="1"/>
  <c r="Y1556" i="2"/>
  <c r="Z1556" i="2" s="1"/>
  <c r="Y1620" i="2"/>
  <c r="Z1620" i="2" s="1"/>
  <c r="Y1700" i="2"/>
  <c r="Z1700" i="2" s="1"/>
  <c r="Y1764" i="2"/>
  <c r="Z1764" i="2" s="1"/>
  <c r="Y1828" i="2"/>
  <c r="Z1828" i="2" s="1"/>
  <c r="Y1892" i="2"/>
  <c r="Z1892" i="2" s="1"/>
  <c r="Y1956" i="2"/>
  <c r="Z1956" i="2" s="1"/>
  <c r="Y13" i="2"/>
  <c r="Z13" i="2" s="1"/>
  <c r="Y77" i="2"/>
  <c r="Z77" i="2" s="1"/>
  <c r="Y141" i="2"/>
  <c r="Z141" i="2" s="1"/>
  <c r="Y205" i="2"/>
  <c r="Z205" i="2" s="1"/>
  <c r="Y269" i="2"/>
  <c r="Z269" i="2" s="1"/>
  <c r="Y333" i="2"/>
  <c r="Z333" i="2" s="1"/>
  <c r="Y397" i="2"/>
  <c r="Z397" i="2" s="1"/>
  <c r="Y461" i="2"/>
  <c r="Z461" i="2" s="1"/>
  <c r="Y525" i="2"/>
  <c r="Z525" i="2" s="1"/>
  <c r="Y589" i="2"/>
  <c r="Z589" i="2" s="1"/>
  <c r="Y653" i="2"/>
  <c r="Z653" i="2" s="1"/>
  <c r="Y717" i="2"/>
  <c r="Z717" i="2" s="1"/>
  <c r="Y781" i="2"/>
  <c r="Z781" i="2" s="1"/>
  <c r="Y845" i="2"/>
  <c r="Z845" i="2" s="1"/>
  <c r="Y909" i="2"/>
  <c r="Z909" i="2" s="1"/>
  <c r="Y973" i="2"/>
  <c r="Z973" i="2" s="1"/>
  <c r="Y1037" i="2"/>
  <c r="Z1037" i="2" s="1"/>
  <c r="Y1101" i="2"/>
  <c r="Z1101" i="2" s="1"/>
  <c r="Y1165" i="2"/>
  <c r="Z1165" i="2" s="1"/>
  <c r="Y1229" i="2"/>
  <c r="Z1229" i="2" s="1"/>
  <c r="Y1293" i="2"/>
  <c r="Z1293" i="2" s="1"/>
  <c r="Y1464" i="2"/>
  <c r="Z1464" i="2" s="1"/>
  <c r="Y1648" i="2"/>
  <c r="Z1648" i="2" s="1"/>
  <c r="Y1784" i="2"/>
  <c r="Z1784" i="2" s="1"/>
  <c r="Y1912" i="2"/>
  <c r="Z1912" i="2" s="1"/>
  <c r="Y904" i="2"/>
  <c r="Z904" i="2" s="1"/>
  <c r="Y968" i="2"/>
  <c r="Z968" i="2" s="1"/>
  <c r="Y1032" i="2"/>
  <c r="Z1032" i="2" s="1"/>
  <c r="Y1096" i="2"/>
  <c r="Z1096" i="2" s="1"/>
  <c r="Y1160" i="2"/>
  <c r="Z1160" i="2" s="1"/>
  <c r="Y1224" i="2"/>
  <c r="Z1224" i="2" s="1"/>
  <c r="Y1288" i="2"/>
  <c r="Z1288" i="2" s="1"/>
  <c r="Y1352" i="2"/>
  <c r="Z1352" i="2" s="1"/>
  <c r="Y1416" i="2"/>
  <c r="Z1416" i="2" s="1"/>
  <c r="Y1488" i="2"/>
  <c r="Z1488" i="2" s="1"/>
  <c r="Y1576" i="2"/>
  <c r="Z1576" i="2" s="1"/>
  <c r="Y1704" i="2"/>
  <c r="Z1704" i="2" s="1"/>
  <c r="Y1824" i="2"/>
  <c r="Z1824" i="2" s="1"/>
  <c r="Y1960" i="2"/>
  <c r="Z1960" i="2" s="1"/>
  <c r="Y1947" i="2"/>
  <c r="Z1947" i="2" s="1"/>
  <c r="Y1593" i="2"/>
  <c r="Z1593" i="2" s="1"/>
  <c r="Y1693" i="2"/>
  <c r="Z1693" i="2" s="1"/>
  <c r="Y1709" i="2"/>
  <c r="Z1709" i="2" s="1"/>
  <c r="Y1741" i="2"/>
  <c r="Z1741" i="2" s="1"/>
  <c r="Y1357" i="2"/>
  <c r="Z1357" i="2" s="1"/>
  <c r="Y1421" i="2"/>
  <c r="Z1421" i="2" s="1"/>
  <c r="Y1485" i="2"/>
  <c r="Z1485" i="2" s="1"/>
  <c r="Y1549" i="2"/>
  <c r="Z1549" i="2" s="1"/>
  <c r="Y1637" i="2"/>
  <c r="Z1637" i="2" s="1"/>
  <c r="Y1861" i="2"/>
  <c r="Z1861" i="2" s="1"/>
  <c r="Y164" i="2"/>
  <c r="Z164" i="2" s="1"/>
  <c r="Y228" i="2"/>
  <c r="Z228" i="2" s="1"/>
  <c r="Y292" i="2"/>
  <c r="Z292" i="2" s="1"/>
  <c r="Y364" i="2"/>
  <c r="Z364" i="2" s="1"/>
  <c r="Y436" i="2"/>
  <c r="Z436" i="2" s="1"/>
  <c r="Y508" i="2"/>
  <c r="Z508" i="2" s="1"/>
  <c r="Y580" i="2"/>
  <c r="Z580" i="2" s="1"/>
  <c r="Y652" i="2"/>
  <c r="Z652" i="2" s="1"/>
  <c r="Y724" i="2"/>
  <c r="Z724" i="2" s="1"/>
  <c r="Y39" i="2"/>
  <c r="Z39" i="2" s="1"/>
  <c r="Y103" i="2"/>
  <c r="Z103" i="2" s="1"/>
  <c r="Y167" i="2"/>
  <c r="Z167" i="2" s="1"/>
  <c r="Y231" i="2"/>
  <c r="Z231" i="2" s="1"/>
  <c r="Y295" i="2"/>
  <c r="Z295" i="2" s="1"/>
  <c r="Y359" i="2"/>
  <c r="Z359" i="2" s="1"/>
  <c r="Y423" i="2"/>
  <c r="Z423" i="2" s="1"/>
  <c r="Y487" i="2"/>
  <c r="Z487" i="2" s="1"/>
  <c r="Y551" i="2"/>
  <c r="Z551" i="2" s="1"/>
  <c r="Y615" i="2"/>
  <c r="Z615" i="2" s="1"/>
  <c r="Y679" i="2"/>
  <c r="Z679" i="2" s="1"/>
  <c r="Y743" i="2"/>
  <c r="Z743" i="2" s="1"/>
  <c r="Y54" i="2"/>
  <c r="Z54" i="2" s="1"/>
  <c r="Y118" i="2"/>
  <c r="Z118" i="2" s="1"/>
  <c r="Y182" i="2"/>
  <c r="Z182" i="2" s="1"/>
  <c r="Y246" i="2"/>
  <c r="Z246" i="2" s="1"/>
  <c r="Y310" i="2"/>
  <c r="Z310" i="2" s="1"/>
  <c r="Y374" i="2"/>
  <c r="Z374" i="2" s="1"/>
  <c r="Y438" i="2"/>
  <c r="Z438" i="2" s="1"/>
  <c r="Y502" i="2"/>
  <c r="Z502" i="2" s="1"/>
  <c r="Y566" i="2"/>
  <c r="Z566" i="2" s="1"/>
  <c r="Y630" i="2"/>
  <c r="Z630" i="2" s="1"/>
  <c r="Y694" i="2"/>
  <c r="Z694" i="2" s="1"/>
  <c r="Y758" i="2"/>
  <c r="Z758" i="2" s="1"/>
  <c r="Y822" i="2"/>
  <c r="Z822" i="2" s="1"/>
  <c r="Y807" i="2"/>
  <c r="Z807" i="2" s="1"/>
  <c r="Y871" i="2"/>
  <c r="Z871" i="2" s="1"/>
  <c r="Y935" i="2"/>
  <c r="Z935" i="2" s="1"/>
  <c r="Y999" i="2"/>
  <c r="Z999" i="2" s="1"/>
  <c r="Y1063" i="2"/>
  <c r="Z1063" i="2" s="1"/>
  <c r="Y1127" i="2"/>
  <c r="Z1127" i="2" s="1"/>
  <c r="Y1191" i="2"/>
  <c r="Z1191" i="2" s="1"/>
  <c r="Y1255" i="2"/>
  <c r="Z1255" i="2" s="1"/>
  <c r="Y1319" i="2"/>
  <c r="Z1319" i="2" s="1"/>
  <c r="Y1383" i="2"/>
  <c r="Z1383" i="2" s="1"/>
  <c r="Y1455" i="2"/>
  <c r="Z1455" i="2" s="1"/>
  <c r="Y1527" i="2"/>
  <c r="Z1527" i="2" s="1"/>
  <c r="Y1599" i="2"/>
  <c r="Z1599" i="2" s="1"/>
  <c r="Y1663" i="2"/>
  <c r="Z1663" i="2" s="1"/>
  <c r="Y1727" i="2"/>
  <c r="Z1727" i="2" s="1"/>
  <c r="Y1791" i="2"/>
  <c r="Z1791" i="2" s="1"/>
  <c r="Y1855" i="2"/>
  <c r="Z1855" i="2" s="1"/>
  <c r="Y1919" i="2"/>
  <c r="Z1919" i="2" s="1"/>
  <c r="Y1983" i="2"/>
  <c r="Z1983" i="2" s="1"/>
  <c r="Y329" i="2"/>
  <c r="Z329" i="2" s="1"/>
  <c r="Y393" i="2"/>
  <c r="Z393" i="2" s="1"/>
  <c r="Y457" i="2"/>
  <c r="Z457" i="2" s="1"/>
  <c r="Y521" i="2"/>
  <c r="Z521" i="2" s="1"/>
  <c r="Y585" i="2"/>
  <c r="Z585" i="2" s="1"/>
  <c r="Y649" i="2"/>
  <c r="Z649" i="2" s="1"/>
  <c r="Y713" i="2"/>
  <c r="Z713" i="2" s="1"/>
  <c r="Y777" i="2"/>
  <c r="Z777" i="2" s="1"/>
  <c r="Y841" i="2"/>
  <c r="Z841" i="2" s="1"/>
  <c r="Y905" i="2"/>
  <c r="Z905" i="2" s="1"/>
  <c r="Y969" i="2"/>
  <c r="Z969" i="2" s="1"/>
  <c r="Y1033" i="2"/>
  <c r="Z1033" i="2" s="1"/>
  <c r="Y1097" i="2"/>
  <c r="Z1097" i="2" s="1"/>
  <c r="Y1161" i="2"/>
  <c r="Z1161" i="2" s="1"/>
  <c r="Y1225" i="2"/>
  <c r="Z1225" i="2" s="1"/>
  <c r="Y1289" i="2"/>
  <c r="Z1289" i="2" s="1"/>
  <c r="Y1353" i="2"/>
  <c r="Z1353" i="2" s="1"/>
  <c r="Y1417" i="2"/>
  <c r="Z1417" i="2" s="1"/>
  <c r="Y1481" i="2"/>
  <c r="Z1481" i="2" s="1"/>
  <c r="Y1545" i="2"/>
  <c r="Z1545" i="2" s="1"/>
  <c r="Y778" i="2"/>
  <c r="Z778" i="2" s="1"/>
  <c r="Y842" i="2"/>
  <c r="Z842" i="2" s="1"/>
  <c r="Y906" i="2"/>
  <c r="Z906" i="2" s="1"/>
  <c r="Y970" i="2"/>
  <c r="Z970" i="2" s="1"/>
  <c r="Y1034" i="2"/>
  <c r="Z1034" i="2" s="1"/>
  <c r="Y1098" i="2"/>
  <c r="Z1098" i="2" s="1"/>
  <c r="Y1162" i="2"/>
  <c r="Z1162" i="2" s="1"/>
  <c r="Y1226" i="2"/>
  <c r="Z1226" i="2" s="1"/>
  <c r="Y1290" i="2"/>
  <c r="Z1290" i="2" s="1"/>
  <c r="Y1354" i="2"/>
  <c r="Z1354" i="2" s="1"/>
  <c r="Y1418" i="2"/>
  <c r="Z1418" i="2" s="1"/>
  <c r="Y1482" i="2"/>
  <c r="Z1482" i="2" s="1"/>
  <c r="Y1546" i="2"/>
  <c r="Z1546" i="2" s="1"/>
  <c r="Y763" i="2"/>
  <c r="Z763" i="2" s="1"/>
  <c r="Y827" i="2"/>
  <c r="Z827" i="2" s="1"/>
  <c r="Y891" i="2"/>
  <c r="Z891" i="2" s="1"/>
  <c r="Y955" i="2"/>
  <c r="Z955" i="2" s="1"/>
  <c r="Y1019" i="2"/>
  <c r="Z1019" i="2" s="1"/>
  <c r="Y1083" i="2"/>
  <c r="Z1083" i="2" s="1"/>
  <c r="Y1147" i="2"/>
  <c r="Z1147" i="2" s="1"/>
  <c r="Y1211" i="2"/>
  <c r="Z1211" i="2" s="1"/>
  <c r="Y870" i="2"/>
  <c r="Z870" i="2" s="1"/>
  <c r="Y934" i="2"/>
  <c r="Z934" i="2" s="1"/>
  <c r="Y998" i="2"/>
  <c r="Z998" i="2" s="1"/>
  <c r="Y1062" i="2"/>
  <c r="Z1062" i="2" s="1"/>
  <c r="Y1126" i="2"/>
  <c r="Z1126" i="2" s="1"/>
  <c r="Y1190" i="2"/>
  <c r="Z1190" i="2" s="1"/>
  <c r="Y1254" i="2"/>
  <c r="Z1254" i="2" s="1"/>
  <c r="Y1318" i="2"/>
  <c r="Z1318" i="2" s="1"/>
  <c r="Y1382" i="2"/>
  <c r="Z1382" i="2" s="1"/>
  <c r="Y1446" i="2"/>
  <c r="Z1446" i="2" s="1"/>
  <c r="Y1510" i="2"/>
  <c r="Z1510" i="2" s="1"/>
  <c r="Y1574" i="2"/>
  <c r="Z1574" i="2" s="1"/>
  <c r="Y1638" i="2"/>
  <c r="Z1638" i="2" s="1"/>
  <c r="Y1702" i="2"/>
  <c r="Z1702" i="2" s="1"/>
  <c r="Y1766" i="2"/>
  <c r="Z1766" i="2" s="1"/>
  <c r="Y1830" i="2"/>
  <c r="Z1830" i="2" s="1"/>
  <c r="Y1894" i="2"/>
  <c r="Z1894" i="2" s="1"/>
  <c r="Y1958" i="2"/>
  <c r="Z1958" i="2" s="1"/>
  <c r="Y1487" i="2"/>
  <c r="Z1487" i="2" s="1"/>
  <c r="Y184" i="2"/>
  <c r="Z184" i="2" s="1"/>
  <c r="Y248" i="2"/>
  <c r="Z248" i="2" s="1"/>
  <c r="Y312" i="2"/>
  <c r="Z312" i="2" s="1"/>
  <c r="Y376" i="2"/>
  <c r="Z376" i="2" s="1"/>
  <c r="Y440" i="2"/>
  <c r="Z440" i="2" s="1"/>
  <c r="Y504" i="2"/>
  <c r="Z504" i="2" s="1"/>
  <c r="Y568" i="2"/>
  <c r="Z568" i="2" s="1"/>
  <c r="Y632" i="2"/>
  <c r="Z632" i="2" s="1"/>
  <c r="Y696" i="2"/>
  <c r="Z696" i="2" s="1"/>
  <c r="Y760" i="2"/>
  <c r="Z760" i="2" s="1"/>
  <c r="Y824" i="2"/>
  <c r="Z824" i="2" s="1"/>
  <c r="Y888" i="2"/>
  <c r="Z888" i="2" s="1"/>
  <c r="Y1649" i="2"/>
  <c r="Z1649" i="2" s="1"/>
  <c r="Y1713" i="2"/>
  <c r="Z1713" i="2" s="1"/>
  <c r="Y1777" i="2"/>
  <c r="Z1777" i="2" s="1"/>
  <c r="Y1841" i="2"/>
  <c r="Z1841" i="2" s="1"/>
  <c r="Y1905" i="2"/>
  <c r="Z1905" i="2" s="1"/>
  <c r="Y1658" i="2"/>
  <c r="Z1658" i="2" s="1"/>
  <c r="Y1722" i="2"/>
  <c r="Z1722" i="2" s="1"/>
  <c r="Y1786" i="2"/>
  <c r="Z1786" i="2" s="1"/>
  <c r="Y1850" i="2"/>
  <c r="Z1850" i="2" s="1"/>
  <c r="Y1914" i="2"/>
  <c r="Z1914" i="2" s="1"/>
  <c r="Y1978" i="2"/>
  <c r="Z1978" i="2" s="1"/>
  <c r="Y1283" i="2"/>
  <c r="Z1283" i="2" s="1"/>
  <c r="Y1347" i="2"/>
  <c r="Z1347" i="2" s="1"/>
  <c r="Y1411" i="2"/>
  <c r="Z1411" i="2" s="1"/>
  <c r="Y1475" i="2"/>
  <c r="Z1475" i="2" s="1"/>
  <c r="Y1547" i="2"/>
  <c r="Z1547" i="2" s="1"/>
  <c r="Y1619" i="2"/>
  <c r="Z1619" i="2" s="1"/>
  <c r="Y1683" i="2"/>
  <c r="Z1683" i="2" s="1"/>
  <c r="Y1747" i="2"/>
  <c r="Z1747" i="2" s="1"/>
  <c r="Y1811" i="2"/>
  <c r="Z1811" i="2" s="1"/>
  <c r="Y1875" i="2"/>
  <c r="Z1875" i="2" s="1"/>
  <c r="Y484" i="2"/>
  <c r="Z484" i="2" s="1"/>
  <c r="Y796" i="2"/>
  <c r="Z796" i="2" s="1"/>
  <c r="Y860" i="2"/>
  <c r="Z860" i="2" s="1"/>
  <c r="Y924" i="2"/>
  <c r="Z924" i="2" s="1"/>
  <c r="Y988" i="2"/>
  <c r="Z988" i="2" s="1"/>
  <c r="Y1052" i="2"/>
  <c r="Z1052" i="2" s="1"/>
  <c r="Y1116" i="2"/>
  <c r="Z1116" i="2" s="1"/>
  <c r="Y1180" i="2"/>
  <c r="Z1180" i="2" s="1"/>
  <c r="Y1244" i="2"/>
  <c r="Z1244" i="2" s="1"/>
  <c r="Y1308" i="2"/>
  <c r="Z1308" i="2" s="1"/>
  <c r="Y1372" i="2"/>
  <c r="Z1372" i="2" s="1"/>
  <c r="Y1436" i="2"/>
  <c r="Z1436" i="2" s="1"/>
  <c r="Y1500" i="2"/>
  <c r="Z1500" i="2" s="1"/>
  <c r="Y1564" i="2"/>
  <c r="Z1564" i="2" s="1"/>
  <c r="Y1628" i="2"/>
  <c r="Z1628" i="2" s="1"/>
  <c r="Y1708" i="2"/>
  <c r="Z1708" i="2" s="1"/>
  <c r="Y1772" i="2"/>
  <c r="Z1772" i="2" s="1"/>
  <c r="Y1836" i="2"/>
  <c r="Z1836" i="2" s="1"/>
  <c r="Y1900" i="2"/>
  <c r="Z1900" i="2" s="1"/>
  <c r="Y1964" i="2"/>
  <c r="Z1964" i="2" s="1"/>
  <c r="Y21" i="2"/>
  <c r="Z21" i="2" s="1"/>
  <c r="Y85" i="2"/>
  <c r="Z85" i="2" s="1"/>
  <c r="Y149" i="2"/>
  <c r="Z149" i="2" s="1"/>
  <c r="Y213" i="2"/>
  <c r="Z213" i="2" s="1"/>
  <c r="Y277" i="2"/>
  <c r="Z277" i="2" s="1"/>
  <c r="Y341" i="2"/>
  <c r="Z341" i="2" s="1"/>
  <c r="Y405" i="2"/>
  <c r="Z405" i="2" s="1"/>
  <c r="Y469" i="2"/>
  <c r="Z469" i="2" s="1"/>
  <c r="Y533" i="2"/>
  <c r="Z533" i="2" s="1"/>
  <c r="Y597" i="2"/>
  <c r="Z597" i="2" s="1"/>
  <c r="Y661" i="2"/>
  <c r="Z661" i="2" s="1"/>
  <c r="Y725" i="2"/>
  <c r="Z725" i="2" s="1"/>
  <c r="Y789" i="2"/>
  <c r="Z789" i="2" s="1"/>
  <c r="Y853" i="2"/>
  <c r="Z853" i="2" s="1"/>
  <c r="Y917" i="2"/>
  <c r="Z917" i="2" s="1"/>
  <c r="Y981" i="2"/>
  <c r="Z981" i="2" s="1"/>
  <c r="Y1045" i="2"/>
  <c r="Z1045" i="2" s="1"/>
  <c r="Y1109" i="2"/>
  <c r="Z1109" i="2" s="1"/>
  <c r="Y1173" i="2"/>
  <c r="Z1173" i="2" s="1"/>
  <c r="Y1237" i="2"/>
  <c r="Z1237" i="2" s="1"/>
  <c r="Y1301" i="2"/>
  <c r="Z1301" i="2" s="1"/>
  <c r="Y1536" i="2"/>
  <c r="Z1536" i="2" s="1"/>
  <c r="Y1664" i="2"/>
  <c r="Z1664" i="2" s="1"/>
  <c r="Y1800" i="2"/>
  <c r="Z1800" i="2" s="1"/>
  <c r="Y1928" i="2"/>
  <c r="Z1928" i="2" s="1"/>
  <c r="Y912" i="2"/>
  <c r="Z912" i="2" s="1"/>
  <c r="Y976" i="2"/>
  <c r="Z976" i="2" s="1"/>
  <c r="Y1040" i="2"/>
  <c r="Z1040" i="2" s="1"/>
  <c r="Y1104" i="2"/>
  <c r="Z1104" i="2" s="1"/>
  <c r="Y1168" i="2"/>
  <c r="Z1168" i="2" s="1"/>
  <c r="Y1232" i="2"/>
  <c r="Z1232" i="2" s="1"/>
  <c r="Y1296" i="2"/>
  <c r="Z1296" i="2" s="1"/>
  <c r="Y1360" i="2"/>
  <c r="Z1360" i="2" s="1"/>
  <c r="Y1424" i="2"/>
  <c r="Z1424" i="2" s="1"/>
  <c r="Y1496" i="2"/>
  <c r="Z1496" i="2" s="1"/>
  <c r="Y1592" i="2"/>
  <c r="Z1592" i="2" s="1"/>
  <c r="Y1720" i="2"/>
  <c r="Z1720" i="2" s="1"/>
  <c r="Y1840" i="2"/>
  <c r="Z1840" i="2" s="1"/>
  <c r="Y1976" i="2"/>
  <c r="Z1976" i="2" s="1"/>
  <c r="Y1955" i="2"/>
  <c r="Z1955" i="2" s="1"/>
  <c r="Y1733" i="2"/>
  <c r="Z1733" i="2" s="1"/>
  <c r="Y1717" i="2"/>
  <c r="Z1717" i="2" s="1"/>
  <c r="Y1781" i="2"/>
  <c r="Z1781" i="2" s="1"/>
  <c r="Y1365" i="2"/>
  <c r="Z1365" i="2" s="1"/>
  <c r="Y1429" i="2"/>
  <c r="Z1429" i="2" s="1"/>
  <c r="Y1493" i="2"/>
  <c r="Z1493" i="2" s="1"/>
  <c r="Y1557" i="2"/>
  <c r="Z1557" i="2" s="1"/>
  <c r="Y1645" i="2"/>
  <c r="Z1645" i="2" s="1"/>
  <c r="Y1893" i="2"/>
  <c r="Z1893" i="2" s="1"/>
  <c r="Y1927" i="2"/>
  <c r="Z1927" i="2" s="1"/>
  <c r="Y1991" i="2"/>
  <c r="Z1991" i="2" s="1"/>
  <c r="Y337" i="2"/>
  <c r="Z337" i="2" s="1"/>
  <c r="Y401" i="2"/>
  <c r="Z401" i="2" s="1"/>
  <c r="Y465" i="2"/>
  <c r="Z465" i="2" s="1"/>
  <c r="Y529" i="2"/>
  <c r="Z529" i="2" s="1"/>
  <c r="Y593" i="2"/>
  <c r="Z593" i="2" s="1"/>
  <c r="Y657" i="2"/>
  <c r="Z657" i="2" s="1"/>
  <c r="Y721" i="2"/>
  <c r="Z721" i="2" s="1"/>
  <c r="Y785" i="2"/>
  <c r="Z785" i="2" s="1"/>
  <c r="Y849" i="2"/>
  <c r="Z849" i="2" s="1"/>
  <c r="Y913" i="2"/>
  <c r="Z913" i="2" s="1"/>
  <c r="Y977" i="2"/>
  <c r="Z977" i="2" s="1"/>
  <c r="Y1041" i="2"/>
  <c r="Z1041" i="2" s="1"/>
  <c r="Y1105" i="2"/>
  <c r="Z1105" i="2" s="1"/>
  <c r="Y1169" i="2"/>
  <c r="Z1169" i="2" s="1"/>
  <c r="Y1233" i="2"/>
  <c r="Z1233" i="2" s="1"/>
  <c r="Y1297" i="2"/>
  <c r="Z1297" i="2" s="1"/>
  <c r="Y1361" i="2"/>
  <c r="Z1361" i="2" s="1"/>
  <c r="Y1425" i="2"/>
  <c r="Z1425" i="2" s="1"/>
  <c r="Y1489" i="2"/>
  <c r="Z1489" i="2" s="1"/>
  <c r="Y1553" i="2"/>
  <c r="Z1553" i="2" s="1"/>
  <c r="Y786" i="2"/>
  <c r="Z786" i="2" s="1"/>
  <c r="Y850" i="2"/>
  <c r="Z850" i="2" s="1"/>
  <c r="Y914" i="2"/>
  <c r="Z914" i="2" s="1"/>
  <c r="Y978" i="2"/>
  <c r="Z978" i="2" s="1"/>
  <c r="Y1042" i="2"/>
  <c r="Z1042" i="2" s="1"/>
  <c r="Y1106" i="2"/>
  <c r="Z1106" i="2" s="1"/>
  <c r="Y1170" i="2"/>
  <c r="Z1170" i="2" s="1"/>
  <c r="Y1234" i="2"/>
  <c r="Z1234" i="2" s="1"/>
  <c r="Y1298" i="2"/>
  <c r="Z1298" i="2" s="1"/>
  <c r="Y1362" i="2"/>
  <c r="Z1362" i="2" s="1"/>
  <c r="Y1426" i="2"/>
  <c r="Z1426" i="2" s="1"/>
  <c r="Y1490" i="2"/>
  <c r="Z1490" i="2" s="1"/>
  <c r="Y1554" i="2"/>
  <c r="Z1554" i="2" s="1"/>
  <c r="Y771" i="2"/>
  <c r="Z771" i="2" s="1"/>
  <c r="Y835" i="2"/>
  <c r="Z835" i="2" s="1"/>
  <c r="Y899" i="2"/>
  <c r="Z899" i="2" s="1"/>
  <c r="Y963" i="2"/>
  <c r="Z963" i="2" s="1"/>
  <c r="Y1027" i="2"/>
  <c r="Z1027" i="2" s="1"/>
  <c r="Y1091" i="2"/>
  <c r="Z1091" i="2" s="1"/>
  <c r="Y1155" i="2"/>
  <c r="Z1155" i="2" s="1"/>
  <c r="Y1219" i="2"/>
  <c r="Z1219" i="2" s="1"/>
  <c r="Y878" i="2"/>
  <c r="Z878" i="2" s="1"/>
  <c r="Y942" i="2"/>
  <c r="Z942" i="2" s="1"/>
  <c r="Y1006" i="2"/>
  <c r="Z1006" i="2" s="1"/>
  <c r="Y1070" i="2"/>
  <c r="Z1070" i="2" s="1"/>
  <c r="Y1134" i="2"/>
  <c r="Z1134" i="2" s="1"/>
  <c r="Y1198" i="2"/>
  <c r="Z1198" i="2" s="1"/>
  <c r="Y1262" i="2"/>
  <c r="Z1262" i="2" s="1"/>
  <c r="Y1326" i="2"/>
  <c r="Z1326" i="2" s="1"/>
  <c r="Y1390" i="2"/>
  <c r="Z1390" i="2" s="1"/>
  <c r="Y1454" i="2"/>
  <c r="Z1454" i="2" s="1"/>
  <c r="Y1518" i="2"/>
  <c r="Z1518" i="2" s="1"/>
  <c r="Y1582" i="2"/>
  <c r="Z1582" i="2" s="1"/>
  <c r="Y1646" i="2"/>
  <c r="Z1646" i="2" s="1"/>
  <c r="Y1710" i="2"/>
  <c r="Z1710" i="2" s="1"/>
  <c r="Y1774" i="2"/>
  <c r="Z1774" i="2" s="1"/>
  <c r="Y1838" i="2"/>
  <c r="Z1838" i="2" s="1"/>
  <c r="Y1902" i="2"/>
  <c r="Z1902" i="2" s="1"/>
  <c r="Y1966" i="2"/>
  <c r="Z1966" i="2" s="1"/>
  <c r="Y1575" i="2"/>
  <c r="Z1575" i="2" s="1"/>
  <c r="Y128" i="2"/>
  <c r="Z128" i="2" s="1"/>
  <c r="Y192" i="2"/>
  <c r="Z192" i="2" s="1"/>
  <c r="Y256" i="2"/>
  <c r="Z256" i="2" s="1"/>
  <c r="Y320" i="2"/>
  <c r="Z320" i="2" s="1"/>
  <c r="Y384" i="2"/>
  <c r="Z384" i="2" s="1"/>
  <c r="Y448" i="2"/>
  <c r="Z448" i="2" s="1"/>
  <c r="Y512" i="2"/>
  <c r="Z512" i="2" s="1"/>
  <c r="Y576" i="2"/>
  <c r="Z576" i="2" s="1"/>
  <c r="Y640" i="2"/>
  <c r="Z640" i="2" s="1"/>
  <c r="Y704" i="2"/>
  <c r="Z704" i="2" s="1"/>
  <c r="Y768" i="2"/>
  <c r="Z768" i="2" s="1"/>
  <c r="Y832" i="2"/>
  <c r="Z832" i="2" s="1"/>
  <c r="Y1585" i="2"/>
  <c r="Z1585" i="2" s="1"/>
  <c r="Y1657" i="2"/>
  <c r="Z1657" i="2" s="1"/>
  <c r="Y1721" i="2"/>
  <c r="Z1721" i="2" s="1"/>
  <c r="Y1785" i="2"/>
  <c r="Z1785" i="2" s="1"/>
  <c r="Y1849" i="2"/>
  <c r="Z1849" i="2" s="1"/>
  <c r="Y1602" i="2"/>
  <c r="Z1602" i="2" s="1"/>
  <c r="Y1666" i="2"/>
  <c r="Z1666" i="2" s="1"/>
  <c r="Y1730" i="2"/>
  <c r="Z1730" i="2" s="1"/>
  <c r="Y1794" i="2"/>
  <c r="Z1794" i="2" s="1"/>
  <c r="Y1858" i="2"/>
  <c r="Z1858" i="2" s="1"/>
  <c r="Y1922" i="2"/>
  <c r="Z1922" i="2" s="1"/>
  <c r="Y1994" i="2"/>
  <c r="Z1994" i="2" s="1"/>
  <c r="Y1291" i="2"/>
  <c r="Z1291" i="2" s="1"/>
  <c r="Y1355" i="2"/>
  <c r="Z1355" i="2" s="1"/>
  <c r="Y1419" i="2"/>
  <c r="Z1419" i="2" s="1"/>
  <c r="Y1483" i="2"/>
  <c r="Z1483" i="2" s="1"/>
  <c r="Y1555" i="2"/>
  <c r="Z1555" i="2" s="1"/>
  <c r="Y1627" i="2"/>
  <c r="Z1627" i="2" s="1"/>
  <c r="Y1691" i="2"/>
  <c r="Z1691" i="2" s="1"/>
  <c r="Y1755" i="2"/>
  <c r="Z1755" i="2" s="1"/>
  <c r="Y1819" i="2"/>
  <c r="Z1819" i="2" s="1"/>
  <c r="Y1883" i="2"/>
  <c r="Z1883" i="2" s="1"/>
  <c r="Y548" i="2"/>
  <c r="Z548" i="2" s="1"/>
  <c r="Y804" i="2"/>
  <c r="Z804" i="2" s="1"/>
  <c r="Y868" i="2"/>
  <c r="Z868" i="2" s="1"/>
  <c r="Y932" i="2"/>
  <c r="Z932" i="2" s="1"/>
  <c r="Y996" i="2"/>
  <c r="Z996" i="2" s="1"/>
  <c r="Y1060" i="2"/>
  <c r="Z1060" i="2" s="1"/>
  <c r="Y1124" i="2"/>
  <c r="Z1124" i="2" s="1"/>
  <c r="Y1188" i="2"/>
  <c r="Z1188" i="2" s="1"/>
  <c r="Y1252" i="2"/>
  <c r="Z1252" i="2" s="1"/>
  <c r="Y1316" i="2"/>
  <c r="Z1316" i="2" s="1"/>
  <c r="Y1380" i="2"/>
  <c r="Z1380" i="2" s="1"/>
  <c r="Y1444" i="2"/>
  <c r="Z1444" i="2" s="1"/>
  <c r="Y1508" i="2"/>
  <c r="Z1508" i="2" s="1"/>
  <c r="Y1572" i="2"/>
  <c r="Z1572" i="2" s="1"/>
  <c r="Y1636" i="2"/>
  <c r="Z1636" i="2" s="1"/>
  <c r="Y1716" i="2"/>
  <c r="Z1716" i="2" s="1"/>
  <c r="Y1780" i="2"/>
  <c r="Z1780" i="2" s="1"/>
  <c r="Y1844" i="2"/>
  <c r="Z1844" i="2" s="1"/>
  <c r="Y1908" i="2"/>
  <c r="Z1908" i="2" s="1"/>
  <c r="Y1972" i="2"/>
  <c r="Z1972" i="2" s="1"/>
  <c r="Y29" i="2"/>
  <c r="Z29" i="2" s="1"/>
  <c r="Y93" i="2"/>
  <c r="Z93" i="2" s="1"/>
  <c r="Y157" i="2"/>
  <c r="Z157" i="2" s="1"/>
  <c r="Y221" i="2"/>
  <c r="Z221" i="2" s="1"/>
  <c r="Y285" i="2"/>
  <c r="Z285" i="2" s="1"/>
  <c r="Y349" i="2"/>
  <c r="Z349" i="2" s="1"/>
  <c r="Y413" i="2"/>
  <c r="Z413" i="2" s="1"/>
  <c r="Y477" i="2"/>
  <c r="Z477" i="2" s="1"/>
  <c r="Y541" i="2"/>
  <c r="Z541" i="2" s="1"/>
  <c r="Y605" i="2"/>
  <c r="Z605" i="2" s="1"/>
  <c r="Y669" i="2"/>
  <c r="Z669" i="2" s="1"/>
  <c r="Y733" i="2"/>
  <c r="Z733" i="2" s="1"/>
  <c r="Y797" i="2"/>
  <c r="Z797" i="2" s="1"/>
  <c r="Y861" i="2"/>
  <c r="Z861" i="2" s="1"/>
  <c r="Y925" i="2"/>
  <c r="Z925" i="2" s="1"/>
  <c r="Y989" i="2"/>
  <c r="Z989" i="2" s="1"/>
  <c r="Y1053" i="2"/>
  <c r="Z1053" i="2" s="1"/>
  <c r="Y1117" i="2"/>
  <c r="Z1117" i="2" s="1"/>
  <c r="Y1181" i="2"/>
  <c r="Z1181" i="2" s="1"/>
  <c r="Y1245" i="2"/>
  <c r="Z1245" i="2" s="1"/>
  <c r="Y1309" i="2"/>
  <c r="Z1309" i="2" s="1"/>
  <c r="Y1552" i="2"/>
  <c r="Z1552" i="2" s="1"/>
  <c r="Y1680" i="2"/>
  <c r="Z1680" i="2" s="1"/>
  <c r="Y1816" i="2"/>
  <c r="Z1816" i="2" s="1"/>
  <c r="Y1936" i="2"/>
  <c r="Z1936" i="2" s="1"/>
  <c r="Y920" i="2"/>
  <c r="Z920" i="2" s="1"/>
  <c r="Y984" i="2"/>
  <c r="Z984" i="2" s="1"/>
  <c r="Y1048" i="2"/>
  <c r="Z1048" i="2" s="1"/>
  <c r="Y1112" i="2"/>
  <c r="Z1112" i="2" s="1"/>
  <c r="Y1176" i="2"/>
  <c r="Z1176" i="2" s="1"/>
  <c r="Y1240" i="2"/>
  <c r="Z1240" i="2" s="1"/>
  <c r="Y1304" i="2"/>
  <c r="Z1304" i="2" s="1"/>
  <c r="Y1368" i="2"/>
  <c r="Z1368" i="2" s="1"/>
  <c r="Y1432" i="2"/>
  <c r="Z1432" i="2" s="1"/>
  <c r="Y1504" i="2"/>
  <c r="Z1504" i="2" s="1"/>
  <c r="Y1608" i="2"/>
  <c r="Z1608" i="2" s="1"/>
  <c r="Y1736" i="2"/>
  <c r="Z1736" i="2" s="1"/>
  <c r="Y1856" i="2"/>
  <c r="Z1856" i="2" s="1"/>
  <c r="Y1963" i="2"/>
  <c r="Z1963" i="2" s="1"/>
  <c r="Y1765" i="2"/>
  <c r="Z1765" i="2" s="1"/>
  <c r="Y1668" i="2"/>
  <c r="Z1668" i="2" s="1"/>
  <c r="Y1749" i="2"/>
  <c r="Z1749" i="2" s="1"/>
  <c r="Y1813" i="2"/>
  <c r="Z1813" i="2" s="1"/>
  <c r="Y1373" i="2"/>
  <c r="Z1373" i="2" s="1"/>
  <c r="Y1437" i="2"/>
  <c r="Z1437" i="2" s="1"/>
  <c r="Y1501" i="2"/>
  <c r="Z1501" i="2" s="1"/>
  <c r="Y1565" i="2"/>
  <c r="Z1565" i="2" s="1"/>
  <c r="Y1669" i="2"/>
  <c r="Z1669" i="2" s="1"/>
  <c r="Y116" i="2"/>
  <c r="Z116" i="2" s="1"/>
  <c r="Y180" i="2"/>
  <c r="Z180" i="2" s="1"/>
  <c r="Y244" i="2"/>
  <c r="Z244" i="2" s="1"/>
  <c r="Y308" i="2"/>
  <c r="Z308" i="2" s="1"/>
  <c r="Y380" i="2"/>
  <c r="Z380" i="2" s="1"/>
  <c r="Y452" i="2"/>
  <c r="Z452" i="2" s="1"/>
  <c r="Y524" i="2"/>
  <c r="Z524" i="2" s="1"/>
  <c r="Y596" i="2"/>
  <c r="Z596" i="2" s="1"/>
  <c r="Y668" i="2"/>
  <c r="Z668" i="2" s="1"/>
  <c r="Y748" i="2"/>
  <c r="Z748" i="2" s="1"/>
  <c r="Y55" i="2"/>
  <c r="Z55" i="2" s="1"/>
  <c r="Y119" i="2"/>
  <c r="Z119" i="2" s="1"/>
  <c r="Y183" i="2"/>
  <c r="Z183" i="2" s="1"/>
  <c r="Y247" i="2"/>
  <c r="Z247" i="2" s="1"/>
  <c r="Y311" i="2"/>
  <c r="Z311" i="2" s="1"/>
  <c r="Y375" i="2"/>
  <c r="Z375" i="2" s="1"/>
  <c r="Y439" i="2"/>
  <c r="Z439" i="2" s="1"/>
  <c r="Y503" i="2"/>
  <c r="Z503" i="2" s="1"/>
  <c r="Y567" i="2"/>
  <c r="Z567" i="2" s="1"/>
  <c r="Y631" i="2"/>
  <c r="Z631" i="2" s="1"/>
  <c r="Y695" i="2"/>
  <c r="Z695" i="2" s="1"/>
  <c r="Y6" i="2"/>
  <c r="Z6" i="2" s="1"/>
  <c r="Y70" i="2"/>
  <c r="Z70" i="2" s="1"/>
  <c r="Y134" i="2"/>
  <c r="Z134" i="2" s="1"/>
  <c r="Y198" i="2"/>
  <c r="Z198" i="2" s="1"/>
  <c r="Y262" i="2"/>
  <c r="Z262" i="2" s="1"/>
  <c r="Y326" i="2"/>
  <c r="Z326" i="2" s="1"/>
  <c r="Y390" i="2"/>
  <c r="Z390" i="2" s="1"/>
  <c r="Y454" i="2"/>
  <c r="Z454" i="2" s="1"/>
  <c r="Y518" i="2"/>
  <c r="Z518" i="2" s="1"/>
  <c r="Y582" i="2"/>
  <c r="Z582" i="2" s="1"/>
  <c r="Y646" i="2"/>
  <c r="Z646" i="2" s="1"/>
  <c r="Y710" i="2"/>
  <c r="Z710" i="2" s="1"/>
  <c r="Y774" i="2"/>
  <c r="Z774" i="2" s="1"/>
  <c r="Y759" i="2"/>
  <c r="Z759" i="2" s="1"/>
  <c r="Y823" i="2"/>
  <c r="Z823" i="2" s="1"/>
  <c r="Y887" i="2"/>
  <c r="Z887" i="2" s="1"/>
  <c r="Y951" i="2"/>
  <c r="Z951" i="2" s="1"/>
  <c r="Y1015" i="2"/>
  <c r="Z1015" i="2" s="1"/>
  <c r="Y1079" i="2"/>
  <c r="Z1079" i="2" s="1"/>
  <c r="Y1143" i="2"/>
  <c r="Z1143" i="2" s="1"/>
  <c r="Y1207" i="2"/>
  <c r="Z1207" i="2" s="1"/>
  <c r="Y1271" i="2"/>
  <c r="Z1271" i="2" s="1"/>
  <c r="Y1335" i="2"/>
  <c r="Z1335" i="2" s="1"/>
  <c r="Y1399" i="2"/>
  <c r="Z1399" i="2" s="1"/>
  <c r="Y1471" i="2"/>
  <c r="Z1471" i="2" s="1"/>
  <c r="Y1543" i="2"/>
  <c r="Z1543" i="2" s="1"/>
  <c r="Y1615" i="2"/>
  <c r="Z1615" i="2" s="1"/>
  <c r="Y1679" i="2"/>
  <c r="Z1679" i="2" s="1"/>
  <c r="Y1743" i="2"/>
  <c r="Z1743" i="2" s="1"/>
  <c r="Y1807" i="2"/>
  <c r="Z1807" i="2" s="1"/>
  <c r="Y1871" i="2"/>
  <c r="Z1871" i="2" s="1"/>
  <c r="Y1935" i="2"/>
  <c r="Z1935" i="2" s="1"/>
  <c r="Y1999" i="2"/>
  <c r="Z1999" i="2" s="1"/>
  <c r="Y345" i="2"/>
  <c r="Z345" i="2" s="1"/>
  <c r="Y409" i="2"/>
  <c r="Z409" i="2" s="1"/>
  <c r="Y473" i="2"/>
  <c r="Z473" i="2" s="1"/>
  <c r="Y537" i="2"/>
  <c r="Z537" i="2" s="1"/>
  <c r="Y601" i="2"/>
  <c r="Z601" i="2" s="1"/>
  <c r="Y665" i="2"/>
  <c r="Z665" i="2" s="1"/>
  <c r="Y729" i="2"/>
  <c r="Z729" i="2" s="1"/>
  <c r="Y793" i="2"/>
  <c r="Z793" i="2" s="1"/>
  <c r="Y857" i="2"/>
  <c r="Z857" i="2" s="1"/>
  <c r="Y921" i="2"/>
  <c r="Z921" i="2" s="1"/>
  <c r="Y985" i="2"/>
  <c r="Z985" i="2" s="1"/>
  <c r="Y1049" i="2"/>
  <c r="Z1049" i="2" s="1"/>
  <c r="Y1113" i="2"/>
  <c r="Z1113" i="2" s="1"/>
  <c r="Y1177" i="2"/>
  <c r="Z1177" i="2" s="1"/>
  <c r="Y1241" i="2"/>
  <c r="Z1241" i="2" s="1"/>
  <c r="Y1305" i="2"/>
  <c r="Z1305" i="2" s="1"/>
  <c r="Y1369" i="2"/>
  <c r="Z1369" i="2" s="1"/>
  <c r="Y1433" i="2"/>
  <c r="Z1433" i="2" s="1"/>
  <c r="Y1497" i="2"/>
  <c r="Z1497" i="2" s="1"/>
  <c r="Y1561" i="2"/>
  <c r="Z1561" i="2" s="1"/>
  <c r="Y794" i="2"/>
  <c r="Z794" i="2" s="1"/>
  <c r="Y858" i="2"/>
  <c r="Z858" i="2" s="1"/>
  <c r="Y922" i="2"/>
  <c r="Z922" i="2" s="1"/>
  <c r="Y986" i="2"/>
  <c r="Z986" i="2" s="1"/>
  <c r="Y1050" i="2"/>
  <c r="Z1050" i="2" s="1"/>
  <c r="Y1114" i="2"/>
  <c r="Z1114" i="2" s="1"/>
  <c r="Y1178" i="2"/>
  <c r="Z1178" i="2" s="1"/>
  <c r="Y1242" i="2"/>
  <c r="Z1242" i="2" s="1"/>
  <c r="Y1306" i="2"/>
  <c r="Z1306" i="2" s="1"/>
  <c r="Y1370" i="2"/>
  <c r="Z1370" i="2" s="1"/>
  <c r="Y1434" i="2"/>
  <c r="Z1434" i="2" s="1"/>
  <c r="Y1498" i="2"/>
  <c r="Z1498" i="2" s="1"/>
  <c r="Y1562" i="2"/>
  <c r="Z1562" i="2" s="1"/>
  <c r="Y779" i="2"/>
  <c r="Z779" i="2" s="1"/>
  <c r="Y843" i="2"/>
  <c r="Z843" i="2" s="1"/>
  <c r="Y907" i="2"/>
  <c r="Z907" i="2" s="1"/>
  <c r="Y971" i="2"/>
  <c r="Z971" i="2" s="1"/>
  <c r="Y1035" i="2"/>
  <c r="Z1035" i="2" s="1"/>
  <c r="Y1099" i="2"/>
  <c r="Z1099" i="2" s="1"/>
  <c r="Y1163" i="2"/>
  <c r="Z1163" i="2" s="1"/>
  <c r="Y1227" i="2"/>
  <c r="Z1227" i="2" s="1"/>
  <c r="Y886" i="2"/>
  <c r="Z886" i="2" s="1"/>
  <c r="Y950" i="2"/>
  <c r="Z950" i="2" s="1"/>
  <c r="Y1014" i="2"/>
  <c r="Z1014" i="2" s="1"/>
  <c r="Y1078" i="2"/>
  <c r="Z1078" i="2" s="1"/>
  <c r="Y1142" i="2"/>
  <c r="Z1142" i="2" s="1"/>
  <c r="Y1206" i="2"/>
  <c r="Z1206" i="2" s="1"/>
  <c r="Y1270" i="2"/>
  <c r="Z1270" i="2" s="1"/>
  <c r="Y1334" i="2"/>
  <c r="Z1334" i="2" s="1"/>
  <c r="Y1398" i="2"/>
  <c r="Z1398" i="2" s="1"/>
  <c r="Y1462" i="2"/>
  <c r="Z1462" i="2" s="1"/>
  <c r="Y1526" i="2"/>
  <c r="Z1526" i="2" s="1"/>
  <c r="Y1590" i="2"/>
  <c r="Z1590" i="2" s="1"/>
  <c r="Y1654" i="2"/>
  <c r="Z1654" i="2" s="1"/>
  <c r="Y1718" i="2"/>
  <c r="Z1718" i="2" s="1"/>
  <c r="Y1782" i="2"/>
  <c r="Z1782" i="2" s="1"/>
  <c r="Y1846" i="2"/>
  <c r="Z1846" i="2" s="1"/>
  <c r="Y1910" i="2"/>
  <c r="Z1910" i="2" s="1"/>
  <c r="Y1974" i="2"/>
  <c r="Z1974" i="2" s="1"/>
  <c r="Y136" i="2"/>
  <c r="Z136" i="2" s="1"/>
  <c r="Y200" i="2"/>
  <c r="Z200" i="2" s="1"/>
  <c r="Y264" i="2"/>
  <c r="Z264" i="2" s="1"/>
  <c r="Y328" i="2"/>
  <c r="Z328" i="2" s="1"/>
  <c r="Y392" i="2"/>
  <c r="Z392" i="2" s="1"/>
  <c r="Y456" i="2"/>
  <c r="Z456" i="2" s="1"/>
  <c r="Y520" i="2"/>
  <c r="Z520" i="2" s="1"/>
  <c r="Y584" i="2"/>
  <c r="Z584" i="2" s="1"/>
  <c r="Y648" i="2"/>
  <c r="Z648" i="2" s="1"/>
  <c r="Y712" i="2"/>
  <c r="Z712" i="2" s="1"/>
  <c r="Y776" i="2"/>
  <c r="Z776" i="2" s="1"/>
  <c r="Y840" i="2"/>
  <c r="Z840" i="2" s="1"/>
  <c r="Y1601" i="2"/>
  <c r="Z1601" i="2" s="1"/>
  <c r="Y1665" i="2"/>
  <c r="Z1665" i="2" s="1"/>
  <c r="Y1729" i="2"/>
  <c r="Z1729" i="2" s="1"/>
  <c r="Y1793" i="2"/>
  <c r="Z1793" i="2" s="1"/>
  <c r="Y1857" i="2"/>
  <c r="Z1857" i="2" s="1"/>
  <c r="Y1610" i="2"/>
  <c r="Z1610" i="2" s="1"/>
  <c r="Y1674" i="2"/>
  <c r="Z1674" i="2" s="1"/>
  <c r="Y1738" i="2"/>
  <c r="Z1738" i="2" s="1"/>
  <c r="Y1802" i="2"/>
  <c r="Z1802" i="2" s="1"/>
  <c r="Y1866" i="2"/>
  <c r="Z1866" i="2" s="1"/>
  <c r="Y1930" i="2"/>
  <c r="Z1930" i="2" s="1"/>
  <c r="Y2002" i="2"/>
  <c r="Z2002" i="2" s="1"/>
  <c r="Y1299" i="2"/>
  <c r="Z1299" i="2" s="1"/>
  <c r="Y1363" i="2"/>
  <c r="Z1363" i="2" s="1"/>
  <c r="Y1427" i="2"/>
  <c r="Z1427" i="2" s="1"/>
  <c r="Y1491" i="2"/>
  <c r="Z1491" i="2" s="1"/>
  <c r="Y1563" i="2"/>
  <c r="Z1563" i="2" s="1"/>
  <c r="Y1635" i="2"/>
  <c r="Z1635" i="2" s="1"/>
  <c r="Y1699" i="2"/>
  <c r="Z1699" i="2" s="1"/>
  <c r="Y1763" i="2"/>
  <c r="Z1763" i="2" s="1"/>
  <c r="Y1827" i="2"/>
  <c r="Z1827" i="2" s="1"/>
  <c r="Y1891" i="2"/>
  <c r="Z1891" i="2" s="1"/>
  <c r="Y612" i="2"/>
  <c r="Z612" i="2" s="1"/>
  <c r="Y812" i="2"/>
  <c r="Z812" i="2" s="1"/>
  <c r="Y876" i="2"/>
  <c r="Z876" i="2" s="1"/>
  <c r="Y940" i="2"/>
  <c r="Z940" i="2" s="1"/>
  <c r="Y1004" i="2"/>
  <c r="Z1004" i="2" s="1"/>
  <c r="Y1068" i="2"/>
  <c r="Z1068" i="2" s="1"/>
  <c r="Y1132" i="2"/>
  <c r="Z1132" i="2" s="1"/>
  <c r="Y1196" i="2"/>
  <c r="Z1196" i="2" s="1"/>
  <c r="Y1260" i="2"/>
  <c r="Z1260" i="2" s="1"/>
  <c r="Y1324" i="2"/>
  <c r="Z1324" i="2" s="1"/>
  <c r="Y1388" i="2"/>
  <c r="Z1388" i="2" s="1"/>
  <c r="Y1452" i="2"/>
  <c r="Z1452" i="2" s="1"/>
  <c r="Y1516" i="2"/>
  <c r="Z1516" i="2" s="1"/>
  <c r="Y1580" i="2"/>
  <c r="Z1580" i="2" s="1"/>
  <c r="Y1644" i="2"/>
  <c r="Z1644" i="2" s="1"/>
  <c r="Y1724" i="2"/>
  <c r="Z1724" i="2" s="1"/>
  <c r="Y1788" i="2"/>
  <c r="Z1788" i="2" s="1"/>
  <c r="Y1852" i="2"/>
  <c r="Z1852" i="2" s="1"/>
  <c r="Y1916" i="2"/>
  <c r="Z1916" i="2" s="1"/>
  <c r="Y1980" i="2"/>
  <c r="Z1980" i="2" s="1"/>
  <c r="Y37" i="2"/>
  <c r="Z37" i="2" s="1"/>
  <c r="Y101" i="2"/>
  <c r="Z101" i="2" s="1"/>
  <c r="Y165" i="2"/>
  <c r="Z165" i="2" s="1"/>
  <c r="Y229" i="2"/>
  <c r="Z229" i="2" s="1"/>
  <c r="Y293" i="2"/>
  <c r="Z293" i="2" s="1"/>
  <c r="Y357" i="2"/>
  <c r="Z357" i="2" s="1"/>
  <c r="Y421" i="2"/>
  <c r="Z421" i="2" s="1"/>
  <c r="Y485" i="2"/>
  <c r="Z485" i="2" s="1"/>
  <c r="Y549" i="2"/>
  <c r="Z549" i="2" s="1"/>
  <c r="Y613" i="2"/>
  <c r="Z613" i="2" s="1"/>
  <c r="Y677" i="2"/>
  <c r="Z677" i="2" s="1"/>
  <c r="Y741" i="2"/>
  <c r="Z741" i="2" s="1"/>
  <c r="Y805" i="2"/>
  <c r="Z805" i="2" s="1"/>
  <c r="Y869" i="2"/>
  <c r="Z869" i="2" s="1"/>
  <c r="Y933" i="2"/>
  <c r="Z933" i="2" s="1"/>
  <c r="Y997" i="2"/>
  <c r="Z997" i="2" s="1"/>
  <c r="Y1061" i="2"/>
  <c r="Z1061" i="2" s="1"/>
  <c r="Y1125" i="2"/>
  <c r="Z1125" i="2" s="1"/>
  <c r="Y1189" i="2"/>
  <c r="Z1189" i="2" s="1"/>
  <c r="Y1253" i="2"/>
  <c r="Z1253" i="2" s="1"/>
  <c r="Y1317" i="2"/>
  <c r="Z1317" i="2" s="1"/>
  <c r="Y1568" i="2"/>
  <c r="Z1568" i="2" s="1"/>
  <c r="Y1696" i="2"/>
  <c r="Z1696" i="2" s="1"/>
  <c r="Y1832" i="2"/>
  <c r="Z1832" i="2" s="1"/>
  <c r="Y1952" i="2"/>
  <c r="Z1952" i="2" s="1"/>
  <c r="Y928" i="2"/>
  <c r="Z928" i="2" s="1"/>
  <c r="Y992" i="2"/>
  <c r="Z992" i="2" s="1"/>
  <c r="Y1056" i="2"/>
  <c r="Z1056" i="2" s="1"/>
  <c r="Y1120" i="2"/>
  <c r="Z1120" i="2" s="1"/>
  <c r="Y1184" i="2"/>
  <c r="Z1184" i="2" s="1"/>
  <c r="Y1248" i="2"/>
  <c r="Z1248" i="2" s="1"/>
  <c r="Y1312" i="2"/>
  <c r="Z1312" i="2" s="1"/>
  <c r="Y1376" i="2"/>
  <c r="Z1376" i="2" s="1"/>
  <c r="Y1440" i="2"/>
  <c r="Z1440" i="2" s="1"/>
  <c r="Y1512" i="2"/>
  <c r="Z1512" i="2" s="1"/>
  <c r="Y1624" i="2"/>
  <c r="Z1624" i="2" s="1"/>
  <c r="Y1760" i="2"/>
  <c r="Z1760" i="2" s="1"/>
  <c r="Y1872" i="2"/>
  <c r="Z1872" i="2" s="1"/>
  <c r="Y1971" i="2"/>
  <c r="Z1971" i="2" s="1"/>
  <c r="Y1805" i="2"/>
  <c r="Z1805" i="2" s="1"/>
  <c r="Y1773" i="2"/>
  <c r="Z1773" i="2" s="1"/>
  <c r="Y1853" i="2"/>
  <c r="Z1853" i="2" s="1"/>
  <c r="Y1381" i="2"/>
  <c r="Z1381" i="2" s="1"/>
  <c r="Y1445" i="2"/>
  <c r="Z1445" i="2" s="1"/>
  <c r="Y1509" i="2"/>
  <c r="Z1509" i="2" s="1"/>
  <c r="Y1573" i="2"/>
  <c r="Z1573" i="2" s="1"/>
  <c r="Y1685" i="2"/>
  <c r="Z1685" i="2" s="1"/>
  <c r="Y1943" i="2"/>
  <c r="Z1943" i="2" s="1"/>
  <c r="Y2007" i="2"/>
  <c r="Z2007" i="2" s="1"/>
  <c r="Y353" i="2"/>
  <c r="Z353" i="2" s="1"/>
  <c r="Y417" i="2"/>
  <c r="Z417" i="2" s="1"/>
  <c r="Y481" i="2"/>
  <c r="Z481" i="2" s="1"/>
  <c r="Y545" i="2"/>
  <c r="Z545" i="2" s="1"/>
  <c r="Y609" i="2"/>
  <c r="Z609" i="2" s="1"/>
  <c r="Y673" i="2"/>
  <c r="Z673" i="2" s="1"/>
  <c r="Y737" i="2"/>
  <c r="Z737" i="2" s="1"/>
  <c r="Y801" i="2"/>
  <c r="Z801" i="2" s="1"/>
  <c r="Y865" i="2"/>
  <c r="Z865" i="2" s="1"/>
  <c r="Y929" i="2"/>
  <c r="Z929" i="2" s="1"/>
  <c r="Y993" i="2"/>
  <c r="Z993" i="2" s="1"/>
  <c r="Y1057" i="2"/>
  <c r="Z1057" i="2" s="1"/>
  <c r="Y1121" i="2"/>
  <c r="Z1121" i="2" s="1"/>
  <c r="Y1185" i="2"/>
  <c r="Z1185" i="2" s="1"/>
  <c r="Y1249" i="2"/>
  <c r="Z1249" i="2" s="1"/>
  <c r="Y1313" i="2"/>
  <c r="Z1313" i="2" s="1"/>
  <c r="Y1377" i="2"/>
  <c r="Z1377" i="2" s="1"/>
  <c r="Y1441" i="2"/>
  <c r="Z1441" i="2" s="1"/>
  <c r="Y1505" i="2"/>
  <c r="Z1505" i="2" s="1"/>
  <c r="Y1569" i="2"/>
  <c r="Z1569" i="2" s="1"/>
  <c r="Y802" i="2"/>
  <c r="Z802" i="2" s="1"/>
  <c r="Y866" i="2"/>
  <c r="Z866" i="2" s="1"/>
  <c r="Y930" i="2"/>
  <c r="Z930" i="2" s="1"/>
  <c r="Y994" i="2"/>
  <c r="Z994" i="2" s="1"/>
  <c r="Y1058" i="2"/>
  <c r="Z1058" i="2" s="1"/>
  <c r="Y1122" i="2"/>
  <c r="Z1122" i="2" s="1"/>
  <c r="Y1186" i="2"/>
  <c r="Z1186" i="2" s="1"/>
  <c r="Y1250" i="2"/>
  <c r="Z1250" i="2" s="1"/>
  <c r="Y1314" i="2"/>
  <c r="Z1314" i="2" s="1"/>
  <c r="Y1378" i="2"/>
  <c r="Z1378" i="2" s="1"/>
  <c r="Y1442" i="2"/>
  <c r="Z1442" i="2" s="1"/>
  <c r="Y1506" i="2"/>
  <c r="Z1506" i="2" s="1"/>
  <c r="Y1570" i="2"/>
  <c r="Z1570" i="2" s="1"/>
  <c r="Y787" i="2"/>
  <c r="Z787" i="2" s="1"/>
  <c r="Y851" i="2"/>
  <c r="Z851" i="2" s="1"/>
  <c r="Y915" i="2"/>
  <c r="Z915" i="2" s="1"/>
  <c r="Y979" i="2"/>
  <c r="Z979" i="2" s="1"/>
  <c r="Y1043" i="2"/>
  <c r="Z1043" i="2" s="1"/>
  <c r="Y1107" i="2"/>
  <c r="Z1107" i="2" s="1"/>
  <c r="Y1171" i="2"/>
  <c r="Z1171" i="2" s="1"/>
  <c r="Y1235" i="2"/>
  <c r="Z1235" i="2" s="1"/>
  <c r="Y894" i="2"/>
  <c r="Z894" i="2" s="1"/>
  <c r="Y958" i="2"/>
  <c r="Z958" i="2" s="1"/>
  <c r="Y1022" i="2"/>
  <c r="Z1022" i="2" s="1"/>
  <c r="Y1086" i="2"/>
  <c r="Z1086" i="2" s="1"/>
  <c r="Y1150" i="2"/>
  <c r="Z1150" i="2" s="1"/>
  <c r="Y1214" i="2"/>
  <c r="Z1214" i="2" s="1"/>
  <c r="Y1278" i="2"/>
  <c r="Z1278" i="2" s="1"/>
  <c r="Y1342" i="2"/>
  <c r="Z1342" i="2" s="1"/>
  <c r="Y1406" i="2"/>
  <c r="Z1406" i="2" s="1"/>
  <c r="Y1470" i="2"/>
  <c r="Z1470" i="2" s="1"/>
  <c r="Y1534" i="2"/>
  <c r="Z1534" i="2" s="1"/>
  <c r="Y1598" i="2"/>
  <c r="Z1598" i="2" s="1"/>
  <c r="Y1662" i="2"/>
  <c r="Z1662" i="2" s="1"/>
  <c r="Y1726" i="2"/>
  <c r="Z1726" i="2" s="1"/>
  <c r="Y1790" i="2"/>
  <c r="Z1790" i="2" s="1"/>
  <c r="Y1854" i="2"/>
  <c r="Z1854" i="2" s="1"/>
  <c r="Y1918" i="2"/>
  <c r="Z1918" i="2" s="1"/>
  <c r="Y1982" i="2"/>
  <c r="Z1982" i="2" s="1"/>
  <c r="Y144" i="2"/>
  <c r="Z144" i="2" s="1"/>
  <c r="Y208" i="2"/>
  <c r="Z208" i="2" s="1"/>
  <c r="Y272" i="2"/>
  <c r="Z272" i="2" s="1"/>
  <c r="Y336" i="2"/>
  <c r="Z336" i="2" s="1"/>
  <c r="Y400" i="2"/>
  <c r="Z400" i="2" s="1"/>
  <c r="Y464" i="2"/>
  <c r="Z464" i="2" s="1"/>
  <c r="Y528" i="2"/>
  <c r="Z528" i="2" s="1"/>
  <c r="Y592" i="2"/>
  <c r="Z592" i="2" s="1"/>
  <c r="Y656" i="2"/>
  <c r="Z656" i="2" s="1"/>
  <c r="Y720" i="2"/>
  <c r="Z720" i="2" s="1"/>
  <c r="Y784" i="2"/>
  <c r="Z784" i="2" s="1"/>
  <c r="Y848" i="2"/>
  <c r="Z848" i="2" s="1"/>
  <c r="Y1609" i="2"/>
  <c r="Z1609" i="2" s="1"/>
  <c r="Y1673" i="2"/>
  <c r="Z1673" i="2" s="1"/>
  <c r="Y1737" i="2"/>
  <c r="Z1737" i="2" s="1"/>
  <c r="Y1801" i="2"/>
  <c r="Z1801" i="2" s="1"/>
  <c r="Y1865" i="2"/>
  <c r="Z1865" i="2" s="1"/>
  <c r="Y1618" i="2"/>
  <c r="Z1618" i="2" s="1"/>
  <c r="Y1682" i="2"/>
  <c r="Z1682" i="2" s="1"/>
  <c r="Y1746" i="2"/>
  <c r="Z1746" i="2" s="1"/>
  <c r="Y1810" i="2"/>
  <c r="Z1810" i="2" s="1"/>
  <c r="Y1874" i="2"/>
  <c r="Z1874" i="2" s="1"/>
  <c r="Y1938" i="2"/>
  <c r="Z1938" i="2" s="1"/>
  <c r="Y1243" i="2"/>
  <c r="Z1243" i="2" s="1"/>
  <c r="Y1307" i="2"/>
  <c r="Z1307" i="2" s="1"/>
  <c r="Y1371" i="2"/>
  <c r="Z1371" i="2" s="1"/>
  <c r="Y1435" i="2"/>
  <c r="Z1435" i="2" s="1"/>
  <c r="Y1499" i="2"/>
  <c r="Z1499" i="2" s="1"/>
  <c r="Y1571" i="2"/>
  <c r="Z1571" i="2" s="1"/>
  <c r="Y1643" i="2"/>
  <c r="Z1643" i="2" s="1"/>
  <c r="Y1707" i="2"/>
  <c r="Z1707" i="2" s="1"/>
  <c r="Y1771" i="2"/>
  <c r="Z1771" i="2" s="1"/>
  <c r="Y1835" i="2"/>
  <c r="Z1835" i="2" s="1"/>
  <c r="Y1899" i="2"/>
  <c r="Z1899" i="2" s="1"/>
  <c r="Y676" i="2"/>
  <c r="Z676" i="2" s="1"/>
  <c r="Y820" i="2"/>
  <c r="Z820" i="2" s="1"/>
  <c r="Y884" i="2"/>
  <c r="Z884" i="2" s="1"/>
  <c r="Y948" i="2"/>
  <c r="Z948" i="2" s="1"/>
  <c r="Y1012" i="2"/>
  <c r="Z1012" i="2" s="1"/>
  <c r="Y1076" i="2"/>
  <c r="Z1076" i="2" s="1"/>
  <c r="Y1140" i="2"/>
  <c r="Z1140" i="2" s="1"/>
  <c r="Y1204" i="2"/>
  <c r="Z1204" i="2" s="1"/>
  <c r="Y1268" i="2"/>
  <c r="Z1268" i="2" s="1"/>
  <c r="Y1332" i="2"/>
  <c r="Z1332" i="2" s="1"/>
  <c r="Y1396" i="2"/>
  <c r="Z1396" i="2" s="1"/>
  <c r="Y1460" i="2"/>
  <c r="Z1460" i="2" s="1"/>
  <c r="Y1524" i="2"/>
  <c r="Z1524" i="2" s="1"/>
  <c r="Y1588" i="2"/>
  <c r="Z1588" i="2" s="1"/>
  <c r="Y1652" i="2"/>
  <c r="Z1652" i="2" s="1"/>
  <c r="Y1732" i="2"/>
  <c r="Z1732" i="2" s="1"/>
  <c r="Y1796" i="2"/>
  <c r="Z1796" i="2" s="1"/>
  <c r="Y1860" i="2"/>
  <c r="Z1860" i="2" s="1"/>
  <c r="Y1924" i="2"/>
  <c r="Z1924" i="2" s="1"/>
  <c r="Y45" i="2"/>
  <c r="Z45" i="2" s="1"/>
  <c r="Y109" i="2"/>
  <c r="Z109" i="2" s="1"/>
  <c r="Y173" i="2"/>
  <c r="Z173" i="2" s="1"/>
  <c r="Y237" i="2"/>
  <c r="Z237" i="2" s="1"/>
  <c r="Y301" i="2"/>
  <c r="Z301" i="2" s="1"/>
  <c r="Y365" i="2"/>
  <c r="Z365" i="2" s="1"/>
  <c r="Y429" i="2"/>
  <c r="Z429" i="2" s="1"/>
  <c r="Y493" i="2"/>
  <c r="Z493" i="2" s="1"/>
  <c r="Y557" i="2"/>
  <c r="Z557" i="2" s="1"/>
  <c r="Y621" i="2"/>
  <c r="Z621" i="2" s="1"/>
  <c r="Y685" i="2"/>
  <c r="Z685" i="2" s="1"/>
  <c r="Y749" i="2"/>
  <c r="Z749" i="2" s="1"/>
  <c r="Y813" i="2"/>
  <c r="Z813" i="2" s="1"/>
  <c r="Y877" i="2"/>
  <c r="Z877" i="2" s="1"/>
  <c r="Y941" i="2"/>
  <c r="Z941" i="2" s="1"/>
  <c r="Y1005" i="2"/>
  <c r="Z1005" i="2" s="1"/>
  <c r="Y1069" i="2"/>
  <c r="Z1069" i="2" s="1"/>
  <c r="Y1133" i="2"/>
  <c r="Z1133" i="2" s="1"/>
  <c r="Y1197" i="2"/>
  <c r="Z1197" i="2" s="1"/>
  <c r="Y1261" i="2"/>
  <c r="Z1261" i="2" s="1"/>
  <c r="Y1325" i="2"/>
  <c r="Z1325" i="2" s="1"/>
  <c r="Y1584" i="2"/>
  <c r="Z1584" i="2" s="1"/>
  <c r="Y1712" i="2"/>
  <c r="Z1712" i="2" s="1"/>
  <c r="Y1848" i="2"/>
  <c r="Z1848" i="2" s="1"/>
  <c r="Y1968" i="2"/>
  <c r="Z1968" i="2" s="1"/>
  <c r="Y936" i="2"/>
  <c r="Z936" i="2" s="1"/>
  <c r="Y1000" i="2"/>
  <c r="Z1000" i="2" s="1"/>
  <c r="Y1064" i="2"/>
  <c r="Z1064" i="2" s="1"/>
  <c r="Y1128" i="2"/>
  <c r="Z1128" i="2" s="1"/>
  <c r="Y1192" i="2"/>
  <c r="Z1192" i="2" s="1"/>
  <c r="Y1256" i="2"/>
  <c r="Z1256" i="2" s="1"/>
  <c r="Y1320" i="2"/>
  <c r="Z1320" i="2" s="1"/>
  <c r="Y1384" i="2"/>
  <c r="Z1384" i="2" s="1"/>
  <c r="Y1448" i="2"/>
  <c r="Z1448" i="2" s="1"/>
  <c r="Y1520" i="2"/>
  <c r="Z1520" i="2" s="1"/>
  <c r="Y1640" i="2"/>
  <c r="Z1640" i="2" s="1"/>
  <c r="Y1768" i="2"/>
  <c r="Z1768" i="2" s="1"/>
  <c r="Y1888" i="2"/>
  <c r="Z1888" i="2" s="1"/>
  <c r="Y1986" i="2"/>
  <c r="Z1986" i="2" s="1"/>
  <c r="Y1979" i="2"/>
  <c r="Z1979" i="2" s="1"/>
  <c r="Y1837" i="2"/>
  <c r="Z1837" i="2" s="1"/>
  <c r="Y1597" i="2"/>
  <c r="Z1597" i="2" s="1"/>
  <c r="Y1797" i="2"/>
  <c r="Z1797" i="2" s="1"/>
  <c r="Y1660" i="2"/>
  <c r="Z1660" i="2" s="1"/>
  <c r="Y1885" i="2"/>
  <c r="Z1885" i="2" s="1"/>
  <c r="Y1389" i="2"/>
  <c r="Z1389" i="2" s="1"/>
  <c r="Y1453" i="2"/>
  <c r="Z1453" i="2" s="1"/>
  <c r="Y1517" i="2"/>
  <c r="Z1517" i="2" s="1"/>
  <c r="Y1581" i="2"/>
  <c r="Z1581" i="2" s="1"/>
  <c r="Y1725" i="2"/>
  <c r="Z1725" i="2" s="1"/>
  <c r="G24" i="1" l="1"/>
  <c r="G25" i="1"/>
  <c r="G23" i="1"/>
  <c r="G21" i="6"/>
  <c r="F22" i="6"/>
  <c r="F23" i="6"/>
  <c r="F24" i="6"/>
  <c r="F25" i="6"/>
  <c r="F26" i="6"/>
  <c r="F27" i="6"/>
  <c r="F28" i="6"/>
  <c r="F29" i="6"/>
  <c r="F30" i="6"/>
  <c r="F31" i="6"/>
  <c r="F32" i="6"/>
  <c r="F33" i="6"/>
  <c r="F34" i="6"/>
  <c r="F21" i="6"/>
  <c r="H17" i="1"/>
  <c r="I17" i="1"/>
  <c r="J17" i="1"/>
  <c r="H18" i="1"/>
  <c r="I18" i="1"/>
  <c r="J18" i="1"/>
  <c r="H19" i="1"/>
  <c r="I19" i="1"/>
  <c r="J19" i="1"/>
  <c r="G18" i="1"/>
  <c r="G19" i="1"/>
  <c r="G17" i="1"/>
  <c r="B9" i="7" l="1"/>
  <c r="H6" i="3" l="1"/>
  <c r="B12" i="1" l="1"/>
  <c r="D12" i="1" s="1"/>
  <c r="E12" i="1" s="1"/>
  <c r="F12" i="1" s="1"/>
  <c r="G12" i="1" s="1"/>
  <c r="H12" i="1" s="1"/>
  <c r="I12" i="1" s="1"/>
  <c r="J12" i="1" s="1"/>
  <c r="B13" i="1"/>
  <c r="D13" i="1" s="1"/>
  <c r="E13" i="1" s="1"/>
  <c r="F13" i="1" s="1"/>
  <c r="G13" i="1" s="1"/>
  <c r="H13" i="1" s="1"/>
  <c r="I13" i="1" s="1"/>
  <c r="J13" i="1" s="1"/>
  <c r="B11" i="1"/>
  <c r="D11" i="1" s="1"/>
  <c r="E11" i="1" s="1"/>
  <c r="F11" i="1" s="1"/>
  <c r="G11" i="1" s="1"/>
  <c r="H11" i="1" s="1"/>
  <c r="I11" i="1" s="1"/>
  <c r="J11" i="1" s="1"/>
  <c r="AA3" i="2" l="1"/>
  <c r="AB8" i="2" s="1"/>
  <c r="AB4" i="2" l="1"/>
  <c r="AB5"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tc={FD25449D-0C73-4C2F-989A-8E8FCA1D2B34}</author>
  </authors>
  <commentList>
    <comment ref="E10" authorId="0" shapeId="0" xr:uid="{FD25449D-0C73-4C2F-989A-8E8FCA1D2B34}">
      <text>
        <t>[Threaded comment]
Your version of Excel allows you to read this threaded comment; however, any edits to it will get removed if the file is opened in a newer version of Excel. Learn more: https://go.microsoft.com/fwlink/?linkid=870924
Comment:
    2 shift , 8 hours each?</t>
      </text>
    </comment>
  </commentList>
</comments>
</file>

<file path=xl/sharedStrings.xml><?xml version="1.0" encoding="utf-8"?>
<sst xmlns="http://schemas.openxmlformats.org/spreadsheetml/2006/main" count="112" uniqueCount="98">
  <si>
    <t xml:space="preserve">Introduction </t>
  </si>
  <si>
    <t>Table of Content</t>
  </si>
  <si>
    <t xml:space="preserve"> </t>
  </si>
  <si>
    <t>Demand History and Projections</t>
  </si>
  <si>
    <t>Demand Projections</t>
  </si>
  <si>
    <t>Q4 2020</t>
  </si>
  <si>
    <t>Ampoules</t>
  </si>
  <si>
    <t>Vials</t>
  </si>
  <si>
    <t>Syringes</t>
  </si>
  <si>
    <t>Tubing</t>
  </si>
  <si>
    <t>Hot-forming</t>
  </si>
  <si>
    <t>Washing</t>
  </si>
  <si>
    <t>Packing</t>
  </si>
  <si>
    <t>Cycle Time (hours/process)</t>
  </si>
  <si>
    <t>Product</t>
  </si>
  <si>
    <t>Cycle Time (hours)</t>
  </si>
  <si>
    <t>Unit</t>
  </si>
  <si>
    <t>Tubing #1</t>
  </si>
  <si>
    <t>Tubing #2</t>
  </si>
  <si>
    <t>Forming #1</t>
  </si>
  <si>
    <t>Forming #2</t>
  </si>
  <si>
    <t>Washing #1</t>
  </si>
  <si>
    <t>Washing #2</t>
  </si>
  <si>
    <t>Washing #3</t>
  </si>
  <si>
    <t>Washing #4</t>
  </si>
  <si>
    <t>Packing #1</t>
  </si>
  <si>
    <t>Packing #2</t>
  </si>
  <si>
    <t>Packing #3</t>
  </si>
  <si>
    <t>Packing #4</t>
  </si>
  <si>
    <t>Packing #5</t>
  </si>
  <si>
    <t>Packing #6</t>
  </si>
  <si>
    <t>Bend tubing Rejects</t>
  </si>
  <si>
    <t>Contamination rejects</t>
  </si>
  <si>
    <t>Glass breakages</t>
  </si>
  <si>
    <t>Air bubbles</t>
  </si>
  <si>
    <t>Weekends and Holidays</t>
  </si>
  <si>
    <t xml:space="preserve">Planned shutdowns </t>
  </si>
  <si>
    <t>Unplanned shutdowns</t>
  </si>
  <si>
    <t>Product-wise cycle time</t>
  </si>
  <si>
    <t>Cycle time breakup by product and line</t>
  </si>
  <si>
    <t>[in lots]</t>
  </si>
  <si>
    <t>S-OTD</t>
  </si>
  <si>
    <t>Std. Price ($)</t>
  </si>
  <si>
    <t>On-Hand Stock ($)</t>
  </si>
  <si>
    <t>APU
(units)</t>
  </si>
  <si>
    <t>APU Trend</t>
  </si>
  <si>
    <t>Demand variability (COV)</t>
  </si>
  <si>
    <t>Lead Time (days)</t>
  </si>
  <si>
    <t>Data Exhibit-1</t>
  </si>
  <si>
    <t>Data Exhibit-2</t>
  </si>
  <si>
    <t>Data Exhibit-3</t>
  </si>
  <si>
    <t>Data Exhibit-4</t>
  </si>
  <si>
    <t>4-step manufacturing process for all 3 products in Fabricadas</t>
  </si>
  <si>
    <t>GlasWork's data for its SKUs</t>
  </si>
  <si>
    <t>Fabricadas Utilization and Stoppages</t>
  </si>
  <si>
    <t>Q1 2021</t>
  </si>
  <si>
    <t>Q2 2021</t>
  </si>
  <si>
    <t>Q3 2020 (actual)</t>
  </si>
  <si>
    <t>Net lot equivalent rejected in a quarter</t>
  </si>
  <si>
    <r>
      <t xml:space="preserve">This sheet has 4 tables with data related to demand for the products from Fabricadas. The first table has the demand projections for the year 2020, starting from Q3 of 2020 to Q2 of 2021 for each product in units of lots of each product manufactured in a single quarter.
The second table mentions the cycle time for each product in number of hours for each lot. The third table mentions cycle time for each product broken up according to the respective process times, in number of hours for each lot.
The final table of the sheet contains the net lot equivalents rejected in a quarter by Fabricadas, averaged from the previous year's data.
</t>
    </r>
    <r>
      <rPr>
        <b/>
        <sz val="12"/>
        <rFont val="Verdana"/>
        <family val="2"/>
      </rPr>
      <t xml:space="preserve">
</t>
    </r>
  </si>
  <si>
    <t xml:space="preserve">According to the plans shared with the team, steps for manufacturing can be said to have the following processes : the glass tubing capacity unit, the hot-forming process unit that creates the required shape, washing and inspection unit and finally the packing and distribution unit.
Each plant manufactures the three products: Ampoules, Tubular Vials and Glass Syringes. Each product has it's own separate movement through the manufacturing chain which is shown in the figure of this sheet. 
Below figure is the data on shutdowns of Fabricadas provided by the Plant Manager. Each column gives the number of days a particular unit of the plant remains shut in a year, on an average and for what reasons.
Note: For one plant, only one product can undergo one process at a time. Mention any assumptions if required with clear reasoning mentioned alongside.
</t>
  </si>
  <si>
    <r>
      <t>This is the data exhibits that will be accompanying the</t>
    </r>
    <r>
      <rPr>
        <b/>
        <sz val="12"/>
        <color theme="1"/>
        <rFont val="Verdana"/>
        <family val="2"/>
      </rPr>
      <t xml:space="preserve"> "ASCM School Round 2020-21 Case Competition"</t>
    </r>
    <r>
      <rPr>
        <sz val="12"/>
        <color theme="1"/>
        <rFont val="Verdana"/>
        <family val="2"/>
      </rPr>
      <t xml:space="preserve"> to provide clarity on the situation and support on which the solutions should be formed. The data exhibits highlight </t>
    </r>
    <r>
      <rPr>
        <sz val="12"/>
        <rFont val="Verdana"/>
        <family val="2"/>
      </rPr>
      <t>3 main areas: Supplier Risk, Inventory SKU Data, Capacity Constraint.</t>
    </r>
    <r>
      <rPr>
        <sz val="12"/>
        <color theme="1"/>
        <rFont val="Verdana"/>
        <family val="2"/>
      </rPr>
      <t xml:space="preserve"> The data sets in the exhibit are distinct and will provide different insights, which may or may not be codependent among each other.</t>
    </r>
  </si>
  <si>
    <t>This sheet contains data about the suppliers of MediCrystals collected by the 'Risk Complaince' team. Find the description of each column below:
Supplier Name - Name of the supplier 
Location - Location of the supplier warehouse from which the product is supplied to MediCrystals
Revenue - Revenue of the suppliers for FY 2019
Cash from Operations -  Cash flow from Operations reported by the supplier in their annual financial statements
Credit Rating - Credit rating provided by D&amp;B
S-OTD - Supplier On-time delivery (S-OTD) performance for the past 12 months
Single Source -"Y" - if the supplier is the only qualified source of supply for the product; "N" - if alternate suppliers are available to supply the product
IP Protection - "Y" - if the supplier owns an IP for the product supplied and "N" if the supplier doesn't own any IP
Data security - Internal scoring done for each supplier by MediCrystals assessing supplier's systems &amp; Data security on a scale of 0-10 (10 indicates excellent systems &amp; data security and 0 indicates very poor systems &amp; data security)
Labor Unrests - "Y" indicates if the supplier has faced any labor unrests in the past 12 months. "N" if no labor unrests have been faced by the supplier in the past 12 months.
Environmental Incidents - "Y" indicates if the supplier has faced any environmental incidents in the past 12 months. "N" if no environmental incidents have been faced by the supplier in the past 12 months.</t>
  </si>
  <si>
    <t xml:space="preserve">SKU </t>
  </si>
  <si>
    <r>
      <t xml:space="preserve">This sheet contains data about the inventory at GlasWork. Each column describes the SKU information as described below:
SKU - SKU NUmber
Std. Price ($) - Price of each unit of SKU
On-Hand Stock ($) - Total stock on-hand as of 30th Sep'20	 
APU (units) - Average monthly consumption (30 days) of the SKU
APU Trend - Anticipated APU trend provided by marketing (e.g. 50% indicates 50% increase in APU consumption)
S-OTD - Supplier On-time delivery (S-OTD) performance for the past 12 months
Demand variability (COV) - Demand Coefficient of variance for the past 12 months
Lead Time (days) - Lead time in days to procure the SKU
</t>
    </r>
    <r>
      <rPr>
        <b/>
        <sz val="12"/>
        <rFont val="Verdana"/>
        <family val="2"/>
      </rPr>
      <t xml:space="preserve">Assumptions to be taken into consideration:
</t>
    </r>
    <r>
      <rPr>
        <sz val="12"/>
        <rFont val="Verdana"/>
        <family val="2"/>
      </rPr>
      <t>- The Minimum Order Quantity (MOQ) is equal to one lead-time demand
- The service level targeted can be assumed to be 95%
- The expiry for all the mentioned SKUs is one year</t>
    </r>
  </si>
  <si>
    <t>Safety Stock</t>
  </si>
  <si>
    <t>Total Stoppage/year</t>
  </si>
  <si>
    <t>Capacity per hour</t>
  </si>
  <si>
    <t>capcity breakup by product and line per hour</t>
  </si>
  <si>
    <t>Capacity in 1 day</t>
  </si>
  <si>
    <t>capacity in a week</t>
  </si>
  <si>
    <t>capacity in a month</t>
  </si>
  <si>
    <t>capacity in one quarter</t>
  </si>
  <si>
    <t>total rejects</t>
  </si>
  <si>
    <t>actuals(produced-rejection)</t>
  </si>
  <si>
    <t>Total Planned and Unplanned SD</t>
  </si>
  <si>
    <t>rejection rate</t>
  </si>
  <si>
    <t>Exp. Lead time</t>
  </si>
  <si>
    <t>Reorder point</t>
  </si>
  <si>
    <t>On Hand Stock (units)</t>
  </si>
  <si>
    <t>SD Avg Consumption</t>
  </si>
  <si>
    <t>APU  Projection for oct</t>
  </si>
  <si>
    <t>Needs reorder in oct?y/n</t>
  </si>
  <si>
    <t>Will on hand stock meet oct predictions?</t>
  </si>
  <si>
    <t>Qty difference</t>
  </si>
  <si>
    <t>MOQ/One lead time demand</t>
  </si>
  <si>
    <t>On hand quantity after purchase</t>
  </si>
  <si>
    <t>Is demand met after reordering one moq</t>
  </si>
  <si>
    <t>Qty to purchase</t>
  </si>
  <si>
    <t>Purchase quantity in USD</t>
  </si>
  <si>
    <t>Sum of purchase in USD</t>
  </si>
  <si>
    <t>Sum of on hand stock in uSD</t>
  </si>
  <si>
    <t>Change in IP</t>
  </si>
  <si>
    <t>Lead Time Variance</t>
  </si>
  <si>
    <t>Column1</t>
  </si>
  <si>
    <t>Consumption</t>
  </si>
  <si>
    <t>Qty required to meet next quarter</t>
  </si>
  <si>
    <t>Mean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</si>
</sst>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5" formatCode="_(* #,##0_);_(* \(#,##0\);_(* &quot;-&quot;??_);_(@_)"/>
  </numFmts>
  <fonts count="20" x14ac:knownFonts="1">
    <font>
      <sz val="11"/>
      <color theme="1"/>
      <name val="Calibri"/>
      <family val="2"/>
      <scheme val="minor"/>
    </font>
    <font>
      <sz val="8"/>
      <name val="Calibri"/>
      <family val="2"/>
      <scheme val="minor"/>
    </font>
    <font>
      <sz val="10"/>
      <color theme="1"/>
      <name val="Verdana"/>
      <family val="2"/>
    </font>
    <font>
      <b/>
      <sz val="14"/>
      <color theme="1"/>
      <name val="Verdana"/>
      <family val="2"/>
    </font>
    <font>
      <sz val="12"/>
      <color theme="1"/>
      <name val="Verdana"/>
      <family val="2"/>
    </font>
    <font>
      <b/>
      <sz val="12"/>
      <color theme="1"/>
      <name val="Verdana"/>
      <family val="2"/>
    </font>
    <font>
      <sz val="12"/>
      <name val="Verdana"/>
      <family val="2"/>
    </font>
    <font>
      <b/>
      <sz val="12"/>
      <name val="Verdana"/>
      <family val="2"/>
    </font>
    <font>
      <sz val="11"/>
      <color theme="1"/>
      <name val="Calibri"/>
      <family val="2"/>
      <scheme val="minor"/>
    </font>
    <font>
      <b/>
      <sz val="14"/>
      <color theme="0"/>
      <name val="Verdana"/>
      <family val="2"/>
    </font>
    <font>
      <sz val="11"/>
      <color theme="1"/>
      <name val="Verdana"/>
      <family val="2"/>
    </font>
    <font>
      <b/>
      <sz val="11"/>
      <color theme="0"/>
      <name val="Verdana"/>
      <family val="2"/>
    </font>
    <font>
      <sz val="11"/>
      <color rgb="FF0A0A0A"/>
      <name val="Verdana"/>
      <family val="2"/>
    </font>
    <font>
      <sz val="9"/>
      <color rgb="FF000000"/>
      <name val="Verdana"/>
      <family val="2"/>
    </font>
    <font>
      <sz val="9"/>
      <color theme="1"/>
      <name val="Verdana"/>
      <family val="2"/>
    </font>
    <font>
      <b/>
      <sz val="10"/>
      <color theme="0"/>
      <name val="Verdana"/>
      <family val="2"/>
    </font>
    <font>
      <sz val="15"/>
      <color theme="1"/>
      <name val="Verdana"/>
      <family val="2"/>
    </font>
    <font>
      <b/>
      <sz val="15"/>
      <color theme="0"/>
      <name val="Verdana"/>
      <family val="2"/>
    </font>
    <font>
      <b/>
      <sz val="15"/>
      <color theme="1"/>
      <name val="Verdana"/>
      <family val="2"/>
    </font>
    <font>
      <b/>
      <sz val="9"/>
      <color theme="1"/>
      <name val="Verdana"/>
      <family val="2"/>
    </font>
  </fonts>
  <fills count="8">
    <fill>
      <patternFill patternType="none"/>
    </fill>
    <fill>
      <patternFill patternType="gray125"/>
    </fill>
    <fill>
      <patternFill patternType="solid">
        <fgColor theme="0" tint="-4.9989318521683403E-2"/>
        <bgColor indexed="64"/>
      </patternFill>
    </fill>
    <fill>
      <patternFill patternType="solid">
        <fgColor theme="1"/>
        <bgColor indexed="64"/>
      </patternFill>
    </fill>
    <fill>
      <patternFill patternType="solid">
        <fgColor rgb="FFFFFF00"/>
        <bgColor indexed="64"/>
      </patternFill>
    </fill>
    <fill>
      <patternFill patternType="solid">
        <fgColor rgb="FFFF0000"/>
        <bgColor indexed="64"/>
      </patternFill>
    </fill>
    <fill>
      <patternFill patternType="solid">
        <fgColor theme="2" tint="-0.89999084444715716"/>
        <bgColor indexed="64"/>
      </patternFill>
    </fill>
    <fill>
      <patternFill patternType="solid">
        <fgColor theme="5"/>
        <bgColor indexed="64"/>
      </patternFill>
    </fill>
  </fills>
  <borders count="1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bottom/>
      <diagonal/>
    </border>
    <border>
      <left style="dashed">
        <color indexed="64"/>
      </left>
      <right style="dashed">
        <color indexed="64"/>
      </right>
      <top/>
      <bottom/>
      <diagonal/>
    </border>
  </borders>
  <cellStyleXfs count="3">
    <xf numFmtId="0" fontId="0" fillId="0" borderId="0"/>
    <xf numFmtId="43" fontId="8" fillId="0" borderId="0" applyFont="0" applyFill="0" applyBorder="0" applyAlignment="0" applyProtection="0"/>
    <xf numFmtId="9" fontId="8" fillId="0" borderId="0" applyFont="0" applyFill="0" applyBorder="0" applyAlignment="0" applyProtection="0"/>
  </cellStyleXfs>
  <cellXfs count="91">
    <xf numFmtId="0" fontId="0" fillId="0" borderId="0" xfId="0"/>
    <xf numFmtId="0" fontId="2" fillId="0" borderId="0" xfId="0" applyFont="1" applyAlignment="1">
      <alignment wrapText="1"/>
    </xf>
    <xf numFmtId="0" fontId="6" fillId="0" borderId="11" xfId="0" applyFont="1" applyBorder="1" applyAlignment="1">
      <alignment horizontal="left" vertical="top" wrapText="1"/>
    </xf>
    <xf numFmtId="0" fontId="6" fillId="0" borderId="5" xfId="0" applyFont="1" applyBorder="1" applyAlignment="1">
      <alignment horizontal="left" vertical="top" wrapText="1"/>
    </xf>
    <xf numFmtId="0" fontId="3" fillId="2" borderId="11" xfId="0" applyFont="1" applyFill="1" applyBorder="1" applyAlignment="1">
      <alignment horizontal="center" vertical="center" wrapText="1"/>
    </xf>
    <xf numFmtId="0" fontId="3" fillId="2" borderId="13" xfId="0" applyFont="1" applyFill="1" applyBorder="1" applyAlignment="1">
      <alignment horizontal="center" vertical="center" wrapText="1"/>
    </xf>
    <xf numFmtId="0" fontId="10" fillId="0" borderId="0" xfId="0" applyFont="1" applyAlignment="1">
      <alignment horizontal="center" vertical="center" wrapText="1"/>
    </xf>
    <xf numFmtId="0" fontId="11" fillId="3" borderId="1" xfId="0" applyFont="1" applyFill="1" applyBorder="1" applyAlignment="1">
      <alignment horizontal="center" vertical="center" wrapText="1"/>
    </xf>
    <xf numFmtId="0" fontId="10" fillId="0" borderId="4" xfId="0" applyFont="1" applyBorder="1" applyAlignment="1">
      <alignment horizontal="center" vertical="center" wrapText="1"/>
    </xf>
    <xf numFmtId="0" fontId="10" fillId="0" borderId="0" xfId="0" applyFont="1" applyBorder="1" applyAlignment="1">
      <alignment horizontal="center" vertical="center" wrapText="1"/>
    </xf>
    <xf numFmtId="0" fontId="10" fillId="0" borderId="5" xfId="0" applyFont="1" applyBorder="1" applyAlignment="1">
      <alignment horizontal="center" vertical="center" wrapText="1"/>
    </xf>
    <xf numFmtId="0" fontId="10" fillId="0" borderId="7" xfId="0" applyFont="1" applyBorder="1" applyAlignment="1">
      <alignment horizontal="center" vertical="center" wrapText="1"/>
    </xf>
    <xf numFmtId="0" fontId="10" fillId="0" borderId="8" xfId="0" applyFont="1" applyBorder="1" applyAlignment="1">
      <alignment horizontal="center" vertical="center" wrapText="1"/>
    </xf>
    <xf numFmtId="0" fontId="11" fillId="3" borderId="4" xfId="0" applyFont="1" applyFill="1" applyBorder="1" applyAlignment="1">
      <alignment horizontal="center" vertical="center" wrapText="1"/>
    </xf>
    <xf numFmtId="0" fontId="14" fillId="0" borderId="0" xfId="0" applyFont="1" applyAlignment="1">
      <alignment horizontal="right"/>
    </xf>
    <xf numFmtId="9" fontId="14" fillId="0" borderId="0" xfId="2" applyFont="1" applyAlignment="1">
      <alignment horizontal="right"/>
    </xf>
    <xf numFmtId="0" fontId="10" fillId="0" borderId="6" xfId="0" applyFont="1" applyBorder="1" applyAlignment="1">
      <alignment horizontal="center" vertical="center" wrapText="1"/>
    </xf>
    <xf numFmtId="0" fontId="10" fillId="0" borderId="5" xfId="0" applyFont="1" applyBorder="1" applyAlignment="1">
      <alignment horizontal="center" vertical="center" wrapText="1"/>
    </xf>
    <xf numFmtId="0" fontId="10" fillId="0" borderId="7" xfId="0" applyFont="1" applyBorder="1" applyAlignment="1">
      <alignment horizontal="center" vertical="center" wrapText="1"/>
    </xf>
    <xf numFmtId="0" fontId="10" fillId="0" borderId="8" xfId="0" applyFont="1" applyBorder="1" applyAlignment="1">
      <alignment horizontal="center" vertical="center" wrapText="1"/>
    </xf>
    <xf numFmtId="17" fontId="11" fillId="3" borderId="2" xfId="0" applyNumberFormat="1" applyFont="1" applyFill="1" applyBorder="1" applyAlignment="1">
      <alignment horizontal="center" vertical="center" wrapText="1"/>
    </xf>
    <xf numFmtId="0" fontId="11" fillId="3" borderId="9" xfId="0" applyFont="1" applyFill="1" applyBorder="1" applyAlignment="1">
      <alignment horizontal="center" vertical="center" wrapText="1"/>
    </xf>
    <xf numFmtId="0" fontId="10" fillId="0" borderId="4" xfId="0" applyFont="1" applyBorder="1" applyAlignment="1">
      <alignment horizontal="center" vertical="center" wrapText="1"/>
    </xf>
    <xf numFmtId="0" fontId="10" fillId="0" borderId="6" xfId="0" applyFont="1" applyBorder="1" applyAlignment="1">
      <alignment horizontal="center" vertical="center" wrapText="1"/>
    </xf>
    <xf numFmtId="0" fontId="10" fillId="0" borderId="0" xfId="0" applyFont="1" applyAlignment="1">
      <alignment vertical="center" wrapText="1"/>
    </xf>
    <xf numFmtId="0" fontId="2" fillId="0" borderId="0" xfId="0" applyFont="1" applyAlignment="1">
      <alignment horizontal="center" vertical="center" wrapText="1"/>
    </xf>
    <xf numFmtId="0" fontId="2" fillId="0" borderId="4" xfId="0" applyFont="1" applyBorder="1" applyAlignment="1">
      <alignment horizontal="center" vertical="center" wrapText="1"/>
    </xf>
    <xf numFmtId="0" fontId="2" fillId="0" borderId="5" xfId="0" applyFont="1" applyBorder="1" applyAlignment="1">
      <alignment horizontal="center" vertical="center" wrapText="1"/>
    </xf>
    <xf numFmtId="0" fontId="2" fillId="0" borderId="6" xfId="0" applyFont="1" applyBorder="1" applyAlignment="1">
      <alignment horizontal="center" vertical="center" wrapText="1"/>
    </xf>
    <xf numFmtId="0" fontId="2" fillId="0" borderId="7" xfId="0" applyFont="1" applyBorder="1" applyAlignment="1">
      <alignment horizontal="center" vertical="center" wrapText="1"/>
    </xf>
    <xf numFmtId="0" fontId="2" fillId="0" borderId="8" xfId="0" applyFont="1" applyBorder="1" applyAlignment="1">
      <alignment horizontal="center" vertical="center" wrapText="1"/>
    </xf>
    <xf numFmtId="0" fontId="15" fillId="3" borderId="1" xfId="0" applyFont="1" applyFill="1" applyBorder="1" applyAlignment="1">
      <alignment horizontal="center" vertical="center" wrapText="1"/>
    </xf>
    <xf numFmtId="17" fontId="15" fillId="3" borderId="2" xfId="0" applyNumberFormat="1" applyFont="1" applyFill="1" applyBorder="1" applyAlignment="1">
      <alignment horizontal="center" vertical="center" wrapText="1"/>
    </xf>
    <xf numFmtId="0" fontId="15" fillId="3" borderId="9" xfId="0" applyFont="1" applyFill="1" applyBorder="1" applyAlignment="1">
      <alignment horizontal="center" vertical="center" wrapText="1"/>
    </xf>
    <xf numFmtId="0" fontId="6" fillId="0" borderId="11" xfId="0" applyFont="1" applyFill="1" applyBorder="1" applyAlignment="1">
      <alignment horizontal="left" vertical="top" wrapText="1"/>
    </xf>
    <xf numFmtId="0" fontId="10" fillId="0" borderId="1" xfId="0" applyFont="1" applyBorder="1" applyAlignment="1">
      <alignment horizontal="center" vertical="center" wrapText="1"/>
    </xf>
    <xf numFmtId="0" fontId="10" fillId="0" borderId="2" xfId="0" applyFont="1" applyBorder="1" applyAlignment="1">
      <alignment horizontal="center" vertical="center" wrapText="1"/>
    </xf>
    <xf numFmtId="0" fontId="12" fillId="0" borderId="9" xfId="0" applyFont="1" applyBorder="1" applyAlignment="1">
      <alignment horizontal="center" vertical="center" wrapText="1"/>
    </xf>
    <xf numFmtId="0" fontId="10" fillId="0" borderId="17" xfId="0" applyFont="1" applyBorder="1" applyAlignment="1">
      <alignment horizontal="center" vertical="center" wrapText="1"/>
    </xf>
    <xf numFmtId="0" fontId="10" fillId="0" borderId="13" xfId="0" applyFont="1" applyBorder="1" applyAlignment="1">
      <alignment horizontal="center" vertical="center" wrapText="1"/>
    </xf>
    <xf numFmtId="0" fontId="12" fillId="0" borderId="17" xfId="0" applyFont="1" applyBorder="1" applyAlignment="1">
      <alignment horizontal="center" vertical="center" wrapText="1"/>
    </xf>
    <xf numFmtId="0" fontId="10" fillId="0" borderId="9" xfId="0" applyFont="1" applyBorder="1" applyAlignment="1">
      <alignment horizontal="center" vertical="center" wrapText="1"/>
    </xf>
    <xf numFmtId="0" fontId="11" fillId="3" borderId="1" xfId="0" applyFont="1" applyFill="1" applyBorder="1" applyAlignment="1">
      <alignment horizontal="center" vertical="center" wrapText="1"/>
    </xf>
    <xf numFmtId="0" fontId="0" fillId="0" borderId="0" xfId="0" applyNumberFormat="1"/>
    <xf numFmtId="0" fontId="13" fillId="0" borderId="0" xfId="0" applyFont="1" applyFill="1" applyBorder="1" applyAlignment="1">
      <alignment horizontal="center" vertical="center" wrapText="1"/>
    </xf>
    <xf numFmtId="0" fontId="14" fillId="0" borderId="0" xfId="0" applyFont="1" applyFill="1" applyBorder="1" applyAlignment="1">
      <alignment horizontal="right"/>
    </xf>
    <xf numFmtId="1" fontId="16" fillId="0" borderId="0" xfId="0" applyNumberFormat="1" applyFont="1" applyFill="1" applyBorder="1" applyAlignment="1">
      <alignment horizontal="right"/>
    </xf>
    <xf numFmtId="165" fontId="16" fillId="0" borderId="0" xfId="1" applyNumberFormat="1" applyFont="1" applyFill="1" applyBorder="1" applyAlignment="1">
      <alignment horizontal="right"/>
    </xf>
    <xf numFmtId="0" fontId="16" fillId="0" borderId="0" xfId="0" applyFont="1" applyFill="1" applyBorder="1" applyAlignment="1">
      <alignment horizontal="right"/>
    </xf>
    <xf numFmtId="9" fontId="16" fillId="0" borderId="0" xfId="2" applyFont="1" applyFill="1" applyBorder="1" applyAlignment="1">
      <alignment horizontal="right"/>
    </xf>
    <xf numFmtId="0" fontId="17" fillId="6" borderId="0" xfId="0" applyFont="1" applyFill="1" applyBorder="1" applyAlignment="1">
      <alignment horizontal="center" vertical="center" wrapText="1"/>
    </xf>
    <xf numFmtId="0" fontId="10" fillId="5" borderId="3" xfId="0" applyFont="1" applyFill="1" applyBorder="1" applyAlignment="1">
      <alignment horizontal="center" vertical="center" wrapText="1"/>
    </xf>
    <xf numFmtId="0" fontId="10" fillId="5" borderId="5" xfId="0" applyFont="1" applyFill="1" applyBorder="1" applyAlignment="1">
      <alignment horizontal="center" vertical="center" wrapText="1"/>
    </xf>
    <xf numFmtId="0" fontId="10" fillId="5" borderId="8" xfId="0" applyFont="1" applyFill="1" applyBorder="1" applyAlignment="1">
      <alignment horizontal="center" vertical="center" wrapText="1"/>
    </xf>
    <xf numFmtId="9" fontId="10" fillId="5" borderId="0" xfId="2" applyFont="1" applyFill="1" applyAlignment="1">
      <alignment horizontal="center" vertical="center" wrapText="1"/>
    </xf>
    <xf numFmtId="0" fontId="16" fillId="0" borderId="0" xfId="0" applyFont="1" applyFill="1" applyAlignment="1">
      <alignment horizontal="right"/>
    </xf>
    <xf numFmtId="0" fontId="17" fillId="7" borderId="0" xfId="0" applyFont="1" applyFill="1" applyBorder="1" applyAlignment="1">
      <alignment horizontal="center" vertical="center" wrapText="1"/>
    </xf>
    <xf numFmtId="0" fontId="17" fillId="7" borderId="18" xfId="0" applyFont="1" applyFill="1" applyBorder="1" applyAlignment="1">
      <alignment horizontal="center" vertical="center" wrapText="1"/>
    </xf>
    <xf numFmtId="0" fontId="16" fillId="0" borderId="0" xfId="0" applyNumberFormat="1" applyFont="1" applyFill="1" applyAlignment="1">
      <alignment horizontal="right"/>
    </xf>
    <xf numFmtId="165" fontId="16" fillId="0" borderId="0" xfId="0" applyNumberFormat="1" applyFont="1" applyFill="1" applyAlignment="1">
      <alignment horizontal="right"/>
    </xf>
    <xf numFmtId="165" fontId="18" fillId="0" borderId="0" xfId="0" applyNumberFormat="1" applyFont="1" applyFill="1" applyAlignment="1">
      <alignment horizontal="right"/>
    </xf>
    <xf numFmtId="165" fontId="14" fillId="0" borderId="0" xfId="0" applyNumberFormat="1" applyFont="1" applyAlignment="1">
      <alignment horizontal="right"/>
    </xf>
    <xf numFmtId="0" fontId="17" fillId="3" borderId="0" xfId="0" applyFont="1" applyFill="1" applyBorder="1" applyAlignment="1">
      <alignment horizontal="center" vertical="center" wrapText="1"/>
    </xf>
    <xf numFmtId="0" fontId="19" fillId="0" borderId="0" xfId="0" applyFont="1" applyAlignment="1">
      <alignment horizontal="right"/>
    </xf>
    <xf numFmtId="2" fontId="0" fillId="0" borderId="0" xfId="0" applyNumberFormat="1"/>
    <xf numFmtId="43" fontId="14" fillId="0" borderId="0" xfId="0" applyNumberFormat="1" applyFont="1" applyAlignment="1">
      <alignment horizontal="right"/>
    </xf>
    <xf numFmtId="0" fontId="3" fillId="2" borderId="16" xfId="0" applyFont="1" applyFill="1" applyBorder="1" applyAlignment="1">
      <alignment horizontal="center" vertical="center" wrapText="1"/>
    </xf>
    <xf numFmtId="0" fontId="3" fillId="2" borderId="12" xfId="0" applyFont="1" applyFill="1" applyBorder="1" applyAlignment="1">
      <alignment horizontal="center" vertical="center" wrapText="1"/>
    </xf>
    <xf numFmtId="0" fontId="4" fillId="0" borderId="14" xfId="0" applyFont="1" applyFill="1" applyBorder="1" applyAlignment="1">
      <alignment horizontal="left" vertical="top" wrapText="1"/>
    </xf>
    <xf numFmtId="0" fontId="4" fillId="0" borderId="15" xfId="0" applyFont="1" applyFill="1" applyBorder="1" applyAlignment="1">
      <alignment horizontal="left" vertical="top" wrapText="1"/>
    </xf>
    <xf numFmtId="0" fontId="9" fillId="3" borderId="14" xfId="0" applyFont="1" applyFill="1" applyBorder="1" applyAlignment="1">
      <alignment horizontal="center" vertical="center" wrapText="1"/>
    </xf>
    <xf numFmtId="0" fontId="9" fillId="3" borderId="15" xfId="0" applyFont="1" applyFill="1" applyBorder="1" applyAlignment="1">
      <alignment horizontal="center" vertical="center" wrapText="1"/>
    </xf>
    <xf numFmtId="0" fontId="13" fillId="0" borderId="0" xfId="0" applyFont="1" applyFill="1" applyBorder="1" applyAlignment="1">
      <alignment horizontal="center" vertical="center" wrapText="1"/>
    </xf>
    <xf numFmtId="0" fontId="10" fillId="4" borderId="7" xfId="0" applyFont="1" applyFill="1" applyBorder="1" applyAlignment="1">
      <alignment horizontal="center" vertical="center" wrapText="1"/>
    </xf>
    <xf numFmtId="0" fontId="10" fillId="4" borderId="0" xfId="0" applyFont="1" applyFill="1" applyAlignment="1">
      <alignment horizontal="center" vertical="center" wrapText="1"/>
    </xf>
    <xf numFmtId="0" fontId="10" fillId="4" borderId="0" xfId="0" applyFont="1" applyFill="1" applyBorder="1" applyAlignment="1">
      <alignment horizontal="center" vertical="center" wrapText="1"/>
    </xf>
    <xf numFmtId="17" fontId="10" fillId="0" borderId="0" xfId="0" applyNumberFormat="1" applyFont="1" applyBorder="1" applyAlignment="1">
      <alignment horizontal="center" vertical="center" wrapText="1"/>
    </xf>
    <xf numFmtId="17" fontId="10" fillId="0" borderId="5" xfId="0" applyNumberFormat="1" applyFont="1" applyBorder="1" applyAlignment="1">
      <alignment horizontal="center" vertical="center" wrapText="1"/>
    </xf>
    <xf numFmtId="17" fontId="11" fillId="3" borderId="0" xfId="0" applyNumberFormat="1" applyFont="1" applyFill="1" applyBorder="1" applyAlignment="1">
      <alignment horizontal="center" vertical="center" wrapText="1"/>
    </xf>
    <xf numFmtId="0" fontId="10" fillId="0" borderId="0" xfId="0" applyFont="1" applyBorder="1" applyAlignment="1">
      <alignment horizontal="center" vertical="center" wrapText="1"/>
    </xf>
    <xf numFmtId="0" fontId="10" fillId="0" borderId="5" xfId="0" applyFont="1" applyBorder="1" applyAlignment="1">
      <alignment horizontal="center" vertical="center" wrapText="1"/>
    </xf>
    <xf numFmtId="0" fontId="10" fillId="0" borderId="7" xfId="0" applyFont="1" applyBorder="1" applyAlignment="1">
      <alignment horizontal="center" vertical="center" wrapText="1"/>
    </xf>
    <xf numFmtId="0" fontId="10" fillId="0" borderId="8" xfId="0" applyFont="1" applyBorder="1" applyAlignment="1">
      <alignment horizontal="center" vertical="center" wrapText="1"/>
    </xf>
    <xf numFmtId="0" fontId="11" fillId="3" borderId="1" xfId="0" applyFont="1" applyFill="1" applyBorder="1" applyAlignment="1">
      <alignment horizontal="center" vertical="center" wrapText="1"/>
    </xf>
    <xf numFmtId="0" fontId="11" fillId="3" borderId="3" xfId="0" applyFont="1" applyFill="1" applyBorder="1" applyAlignment="1">
      <alignment horizontal="center" vertical="center" wrapText="1"/>
    </xf>
    <xf numFmtId="0" fontId="12" fillId="0" borderId="4" xfId="0" applyFont="1" applyBorder="1" applyAlignment="1">
      <alignment horizontal="center" vertical="center" wrapText="1"/>
    </xf>
    <xf numFmtId="0" fontId="12" fillId="0" borderId="0" xfId="0" applyFont="1" applyBorder="1" applyAlignment="1">
      <alignment horizontal="center" vertical="center" wrapText="1"/>
    </xf>
    <xf numFmtId="0" fontId="10" fillId="0" borderId="4" xfId="0" applyFont="1" applyBorder="1" applyAlignment="1">
      <alignment horizontal="center" vertical="center" wrapText="1"/>
    </xf>
    <xf numFmtId="0" fontId="10" fillId="0" borderId="6" xfId="0" applyFont="1" applyBorder="1" applyAlignment="1">
      <alignment horizontal="center" vertical="center" wrapText="1"/>
    </xf>
    <xf numFmtId="0" fontId="2" fillId="4" borderId="7" xfId="0" applyFont="1" applyFill="1" applyBorder="1" applyAlignment="1">
      <alignment horizontal="center" vertical="center" wrapText="1"/>
    </xf>
    <xf numFmtId="0" fontId="15" fillId="3" borderId="10" xfId="0" applyFont="1" applyFill="1" applyBorder="1" applyAlignment="1">
      <alignment horizontal="center" vertical="center" wrapText="1"/>
    </xf>
  </cellXfs>
  <cellStyles count="3">
    <cellStyle name="Comma" xfId="1" builtinId="3"/>
    <cellStyle name="Normal" xfId="0" builtinId="0"/>
    <cellStyle name="Percent" xfId="2" builtinId="5"/>
  </cellStyles>
  <dxfs count="36">
    <dxf>
      <font>
        <strike val="0"/>
        <outline val="0"/>
        <shadow val="0"/>
        <u val="none"/>
        <vertAlign val="baseline"/>
        <sz val="15"/>
        <color theme="1"/>
        <name val="Verdana"/>
        <family val="2"/>
        <scheme val="none"/>
      </font>
      <numFmt numFmtId="165" formatCode="_(* #,##0_);_(* \(#,##0\);_(* &quot;-&quot;??_);_(@_)"/>
      <fill>
        <patternFill patternType="none">
          <fgColor indexed="64"/>
          <bgColor indexed="65"/>
        </patternFill>
      </fill>
      <alignment horizontal="right" textRotation="0" indent="0" justifyLastLine="0" shrinkToFit="0" readingOrder="0"/>
    </dxf>
    <dxf>
      <font>
        <strike val="0"/>
        <outline val="0"/>
        <shadow val="0"/>
        <u val="none"/>
        <vertAlign val="baseline"/>
        <sz val="15"/>
        <color theme="1"/>
        <name val="Verdana"/>
        <family val="2"/>
        <scheme val="none"/>
      </font>
      <numFmt numFmtId="165" formatCode="_(* #,##0_);_(* \(#,##0\);_(* &quot;-&quot;??_);_(@_)"/>
      <fill>
        <patternFill patternType="none">
          <fgColor indexed="64"/>
          <bgColor indexed="65"/>
        </patternFill>
      </fill>
      <alignment horizontal="right" textRotation="0" indent="0" justifyLastLine="0" shrinkToFit="0" readingOrder="0"/>
    </dxf>
    <dxf>
      <font>
        <strike val="0"/>
        <outline val="0"/>
        <shadow val="0"/>
        <u val="none"/>
        <vertAlign val="baseline"/>
        <sz val="15"/>
        <color theme="1"/>
        <name val="Verdana"/>
        <family val="2"/>
        <scheme val="none"/>
      </font>
      <numFmt numFmtId="165" formatCode="_(* #,##0_);_(* \(#,##0\);_(* &quot;-&quot;??_);_(@_)"/>
      <fill>
        <patternFill patternType="none">
          <fgColor indexed="64"/>
          <bgColor indexed="65"/>
        </patternFill>
      </fill>
      <alignment horizontal="right" textRotation="0" indent="0" justifyLastLine="0" shrinkToFit="0" readingOrder="0"/>
    </dxf>
    <dxf>
      <font>
        <strike val="0"/>
        <outline val="0"/>
        <shadow val="0"/>
        <u val="none"/>
        <vertAlign val="baseline"/>
        <sz val="15"/>
        <color theme="1"/>
        <name val="Verdana"/>
        <family val="2"/>
        <scheme val="none"/>
      </font>
      <numFmt numFmtId="165" formatCode="_(* #,##0_);_(* \(#,##0\);_(* &quot;-&quot;??_);_(@_)"/>
      <fill>
        <patternFill patternType="none">
          <fgColor indexed="64"/>
          <bgColor indexed="65"/>
        </patternFill>
      </fill>
      <alignment horizontal="right" textRotation="0" indent="0" justifyLastLine="0" shrinkToFit="0" readingOrder="0"/>
    </dxf>
    <dxf>
      <font>
        <strike val="0"/>
        <outline val="0"/>
        <shadow val="0"/>
        <u val="none"/>
        <vertAlign val="baseline"/>
        <sz val="15"/>
        <color theme="1"/>
        <name val="Verdana"/>
        <family val="2"/>
        <scheme val="none"/>
      </font>
      <numFmt numFmtId="165" formatCode="_(* #,##0_);_(* \(#,##0\);_(* &quot;-&quot;??_);_(@_)"/>
      <fill>
        <patternFill patternType="none">
          <fgColor indexed="64"/>
          <bgColor indexed="65"/>
        </patternFill>
      </fill>
      <alignment horizontal="right" textRotation="0" indent="0" justifyLastLine="0" shrinkToFit="0" readingOrder="0"/>
    </dxf>
    <dxf>
      <font>
        <b val="0"/>
        <i val="0"/>
        <strike val="0"/>
        <condense val="0"/>
        <extend val="0"/>
        <outline val="0"/>
        <shadow val="0"/>
        <u val="none"/>
        <vertAlign val="baseline"/>
        <sz val="15"/>
        <color theme="1"/>
        <name val="Verdana"/>
        <family val="2"/>
        <scheme val="none"/>
      </font>
      <numFmt numFmtId="165" formatCode="_(* #,##0_);_(* \(#,##0\);_(* &quot;-&quot;??_);_(@_)"/>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5"/>
        <color theme="1"/>
        <name val="Verdana"/>
        <family val="2"/>
        <scheme val="none"/>
      </font>
      <numFmt numFmtId="165" formatCode="_(* #,##0_);_(* \(#,##0\);_(* &quot;-&quot;??_);_(@_)"/>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5"/>
        <color theme="1"/>
        <name val="Verdana"/>
        <family val="2"/>
        <scheme val="none"/>
      </font>
      <numFmt numFmtId="165" formatCode="_(* #,##0_);_(* \(#,##0\);_(* &quot;-&quot;??_);_(@_)"/>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5"/>
        <color theme="1"/>
        <name val="Verdana"/>
        <family val="2"/>
        <scheme val="none"/>
      </font>
      <numFmt numFmtId="165" formatCode="_(* #,##0_);_(* \(#,##0\);_(* &quot;-&quot;??_);_(@_)"/>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5"/>
        <color theme="1"/>
        <name val="Verdana"/>
        <family val="2"/>
        <scheme val="none"/>
      </font>
      <numFmt numFmtId="0" formatCode="General"/>
      <fill>
        <patternFill patternType="none">
          <fgColor indexed="64"/>
          <bgColor indexed="65"/>
        </patternFill>
      </fill>
      <alignment horizontal="right" vertical="bottom" textRotation="0" wrapText="0" indent="0" justifyLastLine="0" shrinkToFit="0" readingOrder="0"/>
    </dxf>
    <dxf>
      <font>
        <strike val="0"/>
        <outline val="0"/>
        <shadow val="0"/>
        <u val="none"/>
        <vertAlign val="baseline"/>
        <sz val="15"/>
        <color theme="1"/>
        <name val="Verdana"/>
        <family val="2"/>
        <scheme val="none"/>
      </font>
      <numFmt numFmtId="0" formatCode="General"/>
      <fill>
        <patternFill patternType="none">
          <fgColor indexed="64"/>
          <bgColor indexed="65"/>
        </patternFill>
      </fill>
      <alignment horizontal="right" textRotation="0" indent="0" justifyLastLine="0" shrinkToFit="0" readingOrder="0"/>
    </dxf>
    <dxf>
      <font>
        <strike val="0"/>
        <outline val="0"/>
        <shadow val="0"/>
        <u val="none"/>
        <vertAlign val="baseline"/>
        <sz val="15"/>
        <color theme="1"/>
        <name val="Verdana"/>
        <family val="2"/>
        <scheme val="none"/>
      </font>
      <numFmt numFmtId="0" formatCode="General"/>
      <fill>
        <patternFill patternType="none">
          <fgColor indexed="64"/>
          <bgColor indexed="65"/>
        </patternFill>
      </fill>
      <alignment horizontal="right" textRotation="0" indent="0" justifyLastLine="0" shrinkToFit="0" readingOrder="0"/>
    </dxf>
    <dxf>
      <font>
        <b val="0"/>
        <i val="0"/>
        <strike val="0"/>
        <condense val="0"/>
        <extend val="0"/>
        <outline val="0"/>
        <shadow val="0"/>
        <u val="none"/>
        <vertAlign val="baseline"/>
        <sz val="15"/>
        <color theme="1"/>
        <name val="Verdana"/>
        <family val="2"/>
        <scheme val="none"/>
      </font>
      <numFmt numFmtId="0" formatCode="General"/>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5"/>
        <color theme="1"/>
        <name val="Verdana"/>
        <family val="2"/>
        <scheme val="none"/>
      </font>
      <numFmt numFmtId="0" formatCode="General"/>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5"/>
        <color theme="1"/>
        <name val="Verdana"/>
        <family val="2"/>
        <scheme val="none"/>
      </font>
      <numFmt numFmtId="0" formatCode="General"/>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5"/>
        <color theme="1"/>
        <name val="Verdana"/>
        <family val="2"/>
        <scheme val="none"/>
      </font>
      <numFmt numFmtId="0" formatCode="General"/>
      <fill>
        <patternFill patternType="none">
          <fgColor indexed="64"/>
          <bgColor indexed="65"/>
        </patternFill>
      </fill>
      <alignment horizontal="right" vertical="bottom" textRotation="0" wrapText="0" indent="0" justifyLastLine="0" shrinkToFit="0" readingOrder="0"/>
    </dxf>
    <dxf>
      <font>
        <strike val="0"/>
        <outline val="0"/>
        <shadow val="0"/>
        <u val="none"/>
        <vertAlign val="baseline"/>
        <sz val="15"/>
        <color theme="1"/>
        <name val="Verdana"/>
        <family val="2"/>
        <scheme val="none"/>
      </font>
      <numFmt numFmtId="0" formatCode="General"/>
      <fill>
        <patternFill patternType="none">
          <fgColor indexed="64"/>
          <bgColor indexed="65"/>
        </patternFill>
      </fill>
      <alignment horizontal="right" textRotation="0" indent="0" justifyLastLine="0" shrinkToFit="0" readingOrder="0"/>
    </dxf>
    <dxf>
      <font>
        <b val="0"/>
        <i val="0"/>
        <strike val="0"/>
        <condense val="0"/>
        <extend val="0"/>
        <outline val="0"/>
        <shadow val="0"/>
        <u val="none"/>
        <vertAlign val="baseline"/>
        <sz val="15"/>
        <color theme="1"/>
        <name val="Verdana"/>
        <family val="2"/>
        <scheme val="none"/>
      </font>
      <numFmt numFmtId="0" formatCode="General"/>
      <fill>
        <patternFill patternType="none">
          <fgColor indexed="64"/>
          <bgColor indexed="65"/>
        </patternFill>
      </fill>
      <alignment horizontal="right" vertical="bottom" textRotation="0" wrapText="0" indent="0" justifyLastLine="0" shrinkToFit="0" readingOrder="0"/>
    </dxf>
    <dxf>
      <font>
        <strike val="0"/>
        <outline val="0"/>
        <shadow val="0"/>
        <u val="none"/>
        <vertAlign val="baseline"/>
        <sz val="15"/>
        <color theme="1"/>
        <name val="Verdana"/>
        <family val="2"/>
        <scheme val="none"/>
      </font>
      <numFmt numFmtId="0" formatCode="General"/>
      <fill>
        <patternFill patternType="none">
          <fgColor indexed="64"/>
          <bgColor indexed="65"/>
        </patternFill>
      </fill>
      <alignment horizontal="right" textRotation="0" indent="0" justifyLastLine="0" shrinkToFit="0" readingOrder="0"/>
    </dxf>
    <dxf>
      <font>
        <strike val="0"/>
        <outline val="0"/>
        <shadow val="0"/>
        <u val="none"/>
        <vertAlign val="baseline"/>
        <sz val="15"/>
        <color theme="1"/>
        <name val="Verdana"/>
        <family val="2"/>
        <scheme val="none"/>
      </font>
      <fill>
        <patternFill patternType="none">
          <fgColor indexed="64"/>
          <bgColor indexed="65"/>
        </patternFill>
      </fill>
      <alignment horizontal="right" vertical="bottom" textRotation="0" wrapText="0" indent="0" justifyLastLine="0" shrinkToFit="0" readingOrder="0"/>
    </dxf>
    <dxf>
      <font>
        <strike val="0"/>
        <outline val="0"/>
        <shadow val="0"/>
        <u val="none"/>
        <vertAlign val="baseline"/>
        <sz val="15"/>
        <color theme="1"/>
        <name val="Verdana"/>
        <family val="2"/>
        <scheme val="none"/>
      </font>
      <fill>
        <patternFill patternType="none">
          <fgColor indexed="64"/>
          <bgColor indexed="65"/>
        </patternFill>
      </fill>
      <alignment horizontal="right" textRotation="0" indent="0" justifyLastLine="0" shrinkToFit="0" readingOrder="0"/>
    </dxf>
    <dxf>
      <font>
        <strike val="0"/>
        <outline val="0"/>
        <shadow val="0"/>
        <u val="none"/>
        <vertAlign val="baseline"/>
        <sz val="15"/>
        <color theme="1"/>
        <name val="Verdana"/>
        <family val="2"/>
        <scheme val="none"/>
      </font>
      <fill>
        <patternFill patternType="none">
          <fgColor indexed="64"/>
          <bgColor indexed="65"/>
        </patternFill>
      </fill>
      <alignment horizontal="right" textRotation="0" indent="0" justifyLastLine="0" shrinkToFit="0" readingOrder="0"/>
    </dxf>
    <dxf>
      <font>
        <b val="0"/>
        <i val="0"/>
        <strike val="0"/>
        <condense val="0"/>
        <extend val="0"/>
        <outline val="0"/>
        <shadow val="0"/>
        <u val="none"/>
        <vertAlign val="baseline"/>
        <sz val="15"/>
        <color theme="1"/>
        <name val="Verdana"/>
        <family val="2"/>
        <scheme val="none"/>
      </font>
      <fill>
        <patternFill patternType="none">
          <fgColor indexed="64"/>
          <bgColor indexed="65"/>
        </patternFill>
      </fill>
      <alignment horizontal="right" textRotation="0" indent="0" justifyLastLine="0" shrinkToFit="0" readingOrder="0"/>
    </dxf>
    <dxf>
      <font>
        <strike val="0"/>
        <outline val="0"/>
        <shadow val="0"/>
        <u val="none"/>
        <vertAlign val="baseline"/>
        <sz val="15"/>
        <color theme="1"/>
        <name val="Verdana"/>
        <family val="2"/>
        <scheme val="none"/>
      </font>
      <fill>
        <patternFill patternType="none">
          <fgColor indexed="64"/>
          <bgColor indexed="65"/>
        </patternFill>
      </fill>
      <alignment horizontal="right" textRotation="0" indent="0" justifyLastLine="0" shrinkToFit="0" readingOrder="0"/>
    </dxf>
    <dxf>
      <font>
        <b val="0"/>
        <i val="0"/>
        <strike val="0"/>
        <condense val="0"/>
        <extend val="0"/>
        <outline val="0"/>
        <shadow val="0"/>
        <u val="none"/>
        <vertAlign val="baseline"/>
        <sz val="15"/>
        <color theme="1"/>
        <name val="Verdana"/>
        <family val="2"/>
        <scheme val="none"/>
      </font>
      <numFmt numFmtId="165" formatCode="_(* #,##0_);_(* \(#,##0\);_(* &quot;-&quot;??_);_(@_)"/>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5"/>
        <color theme="1"/>
        <name val="Verdana"/>
        <family val="2"/>
        <scheme val="none"/>
      </font>
      <numFmt numFmtId="165" formatCode="_(* #,##0_);_(* \(#,##0\);_(* &quot;-&quot;??_);_(@_)"/>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5"/>
        <color theme="1"/>
        <name val="Verdana"/>
        <family val="2"/>
        <scheme val="none"/>
      </font>
      <numFmt numFmtId="165" formatCode="_(* #,##0_);_(* \(#,##0\);_(* &quot;-&quot;??_);_(@_)"/>
      <fill>
        <patternFill patternType="none">
          <fgColor indexed="64"/>
          <bgColor indexed="65"/>
        </patternFill>
      </fill>
      <alignment horizontal="right" vertical="bottom" textRotation="0" wrapText="0" indent="0" justifyLastLine="0" shrinkToFit="0" readingOrder="0"/>
    </dxf>
    <dxf>
      <font>
        <strike val="0"/>
        <outline val="0"/>
        <shadow val="0"/>
        <u val="none"/>
        <vertAlign val="baseline"/>
        <sz val="15"/>
        <color theme="1"/>
        <name val="Verdana"/>
        <family val="2"/>
        <scheme val="none"/>
      </font>
      <numFmt numFmtId="1" formatCode="0"/>
      <fill>
        <patternFill patternType="none">
          <fgColor indexed="64"/>
          <bgColor indexed="65"/>
        </patternFill>
      </fill>
      <alignment horizontal="right" vertical="bottom" textRotation="0" wrapText="0" indent="0" justifyLastLine="0" shrinkToFit="0" readingOrder="0"/>
    </dxf>
    <dxf>
      <border diagonalUp="0" diagonalDown="0">
        <left style="double">
          <color indexed="64"/>
        </left>
        <right/>
        <top style="medium">
          <color indexed="64"/>
        </top>
        <bottom/>
      </border>
    </dxf>
    <dxf>
      <font>
        <strike val="0"/>
        <outline val="0"/>
        <shadow val="0"/>
        <u val="none"/>
        <vertAlign val="baseline"/>
        <sz val="15"/>
        <color theme="1"/>
        <name val="Verdana"/>
        <family val="2"/>
        <scheme val="none"/>
      </font>
      <fill>
        <patternFill patternType="none">
          <fgColor indexed="64"/>
          <bgColor indexed="65"/>
        </patternFill>
      </fill>
      <alignment horizontal="right" textRotation="0" indent="0" justifyLastLine="0" shrinkToFit="0" readingOrder="0"/>
    </dxf>
    <dxf>
      <font>
        <b/>
        <i val="0"/>
        <strike val="0"/>
        <condense val="0"/>
        <extend val="0"/>
        <outline val="0"/>
        <shadow val="0"/>
        <u val="none"/>
        <vertAlign val="baseline"/>
        <sz val="15"/>
        <color theme="0"/>
        <name val="Verdana"/>
        <family val="2"/>
        <scheme val="none"/>
      </font>
      <fill>
        <patternFill patternType="solid">
          <fgColor indexed="64"/>
          <bgColor theme="2" tint="-0.89999084444715716"/>
        </patternFill>
      </fill>
      <alignment horizontal="center" vertical="center" textRotation="0" wrapText="1" indent="0" justifyLastLine="0" shrinkToFit="0" readingOrder="0"/>
      <border diagonalUp="0" diagonalDown="0" outline="0">
        <left style="dashed">
          <color indexed="64"/>
        </left>
        <right style="dashed">
          <color indexed="64"/>
        </right>
        <top/>
        <bottom/>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8911</xdr:colOff>
      <xdr:row>2</xdr:row>
      <xdr:rowOff>174556</xdr:rowOff>
    </xdr:from>
    <xdr:ext cx="4692296" cy="2662900"/>
    <xdr:pic>
      <xdr:nvPicPr>
        <xdr:cNvPr id="4" name="Picture 2">
          <a:extLst>
            <a:ext uri="{FF2B5EF4-FFF2-40B4-BE49-F238E27FC236}">
              <a16:creationId xmlns:a16="http://schemas.microsoft.com/office/drawing/2014/main" id="{B7FC6210-0914-4005-A757-42AE9AA2C8DF}"/>
            </a:ext>
          </a:extLst>
        </xdr:cNvPr>
        <xdr:cNvPicPr>
          <a:picLocks noChangeAspect="1"/>
        </xdr:cNvPicPr>
      </xdr:nvPicPr>
      <xdr:blipFill>
        <a:blip xmlns:r="http://schemas.openxmlformats.org/officeDocument/2006/relationships" r:embed="rId1"/>
        <a:stretch>
          <a:fillRect/>
        </a:stretch>
      </xdr:blipFill>
      <xdr:spPr>
        <a:xfrm>
          <a:off x="249441" y="540162"/>
          <a:ext cx="4692296" cy="2662900"/>
        </a:xfrm>
        <a:prstGeom prst="rect">
          <a:avLst/>
        </a:prstGeom>
      </xdr:spPr>
    </xdr:pic>
    <xdr:clientData/>
  </xdr:oneCellAnchor>
</xdr:wsDr>
</file>

<file path=xl/persons/person.xml><?xml version="1.0" encoding="utf-8"?>
<personList xmlns="http://schemas.microsoft.com/office/spreadsheetml/2018/threadedcomments" xmlns:x="http://schemas.openxmlformats.org/spreadsheetml/2006/main">
  <person displayName="Sowmiya Muruganandam (Student)" id="{D44B9D7E-8E61-4014-B88A-AD71D9BC9833}" userId="Sowmiya Muruganandam (Student)" providerId="None"/>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CE63983-39D7-47CC-BF80-61D37195F166}" name="Table1" displayName="Table1" ref="A2:AB2009" totalsRowShown="0" headerRowDxfId="30" dataDxfId="29" tableBorderDxfId="28">
  <autoFilter ref="A2:AB2009" xr:uid="{F86F848D-84E4-4724-BDA9-7EB4441C7F1C}">
    <filterColumn colId="7">
      <customFilters>
        <customFilter operator="greaterThan" val="1"/>
      </customFilters>
    </filterColumn>
    <filterColumn colId="11">
      <customFilters>
        <customFilter operator="greaterThan" val="90"/>
      </customFilters>
    </filterColumn>
  </autoFilter>
  <tableColumns count="28">
    <tableColumn id="1" xr3:uid="{F05E6B65-0C1B-4018-B8F5-EAACF26479F0}" name="SKU " dataDxfId="27"/>
    <tableColumn id="2" xr3:uid="{3E383EFC-CFC6-4DEF-9DC7-6B412C51E9A4}" name="Std. Price ($)" dataDxfId="26" dataCellStyle="Comma"/>
    <tableColumn id="3" xr3:uid="{FAA9F8E2-A0C1-4E20-9FDA-67F5DFB87E22}" name="On-Hand Stock ($)" dataDxfId="25" dataCellStyle="Comma"/>
    <tableColumn id="15" xr3:uid="{591E5574-2FC7-4B5D-9D16-7493A5387D66}" name="On Hand Stock (units)" dataDxfId="24" dataCellStyle="Comma">
      <calculatedColumnFormula>Table1[[#This Row],[On-Hand Stock ($)]]/Table1[[#This Row],[Std. Price ($)]]</calculatedColumnFormula>
    </tableColumn>
    <tableColumn id="4" xr3:uid="{BE7EE7CE-77D7-4CEB-B571-174F411D92B2}" name="APU_x000a_(units)" dataDxfId="23"/>
    <tableColumn id="5" xr3:uid="{7ECFF75D-0A83-4B1E-80AB-F67528895FD2}" name="APU Trend" dataDxfId="22" dataCellStyle="Percent"/>
    <tableColumn id="6" xr3:uid="{786F25BF-E7E1-408B-8FFE-750B1BBCCDD6}" name="S-OTD" dataDxfId="21"/>
    <tableColumn id="7" xr3:uid="{9755E461-1849-40ED-AF8F-5F0D1BB259EF}" name="Demand variability (COV)" dataDxfId="20"/>
    <tableColumn id="9" xr3:uid="{58075FAE-9F03-4A70-BA12-6A7BF0D70985}" name="Lead Time (days)" dataDxfId="19"/>
    <tableColumn id="16" xr3:uid="{C97B1FC4-5630-4D24-87B2-B61FE691E74C}" name="APU  Projection for oct" dataDxfId="18">
      <calculatedColumnFormula>Table1[[#This Row],[APU
(units)]]+(Table1[[#This Row],[APU Trend]]*Table1[[#This Row],[APU
(units)]])</calculatedColumnFormula>
    </tableColumn>
    <tableColumn id="27" xr3:uid="{F13593C1-4E7C-4295-9170-5984861CF9BF}" name="Will on hand stock meet oct predictions?" dataDxfId="17">
      <calculatedColumnFormula>IF(Table1[[#This Row],[On Hand Stock (units)]]&gt;J3,"Yes","No")</calculatedColumnFormula>
    </tableColumn>
    <tableColumn id="17" xr3:uid="{19526E15-2B0E-420C-BACE-2541FBECBD00}" name="Exp. Lead time" dataDxfId="16">
      <calculatedColumnFormula>Table1[[#This Row],[Lead Time (days)]]/Table1[[#This Row],[S-OTD]]</calculatedColumnFormula>
    </tableColumn>
    <tableColumn id="19" xr3:uid="{FE44D374-3A67-41AA-B246-8AF56ABD6A95}" name="SD Avg Consumption" dataDxfId="15">
      <calculatedColumnFormula>(Table1[[#This Row],[Demand variability (COV)]]/100)*E3</calculatedColumnFormula>
    </tableColumn>
    <tableColumn id="11" xr3:uid="{048B2585-4BFD-4F96-8201-7B4BDF23CB38}" name="Mean" dataDxfId="14">
      <calculatedColumnFormula>AVERAGE(Table1[[#This Row],[Lead Time (days)]],Table1[[#This Row],[Exp. Lead time]])</calculatedColumnFormula>
    </tableColumn>
    <tableColumn id="12" xr3:uid="{AEC700FD-C2EA-4F98-8FB5-1F09793EA1DE}" name="Column1" dataDxfId="13">
      <calculatedColumnFormula>(Table1[[#This Row],[Exp. Lead time]]-N3)^2</calculatedColumnFormula>
    </tableColumn>
    <tableColumn id="20" xr3:uid="{C34C8860-7930-4839-BD8C-74A2FF1DFB95}" name="Lead Time Variance" dataDxfId="12"/>
    <tableColumn id="18" xr3:uid="{5B30224B-E20E-4929-8E01-BE425166AC46}" name="Safety Stock" dataDxfId="11">
      <calculatedColumnFormula>1.64*SQRT(Table1[[#This Row],[Lead Time (days)]]*(M3^2)+Table1[[#This Row],[APU
(units)]]*P3)</calculatedColumnFormula>
    </tableColumn>
    <tableColumn id="21" xr3:uid="{3563E454-8FD3-4336-950E-A5F86BFB5AD4}" name="Reorder point" dataDxfId="10">
      <calculatedColumnFormula>Table1[[#This Row],[Safety Stock]]+(E3/30)*Table1[[#This Row],[Lead Time (days)]]</calculatedColumnFormula>
    </tableColumn>
    <tableColumn id="28" xr3:uid="{58A17DEE-A7FA-4632-A496-B33F3CADD47B}" name="Needs reorder in oct?y/n" dataDxfId="9">
      <calculatedColumnFormula>IF(Table1[[#This Row],[On Hand Stock (units)]]&gt;R3,"yes","no")</calculatedColumnFormula>
    </tableColumn>
    <tableColumn id="26" xr3:uid="{C1C31357-C3BA-4F8A-8E98-5D4F8FC16478}" name="Qty difference" dataDxfId="8">
      <calculatedColumnFormula>Table1[[#This Row],[On Hand Stock (units)]]-J3</calculatedColumnFormula>
    </tableColumn>
    <tableColumn id="29" xr3:uid="{FB019426-B916-44EF-A891-6EBC0093BE95}" name="MOQ/One lead time demand" dataDxfId="7">
      <calculatedColumnFormula>Table1[[#This Row],[Exp. Lead time]]*Table1[[#This Row],[APU
(units)]]/30</calculatedColumnFormula>
    </tableColumn>
    <tableColumn id="30" xr3:uid="{4F739C54-5A46-4328-9147-8DC0014B2DED}" name="On hand quantity after purchase" dataDxfId="6">
      <calculatedColumnFormula>Table1[[#This Row],[On Hand Stock (units)]]+U3</calculatedColumnFormula>
    </tableColumn>
    <tableColumn id="31" xr3:uid="{D32F6949-4D5B-4F04-A7C6-C6606306FD2E}" name="Is demand met after reordering one moq" dataDxfId="5">
      <calculatedColumnFormula>IF(Table1[[#This Row],[On hand quantity after purchase]]&gt;Table1[[#This Row],[APU  Projection for oct]],"Yes","No")</calculatedColumnFormula>
    </tableColumn>
    <tableColumn id="33" xr3:uid="{9842AFDC-A82A-4C1E-85E8-97C5E3BE5432}" name="Qty required to meet next quarter" dataDxfId="4">
      <calculatedColumnFormula>AE3-Table1[[#This Row],[On Hand Stock (units)]]</calculatedColumnFormula>
    </tableColumn>
    <tableColumn id="34" xr3:uid="{D4BDE814-A94B-4CFA-8BEC-B59B0B1D2C6E}" name="Qty to purchase" dataDxfId="3">
      <calculatedColumnFormula>MAX(Table1[[#This Row],[Qty required to meet next quarter]],Table1[[#This Row],[MOQ/One lead time demand]])</calculatedColumnFormula>
    </tableColumn>
    <tableColumn id="35" xr3:uid="{CF45708C-2203-467D-94DB-0AF88541723D}" name="Purchase quantity in USD" dataDxfId="2">
      <calculatedColumnFormula>Table1[[#This Row],[Qty to purchase]]*Table1[[#This Row],[Std. Price ($)]]</calculatedColumnFormula>
    </tableColumn>
    <tableColumn id="36" xr3:uid="{4488560F-8A08-41C3-9C96-9FA156471A32}" name="Sum of purchase in USD" dataDxfId="1"/>
    <tableColumn id="37" xr3:uid="{C23AE120-3423-4939-A77F-5CA5B83131F3}" name="Sum of on hand stock in uSD" dataDxfId="0">
      <calculatedColumnFormula>SUM(Table1[On-Hand Stock ($)])</calculatedColumnFormula>
    </tableColumn>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E10" dT="2020-10-25T21:56:08.15" personId="{D44B9D7E-8E61-4014-B88A-AD71D9BC9833}" id="{FD25449D-0C73-4C2F-989A-8E8FCA1D2B34}">
    <text>2 shift , 8 hours each?</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 Id="rId4" Type="http://schemas.microsoft.com/office/2017/10/relationships/threadedComment" Target="../threadedComments/threadedComment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3B9554-3DA6-4232-8BAA-35A3AE504425}">
  <sheetPr>
    <tabColor theme="1"/>
  </sheetPr>
  <dimension ref="B2:H9"/>
  <sheetViews>
    <sheetView topLeftCell="A6" zoomScale="60" zoomScaleNormal="60" workbookViewId="0">
      <selection activeCell="C7" sqref="C7"/>
    </sheetView>
  </sheetViews>
  <sheetFormatPr defaultColWidth="9.1796875" defaultRowHeight="13.5" x14ac:dyDescent="0.3"/>
  <cols>
    <col min="1" max="1" width="8.26953125" style="1" customWidth="1"/>
    <col min="2" max="2" width="25.26953125" style="1" customWidth="1"/>
    <col min="3" max="3" width="132.1796875" style="1" customWidth="1"/>
    <col min="4" max="16384" width="9.1796875" style="1"/>
  </cols>
  <sheetData>
    <row r="2" spans="2:8" ht="14" thickBot="1" x14ac:dyDescent="0.35"/>
    <row r="3" spans="2:8" ht="30" customHeight="1" thickBot="1" x14ac:dyDescent="0.35">
      <c r="B3" s="66" t="s">
        <v>0</v>
      </c>
      <c r="C3" s="67"/>
    </row>
    <row r="4" spans="2:8" ht="79" customHeight="1" thickBot="1" x14ac:dyDescent="0.35">
      <c r="B4" s="68" t="s">
        <v>61</v>
      </c>
      <c r="C4" s="69"/>
    </row>
    <row r="5" spans="2:8" ht="28" customHeight="1" thickBot="1" x14ac:dyDescent="0.35">
      <c r="B5" s="70" t="s">
        <v>1</v>
      </c>
      <c r="C5" s="71"/>
    </row>
    <row r="6" spans="2:8" ht="308.14999999999998" customHeight="1" thickBot="1" x14ac:dyDescent="0.35">
      <c r="B6" s="5" t="s">
        <v>48</v>
      </c>
      <c r="C6" s="2" t="s">
        <v>62</v>
      </c>
      <c r="D6" s="1" t="s">
        <v>2</v>
      </c>
      <c r="H6" s="1">
        <f>MEDIAN(10,10,12,12,12,14,16,18)</f>
        <v>12</v>
      </c>
    </row>
    <row r="7" spans="2:8" ht="259" customHeight="1" thickBot="1" x14ac:dyDescent="0.35">
      <c r="B7" s="4" t="s">
        <v>49</v>
      </c>
      <c r="C7" s="2" t="s">
        <v>64</v>
      </c>
    </row>
    <row r="8" spans="2:8" ht="150" customHeight="1" thickBot="1" x14ac:dyDescent="0.35">
      <c r="B8" s="4" t="s">
        <v>50</v>
      </c>
      <c r="C8" s="3" t="s">
        <v>59</v>
      </c>
    </row>
    <row r="9" spans="2:8" ht="188.5" customHeight="1" thickBot="1" x14ac:dyDescent="0.35">
      <c r="B9" s="4" t="s">
        <v>51</v>
      </c>
      <c r="C9" s="34" t="s">
        <v>60</v>
      </c>
    </row>
  </sheetData>
  <mergeCells count="3">
    <mergeCell ref="B3:C3"/>
    <mergeCell ref="B4:C4"/>
    <mergeCell ref="B5:C5"/>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3E51BE-D16B-4D86-AAC6-1D5C06491ECB}">
  <sheetPr>
    <tabColor theme="9" tint="0.39997558519241921"/>
  </sheetPr>
  <dimension ref="A1:AE3315"/>
  <sheetViews>
    <sheetView zoomScale="60" zoomScaleNormal="60" workbookViewId="0">
      <pane ySplit="2" topLeftCell="A3" activePane="bottomLeft" state="frozen"/>
      <selection pane="bottomLeft" activeCell="B2" sqref="B2"/>
    </sheetView>
  </sheetViews>
  <sheetFormatPr defaultColWidth="15" defaultRowHeight="11.5" x14ac:dyDescent="0.25"/>
  <cols>
    <col min="1" max="1" width="15.54296875" style="14" bestFit="1" customWidth="1"/>
    <col min="2" max="2" width="30.26953125" style="14" bestFit="1" customWidth="1"/>
    <col min="3" max="3" width="23.7265625" style="14" customWidth="1"/>
    <col min="4" max="4" width="32.1796875" style="14" bestFit="1" customWidth="1"/>
    <col min="5" max="5" width="19.90625" style="14" bestFit="1" customWidth="1"/>
    <col min="6" max="6" width="25.54296875" style="14" customWidth="1"/>
    <col min="7" max="7" width="18.90625" style="14" bestFit="1" customWidth="1"/>
    <col min="8" max="8" width="24.81640625" style="14" bestFit="1" customWidth="1"/>
    <col min="9" max="10" width="24.90625" style="14" bestFit="1" customWidth="1"/>
    <col min="11" max="11" width="32.08984375" style="14" bestFit="1" customWidth="1"/>
    <col min="12" max="12" width="24.1796875" style="14" bestFit="1" customWidth="1"/>
    <col min="13" max="13" width="29.6328125" style="14" bestFit="1" customWidth="1"/>
    <col min="14" max="15" width="29.6328125" style="14" customWidth="1"/>
    <col min="16" max="16" width="24.90625" style="14" bestFit="1" customWidth="1"/>
    <col min="17" max="17" width="20.36328125" style="14" bestFit="1" customWidth="1"/>
    <col min="18" max="18" width="21.453125" style="14" bestFit="1" customWidth="1"/>
    <col min="19" max="19" width="24.6328125" style="14" bestFit="1" customWidth="1"/>
    <col min="20" max="20" width="31.6328125" style="14" bestFit="1" customWidth="1"/>
    <col min="21" max="21" width="24.36328125" style="14" bestFit="1" customWidth="1"/>
    <col min="22" max="22" width="23.54296875" style="14" bestFit="1" customWidth="1"/>
    <col min="23" max="23" width="25.81640625" style="14" bestFit="1" customWidth="1"/>
    <col min="24" max="24" width="28.90625" style="14" bestFit="1" customWidth="1"/>
    <col min="25" max="25" width="23.54296875" style="14" bestFit="1" customWidth="1"/>
    <col min="26" max="26" width="26" style="14" bestFit="1" customWidth="1"/>
    <col min="27" max="27" width="39.6328125" style="14" bestFit="1" customWidth="1"/>
    <col min="28" max="28" width="33.7265625" style="14" bestFit="1" customWidth="1"/>
    <col min="29" max="29" width="11.26953125" style="14" bestFit="1" customWidth="1"/>
    <col min="30" max="16384" width="15" style="14"/>
  </cols>
  <sheetData>
    <row r="1" spans="1:31" x14ac:dyDescent="0.25">
      <c r="A1" s="72" t="s">
        <v>53</v>
      </c>
      <c r="B1" s="72"/>
      <c r="C1" s="72"/>
      <c r="D1" s="44"/>
      <c r="E1" s="45"/>
      <c r="F1" s="45"/>
      <c r="G1" s="45"/>
      <c r="H1" s="45"/>
      <c r="I1" s="45"/>
    </row>
    <row r="2" spans="1:31" ht="74" x14ac:dyDescent="0.25">
      <c r="A2" s="50" t="s">
        <v>63</v>
      </c>
      <c r="B2" s="50" t="s">
        <v>42</v>
      </c>
      <c r="C2" s="50" t="s">
        <v>43</v>
      </c>
      <c r="D2" s="56" t="s">
        <v>79</v>
      </c>
      <c r="E2" s="50" t="s">
        <v>44</v>
      </c>
      <c r="F2" s="50" t="s">
        <v>45</v>
      </c>
      <c r="G2" s="50" t="s">
        <v>41</v>
      </c>
      <c r="H2" s="62" t="s">
        <v>46</v>
      </c>
      <c r="I2" s="50" t="s">
        <v>47</v>
      </c>
      <c r="J2" s="57" t="s">
        <v>81</v>
      </c>
      <c r="K2" s="57" t="s">
        <v>83</v>
      </c>
      <c r="L2" s="57" t="s">
        <v>77</v>
      </c>
      <c r="M2" s="57" t="s">
        <v>80</v>
      </c>
      <c r="N2" s="57" t="s">
        <v>97</v>
      </c>
      <c r="O2" s="57" t="s">
        <v>94</v>
      </c>
      <c r="P2" s="57" t="s">
        <v>93</v>
      </c>
      <c r="Q2" s="57" t="s">
        <v>65</v>
      </c>
      <c r="R2" s="57" t="s">
        <v>78</v>
      </c>
      <c r="S2" s="57" t="s">
        <v>82</v>
      </c>
      <c r="T2" s="57" t="s">
        <v>84</v>
      </c>
      <c r="U2" s="57" t="s">
        <v>85</v>
      </c>
      <c r="V2" s="57" t="s">
        <v>86</v>
      </c>
      <c r="W2" s="57" t="s">
        <v>87</v>
      </c>
      <c r="X2" s="57" t="s">
        <v>96</v>
      </c>
      <c r="Y2" s="57" t="s">
        <v>88</v>
      </c>
      <c r="Z2" s="57" t="s">
        <v>89</v>
      </c>
      <c r="AA2" s="57" t="s">
        <v>90</v>
      </c>
      <c r="AB2" s="57" t="s">
        <v>91</v>
      </c>
      <c r="AD2" s="63" t="s">
        <v>95</v>
      </c>
    </row>
    <row r="3" spans="1:31" ht="18.5" x14ac:dyDescent="0.35">
      <c r="A3" s="46">
        <v>14171.732124836068</v>
      </c>
      <c r="B3" s="47">
        <v>33.762953400000001</v>
      </c>
      <c r="C3" s="47">
        <v>5837.3127181956124</v>
      </c>
      <c r="D3" s="47">
        <f>Table1[[#This Row],[On-Hand Stock ($)]]/Table1[[#This Row],[Std. Price ($)]]</f>
        <v>172.89105751618317</v>
      </c>
      <c r="E3" s="48">
        <v>122</v>
      </c>
      <c r="F3" s="49">
        <v>-0.1</v>
      </c>
      <c r="G3" s="48">
        <v>0.77</v>
      </c>
      <c r="H3" s="48">
        <v>1.56</v>
      </c>
      <c r="I3" s="48">
        <v>23</v>
      </c>
      <c r="J3" s="55">
        <f>Table1[[#This Row],[APU
(units)]]+(Table1[[#This Row],[APU Trend]]*Table1[[#This Row],[APU
(units)]])</f>
        <v>109.8</v>
      </c>
      <c r="K3" s="55" t="str">
        <f>IF(Table1[[#This Row],[On Hand Stock (units)]]&gt;J3,"Yes","No")</f>
        <v>Yes</v>
      </c>
      <c r="L3" s="55">
        <f>Table1[[#This Row],[Lead Time (days)]]/Table1[[#This Row],[S-OTD]]</f>
        <v>29.870129870129869</v>
      </c>
      <c r="M3" s="55">
        <f>(Table1[[#This Row],[Demand variability (COV)]]/100)*E3</f>
        <v>1.9032000000000002</v>
      </c>
      <c r="N3" s="55">
        <f>AVERAGE(Table1[[#This Row],[Lead Time (days)]],Table1[[#This Row],[Exp. Lead time]])</f>
        <v>26.435064935064936</v>
      </c>
      <c r="O3" s="55">
        <f>(Table1[[#This Row],[Exp. Lead time]]-N3)^2</f>
        <v>11.79967110811265</v>
      </c>
      <c r="P3" s="55">
        <v>11.79967110811265</v>
      </c>
      <c r="Q3" s="55">
        <f>1.64*SQRT(Table1[[#This Row],[Lead Time (days)]]*(M3^2)+Table1[[#This Row],[APU
(units)]]*P3)</f>
        <v>63.99930147347645</v>
      </c>
      <c r="R3" s="58">
        <f>Table1[[#This Row],[Safety Stock]]+(E3/30)*Table1[[#This Row],[Lead Time (days)]]</f>
        <v>157.53263480680977</v>
      </c>
      <c r="S3" s="58" t="str">
        <f>IF(Table1[[#This Row],[On Hand Stock (units)]]&gt;R3,"yes","no")</f>
        <v>yes</v>
      </c>
      <c r="T3" s="59">
        <f>Table1[[#This Row],[On Hand Stock (units)]]-J3</f>
        <v>63.09105751618317</v>
      </c>
      <c r="U3" s="59">
        <f>Table1[[#This Row],[Exp. Lead time]]*Table1[[#This Row],[APU
(units)]]/30</f>
        <v>121.47186147186147</v>
      </c>
      <c r="V3" s="59">
        <f>Table1[[#This Row],[On Hand Stock (units)]]+U3</f>
        <v>294.36291898804461</v>
      </c>
      <c r="W3" s="59" t="str">
        <f>IF(Table1[[#This Row],[On hand quantity after purchase]]&gt;Table1[[#This Row],[APU  Projection for oct]],"Yes","No")</f>
        <v>Yes</v>
      </c>
      <c r="X3" s="59">
        <f>AE3-Table1[[#This Row],[On Hand Stock (units)]]</f>
        <v>9712.9016980038159</v>
      </c>
      <c r="Y3" s="59">
        <f>MAX(Table1[[#This Row],[Qty required to meet next quarter]],Table1[[#This Row],[MOQ/One lead time demand]])</f>
        <v>9712.9016980038159</v>
      </c>
      <c r="Z3" s="59">
        <f>Table1[[#This Row],[Qty to purchase]]*Table1[[#This Row],[Std. Price ($)]]</f>
        <v>327936.2474084837</v>
      </c>
      <c r="AA3" s="59">
        <f>SUM(Table1[Purchase quantity in USD])</f>
        <v>24797676947.782173</v>
      </c>
      <c r="AB3" s="59">
        <f>SUM(Table1[On-Hand Stock ($)])</f>
        <v>44872571.695895627</v>
      </c>
      <c r="AC3" s="61">
        <f>Table1[[#This Row],[On Hand Stock (units)]]-(12*Table1[[#This Row],[APU
(units)]])</f>
        <v>-1291.1089424838169</v>
      </c>
      <c r="AD3" s="64">
        <v>292.79999999999995</v>
      </c>
      <c r="AE3" s="65">
        <f>AD3*Table1[[#This Row],[Std. Price ($)]]</f>
        <v>9885.7927555199985</v>
      </c>
    </row>
    <row r="4" spans="1:31" ht="18.5" x14ac:dyDescent="0.35">
      <c r="A4" s="46">
        <v>52169.042825457393</v>
      </c>
      <c r="B4" s="47">
        <v>12.089325599999999</v>
      </c>
      <c r="C4" s="47">
        <v>1532.7194757659297</v>
      </c>
      <c r="D4" s="47">
        <f>Table1[[#This Row],[On-Hand Stock ($)]]/Table1[[#This Row],[Std. Price ($)]]</f>
        <v>126.78287660363203</v>
      </c>
      <c r="E4" s="48">
        <v>178</v>
      </c>
      <c r="F4" s="49">
        <v>0.2</v>
      </c>
      <c r="G4" s="48">
        <v>0.85</v>
      </c>
      <c r="H4" s="48">
        <v>1.8</v>
      </c>
      <c r="I4" s="48">
        <v>12</v>
      </c>
      <c r="J4" s="55">
        <f>Table1[[#This Row],[APU
(units)]]+(Table1[[#This Row],[APU Trend]]*Table1[[#This Row],[APU
(units)]])</f>
        <v>213.6</v>
      </c>
      <c r="K4" s="55" t="str">
        <f>IF(Table1[[#This Row],[On Hand Stock (units)]]&gt;J4,"Yes","No")</f>
        <v>No</v>
      </c>
      <c r="L4" s="55">
        <f>Table1[[#This Row],[Lead Time (days)]]/Table1[[#This Row],[S-OTD]]</f>
        <v>14.117647058823529</v>
      </c>
      <c r="M4" s="55">
        <f>(Table1[[#This Row],[Demand variability (COV)]]/100)*E4</f>
        <v>3.2040000000000002</v>
      </c>
      <c r="N4" s="55">
        <f>AVERAGE(Table1[[#This Row],[Lead Time (days)]],Table1[[#This Row],[Exp. Lead time]])</f>
        <v>13.058823529411764</v>
      </c>
      <c r="O4" s="55">
        <f>(Table1[[#This Row],[Exp. Lead time]]-N4)^2</f>
        <v>1.1211072664359858</v>
      </c>
      <c r="P4" s="55">
        <v>1.1211072664359858</v>
      </c>
      <c r="Q4" s="55">
        <f>1.64*SQRT(Table1[[#This Row],[Lead Time (days)]]*(M4^2)+Table1[[#This Row],[APU
(units)]]*P4)</f>
        <v>29.462748819495925</v>
      </c>
      <c r="R4" s="58">
        <f>Table1[[#This Row],[Safety Stock]]+(E4/30)*Table1[[#This Row],[Lead Time (days)]]</f>
        <v>100.66274881949593</v>
      </c>
      <c r="S4" s="58" t="str">
        <f>IF(Table1[[#This Row],[On Hand Stock (units)]]&gt;R4,"yes","no")</f>
        <v>yes</v>
      </c>
      <c r="T4" s="59">
        <f>Table1[[#This Row],[On Hand Stock (units)]]-J4</f>
        <v>-86.817123396367961</v>
      </c>
      <c r="U4" s="59">
        <f>Table1[[#This Row],[Exp. Lead time]]*Table1[[#This Row],[APU
(units)]]/30</f>
        <v>83.764705882352942</v>
      </c>
      <c r="V4" s="59">
        <f>Table1[[#This Row],[On Hand Stock (units)]]+U4</f>
        <v>210.54758248598498</v>
      </c>
      <c r="W4" s="59" t="str">
        <f>IF(Table1[[#This Row],[On hand quantity after purchase]]&gt;Table1[[#This Row],[APU  Projection for oct]],"Yes","No")</f>
        <v>No</v>
      </c>
      <c r="X4" s="59">
        <f>AE4-Table1[[#This Row],[On Hand Stock (units)]]</f>
        <v>8911.1969419563648</v>
      </c>
      <c r="Y4" s="59">
        <f>MAX(Table1[[#This Row],[Qty required to meet next quarter]],Table1[[#This Row],[MOQ/One lead time demand]])</f>
        <v>8911.1969419563648</v>
      </c>
      <c r="Z4" s="59">
        <f>Table1[[#This Row],[Qty to purchase]]*Table1[[#This Row],[Std. Price ($)]]</f>
        <v>107730.36131703478</v>
      </c>
      <c r="AA4" s="60" t="s">
        <v>92</v>
      </c>
      <c r="AB4" s="60">
        <f>AB3-AA3</f>
        <v>-24752804376.086277</v>
      </c>
      <c r="AC4" s="61">
        <f>Table1[[#This Row],[On Hand Stock (units)]]-(12*Table1[[#This Row],[APU
(units)]])</f>
        <v>-2009.2171233963679</v>
      </c>
      <c r="AD4" s="64">
        <v>747.59999999999991</v>
      </c>
      <c r="AE4" s="65">
        <f>AD4*Table1[[#This Row],[Std. Price ($)]]</f>
        <v>9037.9798185599975</v>
      </c>
    </row>
    <row r="5" spans="1:31" ht="18.5" x14ac:dyDescent="0.35">
      <c r="A5" s="46">
        <v>72156.257445671916</v>
      </c>
      <c r="B5" s="47">
        <v>11.7561345</v>
      </c>
      <c r="C5" s="47">
        <v>4562.3341368992969</v>
      </c>
      <c r="D5" s="47">
        <f>Table1[[#This Row],[On-Hand Stock ($)]]/Table1[[#This Row],[Std. Price ($)]]</f>
        <v>388.08114494601068</v>
      </c>
      <c r="E5" s="48">
        <v>324</v>
      </c>
      <c r="F5" s="49">
        <v>-0.4</v>
      </c>
      <c r="G5" s="48">
        <v>0.77</v>
      </c>
      <c r="H5" s="48">
        <v>1.38</v>
      </c>
      <c r="I5" s="48">
        <v>21</v>
      </c>
      <c r="J5" s="55">
        <f>Table1[[#This Row],[APU
(units)]]+(Table1[[#This Row],[APU Trend]]*Table1[[#This Row],[APU
(units)]])</f>
        <v>194.4</v>
      </c>
      <c r="K5" s="55" t="str">
        <f>IF(Table1[[#This Row],[On Hand Stock (units)]]&gt;J5,"Yes","No")</f>
        <v>Yes</v>
      </c>
      <c r="L5" s="55">
        <f>Table1[[#This Row],[Lead Time (days)]]/Table1[[#This Row],[S-OTD]]</f>
        <v>27.272727272727273</v>
      </c>
      <c r="M5" s="55">
        <f>(Table1[[#This Row],[Demand variability (COV)]]/100)*E5</f>
        <v>4.4711999999999996</v>
      </c>
      <c r="N5" s="55">
        <f>AVERAGE(Table1[[#This Row],[Lead Time (days)]],Table1[[#This Row],[Exp. Lead time]])</f>
        <v>24.136363636363637</v>
      </c>
      <c r="O5" s="55">
        <f>(Table1[[#This Row],[Exp. Lead time]]-N5)^2</f>
        <v>9.8367768595041341</v>
      </c>
      <c r="P5" s="55">
        <v>9.8367768595041341</v>
      </c>
      <c r="Q5" s="55">
        <f>1.64*SQRT(Table1[[#This Row],[Lead Time (days)]]*(M5^2)+Table1[[#This Row],[APU
(units)]]*P5)</f>
        <v>98.494799917390225</v>
      </c>
      <c r="R5" s="58">
        <f>Table1[[#This Row],[Safety Stock]]+(E5/30)*Table1[[#This Row],[Lead Time (days)]]</f>
        <v>325.29479991739026</v>
      </c>
      <c r="S5" s="58" t="str">
        <f>IF(Table1[[#This Row],[On Hand Stock (units)]]&gt;R5,"yes","no")</f>
        <v>yes</v>
      </c>
      <c r="T5" s="59">
        <f>Table1[[#This Row],[On Hand Stock (units)]]-J5</f>
        <v>193.68114494601068</v>
      </c>
      <c r="U5" s="59">
        <f>Table1[[#This Row],[Exp. Lead time]]*Table1[[#This Row],[APU
(units)]]/30</f>
        <v>294.54545454545456</v>
      </c>
      <c r="V5" s="59">
        <f>Table1[[#This Row],[On Hand Stock (units)]]+U5</f>
        <v>682.62659949146519</v>
      </c>
      <c r="W5" s="59" t="str">
        <f>IF(Table1[[#This Row],[On hand quantity after purchase]]&gt;Table1[[#This Row],[APU  Projection for oct]],"Yes","No")</f>
        <v>Yes</v>
      </c>
      <c r="X5" s="59">
        <f>AE5-Table1[[#This Row],[On Hand Stock (units)]]</f>
        <v>1897.3114018539891</v>
      </c>
      <c r="Y5" s="59">
        <f>MAX(Table1[[#This Row],[Qty required to meet next quarter]],Table1[[#This Row],[MOQ/One lead time demand]])</f>
        <v>1897.3114018539891</v>
      </c>
      <c r="Z5" s="59">
        <f>Table1[[#This Row],[Qty to purchase]]*Table1[[#This Row],[Std. Price ($)]]</f>
        <v>22305.048028579044</v>
      </c>
      <c r="AA5" s="59"/>
      <c r="AB5" s="59">
        <f>AB3-AA3</f>
        <v>-24752804376.086277</v>
      </c>
      <c r="AC5" s="61">
        <f>Table1[[#This Row],[On Hand Stock (units)]]-(12*Table1[[#This Row],[APU
(units)]])</f>
        <v>-3499.9188550539893</v>
      </c>
      <c r="AD5" s="64">
        <v>194.39999999999998</v>
      </c>
      <c r="AE5" s="65">
        <f>AD5*Table1[[#This Row],[Std. Price ($)]]</f>
        <v>2285.3925467999998</v>
      </c>
    </row>
    <row r="6" spans="1:31" ht="18.5" x14ac:dyDescent="0.35">
      <c r="A6" s="46">
        <v>8954.0769843880153</v>
      </c>
      <c r="B6" s="47">
        <v>8.1576923999999984</v>
      </c>
      <c r="C6" s="47">
        <v>4156.8952615571998</v>
      </c>
      <c r="D6" s="47">
        <f>Table1[[#This Row],[On-Hand Stock ($)]]/Table1[[#This Row],[Std. Price ($)]]</f>
        <v>509.5675416196375</v>
      </c>
      <c r="E6" s="48">
        <v>414</v>
      </c>
      <c r="F6" s="49">
        <v>0.5</v>
      </c>
      <c r="G6" s="48">
        <v>0.7</v>
      </c>
      <c r="H6" s="48">
        <v>1.99</v>
      </c>
      <c r="I6" s="48">
        <v>15</v>
      </c>
      <c r="J6" s="55">
        <f>Table1[[#This Row],[APU
(units)]]+(Table1[[#This Row],[APU Trend]]*Table1[[#This Row],[APU
(units)]])</f>
        <v>621</v>
      </c>
      <c r="K6" s="55" t="str">
        <f>IF(Table1[[#This Row],[On Hand Stock (units)]]&gt;J6,"Yes","No")</f>
        <v>No</v>
      </c>
      <c r="L6" s="55">
        <f>Table1[[#This Row],[Lead Time (days)]]/Table1[[#This Row],[S-OTD]]</f>
        <v>21.428571428571431</v>
      </c>
      <c r="M6" s="55">
        <f>(Table1[[#This Row],[Demand variability (COV)]]/100)*E6</f>
        <v>8.2385999999999999</v>
      </c>
      <c r="N6" s="55">
        <f>AVERAGE(Table1[[#This Row],[Lead Time (days)]],Table1[[#This Row],[Exp. Lead time]])</f>
        <v>18.214285714285715</v>
      </c>
      <c r="O6" s="55">
        <f>(Table1[[#This Row],[Exp. Lead time]]-N6)^2</f>
        <v>10.331632653061231</v>
      </c>
      <c r="P6" s="55">
        <v>10.331632653061231</v>
      </c>
      <c r="Q6" s="55">
        <f>1.64*SQRT(Table1[[#This Row],[Lead Time (days)]]*(M6^2)+Table1[[#This Row],[APU
(units)]]*P6)</f>
        <v>119.34213480052659</v>
      </c>
      <c r="R6" s="58">
        <f>Table1[[#This Row],[Safety Stock]]+(E6/30)*Table1[[#This Row],[Lead Time (days)]]</f>
        <v>326.34213480052659</v>
      </c>
      <c r="S6" s="58" t="str">
        <f>IF(Table1[[#This Row],[On Hand Stock (units)]]&gt;R6,"yes","no")</f>
        <v>yes</v>
      </c>
      <c r="T6" s="59">
        <f>Table1[[#This Row],[On Hand Stock (units)]]-J6</f>
        <v>-111.4324583803625</v>
      </c>
      <c r="U6" s="59">
        <f>Table1[[#This Row],[Exp. Lead time]]*Table1[[#This Row],[APU
(units)]]/30</f>
        <v>295.71428571428572</v>
      </c>
      <c r="V6" s="59">
        <f>Table1[[#This Row],[On Hand Stock (units)]]+U6</f>
        <v>805.28182733392327</v>
      </c>
      <c r="W6" s="59" t="str">
        <f>IF(Table1[[#This Row],[On hand quantity after purchase]]&gt;Table1[[#This Row],[APU  Projection for oct]],"Yes","No")</f>
        <v>Yes</v>
      </c>
      <c r="X6" s="59">
        <f>AE6-Table1[[#This Row],[On Hand Stock (units)]]</f>
        <v>19754.140379980356</v>
      </c>
      <c r="Y6" s="59">
        <f>MAX(Table1[[#This Row],[Qty required to meet next quarter]],Table1[[#This Row],[MOQ/One lead time demand]])</f>
        <v>19754.140379980356</v>
      </c>
      <c r="Z6" s="59">
        <f>Table1[[#This Row],[Qty to purchase]]*Table1[[#This Row],[Std. Price ($)]]</f>
        <v>161148.20084629883</v>
      </c>
      <c r="AA6" s="59"/>
      <c r="AB6" s="59"/>
      <c r="AC6" s="61">
        <f>Table1[[#This Row],[On Hand Stock (units)]]-(12*Table1[[#This Row],[APU
(units)]])</f>
        <v>-4458.4324583803627</v>
      </c>
      <c r="AD6" s="64">
        <v>2484</v>
      </c>
      <c r="AE6" s="65">
        <f>AD6*Table1[[#This Row],[Std. Price ($)]]</f>
        <v>20263.707921599995</v>
      </c>
    </row>
    <row r="7" spans="1:31" ht="18.5" x14ac:dyDescent="0.35">
      <c r="A7" s="46">
        <v>94785.831804257352</v>
      </c>
      <c r="B7" s="47">
        <v>5.2694136</v>
      </c>
      <c r="C7" s="47">
        <v>587.58576363914324</v>
      </c>
      <c r="D7" s="47">
        <f>Table1[[#This Row],[On-Hand Stock ($)]]/Table1[[#This Row],[Std. Price ($)]]</f>
        <v>111.508757566334</v>
      </c>
      <c r="E7" s="48">
        <v>170</v>
      </c>
      <c r="F7" s="49">
        <v>1.2</v>
      </c>
      <c r="G7" s="48">
        <v>0.8</v>
      </c>
      <c r="H7" s="48">
        <v>0.92</v>
      </c>
      <c r="I7" s="48">
        <v>15</v>
      </c>
      <c r="J7" s="55">
        <f>Table1[[#This Row],[APU
(units)]]+(Table1[[#This Row],[APU Trend]]*Table1[[#This Row],[APU
(units)]])</f>
        <v>374</v>
      </c>
      <c r="K7" s="55" t="str">
        <f>IF(Table1[[#This Row],[On Hand Stock (units)]]&gt;J7,"Yes","No")</f>
        <v>No</v>
      </c>
      <c r="L7" s="55">
        <f>Table1[[#This Row],[Lead Time (days)]]/Table1[[#This Row],[S-OTD]]</f>
        <v>18.75</v>
      </c>
      <c r="M7" s="55">
        <f>(Table1[[#This Row],[Demand variability (COV)]]/100)*E7</f>
        <v>1.5640000000000001</v>
      </c>
      <c r="N7" s="55">
        <f>AVERAGE(Table1[[#This Row],[Lead Time (days)]],Table1[[#This Row],[Exp. Lead time]])</f>
        <v>16.875</v>
      </c>
      <c r="O7" s="55">
        <f>(Table1[[#This Row],[Exp. Lead time]]-N7)^2</f>
        <v>3.515625</v>
      </c>
      <c r="P7" s="55">
        <v>3.515625</v>
      </c>
      <c r="Q7" s="55">
        <f>1.64*SQRT(Table1[[#This Row],[Lead Time (days)]]*(M7^2)+Table1[[#This Row],[APU
(units)]]*P7)</f>
        <v>41.305466309242895</v>
      </c>
      <c r="R7" s="58">
        <f>Table1[[#This Row],[Safety Stock]]+(E7/30)*Table1[[#This Row],[Lead Time (days)]]</f>
        <v>126.30546630924289</v>
      </c>
      <c r="S7" s="58" t="str">
        <f>IF(Table1[[#This Row],[On Hand Stock (units)]]&gt;R7,"yes","no")</f>
        <v>no</v>
      </c>
      <c r="T7" s="59">
        <f>Table1[[#This Row],[On Hand Stock (units)]]-J7</f>
        <v>-262.491242433666</v>
      </c>
      <c r="U7" s="59">
        <f>Table1[[#This Row],[Exp. Lead time]]*Table1[[#This Row],[APU
(units)]]/30</f>
        <v>106.25</v>
      </c>
      <c r="V7" s="59">
        <f>Table1[[#This Row],[On Hand Stock (units)]]+U7</f>
        <v>217.758757566334</v>
      </c>
      <c r="W7" s="59" t="str">
        <f>IF(Table1[[#This Row],[On hand quantity after purchase]]&gt;Table1[[#This Row],[APU  Projection for oct]],"Yes","No")</f>
        <v>No</v>
      </c>
      <c r="X7" s="59">
        <f>AE7-Table1[[#This Row],[On Hand Stock (units)]]</f>
        <v>9025.654424833665</v>
      </c>
      <c r="Y7" s="59">
        <f>MAX(Table1[[#This Row],[Qty required to meet next quarter]],Table1[[#This Row],[MOQ/One lead time demand]])</f>
        <v>9025.654424833665</v>
      </c>
      <c r="Z7" s="59">
        <f>Table1[[#This Row],[Qty to purchase]]*Table1[[#This Row],[Std. Price ($)]]</f>
        <v>47559.906175118689</v>
      </c>
      <c r="AA7" s="59"/>
      <c r="AB7" s="59">
        <v>273141895.13</v>
      </c>
      <c r="AC7" s="61">
        <f>Table1[[#This Row],[On Hand Stock (units)]]-(12*Table1[[#This Row],[APU
(units)]])</f>
        <v>-1928.491242433666</v>
      </c>
      <c r="AD7" s="64">
        <v>1734</v>
      </c>
      <c r="AE7" s="65">
        <f>AD7*Table1[[#This Row],[Std. Price ($)]]</f>
        <v>9137.1631823999996</v>
      </c>
    </row>
    <row r="8" spans="1:31" ht="18.5" x14ac:dyDescent="0.35">
      <c r="A8" s="46">
        <v>7857.7523192599028</v>
      </c>
      <c r="B8" s="47">
        <v>9.3221238</v>
      </c>
      <c r="C8" s="47">
        <v>233.16917194429956</v>
      </c>
      <c r="D8" s="47">
        <f>Table1[[#This Row],[On-Hand Stock ($)]]/Table1[[#This Row],[Std. Price ($)]]</f>
        <v>25.012451770303628</v>
      </c>
      <c r="E8" s="48">
        <v>42</v>
      </c>
      <c r="F8" s="49">
        <v>-0.2</v>
      </c>
      <c r="G8" s="48">
        <v>0.83</v>
      </c>
      <c r="H8" s="48">
        <v>1.17</v>
      </c>
      <c r="I8" s="48">
        <v>12</v>
      </c>
      <c r="J8" s="55">
        <f>Table1[[#This Row],[APU
(units)]]+(Table1[[#This Row],[APU Trend]]*Table1[[#This Row],[APU
(units)]])</f>
        <v>33.6</v>
      </c>
      <c r="K8" s="55" t="str">
        <f>IF(Table1[[#This Row],[On Hand Stock (units)]]&gt;J8,"Yes","No")</f>
        <v>No</v>
      </c>
      <c r="L8" s="55">
        <f>Table1[[#This Row],[Lead Time (days)]]/Table1[[#This Row],[S-OTD]]</f>
        <v>14.457831325301205</v>
      </c>
      <c r="M8" s="55">
        <f>(Table1[[#This Row],[Demand variability (COV)]]/100)*E8</f>
        <v>0.49139999999999995</v>
      </c>
      <c r="N8" s="55">
        <f>AVERAGE(Table1[[#This Row],[Lead Time (days)]],Table1[[#This Row],[Exp. Lead time]])</f>
        <v>13.228915662650603</v>
      </c>
      <c r="O8" s="55">
        <f>(Table1[[#This Row],[Exp. Lead time]]-N8)^2</f>
        <v>1.5102337059079676</v>
      </c>
      <c r="P8" s="55">
        <v>1.5102337059079676</v>
      </c>
      <c r="Q8" s="55">
        <f>1.64*SQRT(Table1[[#This Row],[Lead Time (days)]]*(M8^2)+Table1[[#This Row],[APU
(units)]]*P8)</f>
        <v>13.356438616675288</v>
      </c>
      <c r="R8" s="58">
        <f>Table1[[#This Row],[Safety Stock]]+(E8/30)*Table1[[#This Row],[Lead Time (days)]]</f>
        <v>30.156438616675285</v>
      </c>
      <c r="S8" s="58" t="str">
        <f>IF(Table1[[#This Row],[On Hand Stock (units)]]&gt;R8,"yes","no")</f>
        <v>no</v>
      </c>
      <c r="T8" s="59">
        <f>Table1[[#This Row],[On Hand Stock (units)]]-J8</f>
        <v>-8.5875482296963739</v>
      </c>
      <c r="U8" s="59">
        <f>Table1[[#This Row],[Exp. Lead time]]*Table1[[#This Row],[APU
(units)]]/30</f>
        <v>20.240963855421686</v>
      </c>
      <c r="V8" s="59">
        <f>Table1[[#This Row],[On Hand Stock (units)]]+U8</f>
        <v>45.25341562572531</v>
      </c>
      <c r="W8" s="59" t="str">
        <f>IF(Table1[[#This Row],[On hand quantity after purchase]]&gt;Table1[[#This Row],[APU  Projection for oct]],"Yes","No")</f>
        <v>Yes</v>
      </c>
      <c r="X8" s="59">
        <f>AE8-Table1[[#This Row],[On Hand Stock (units)]]</f>
        <v>679.74010750969626</v>
      </c>
      <c r="Y8" s="59">
        <f>MAX(Table1[[#This Row],[Qty required to meet next quarter]],Table1[[#This Row],[MOQ/One lead time demand]])</f>
        <v>679.74010750969626</v>
      </c>
      <c r="Z8" s="59">
        <f>Table1[[#This Row],[Qty to purchase]]*Table1[[#This Row],[Std. Price ($)]]</f>
        <v>6336.6214340306979</v>
      </c>
      <c r="AA8" s="59"/>
      <c r="AB8" s="59">
        <f>AA3+AB3-AB7</f>
        <v>24569407624.348068</v>
      </c>
      <c r="AC8" s="61">
        <f>Table1[[#This Row],[On Hand Stock (units)]]-(12*Table1[[#This Row],[APU
(units)]])</f>
        <v>-478.98754822969636</v>
      </c>
      <c r="AD8" s="64">
        <v>75.599999999999994</v>
      </c>
      <c r="AE8" s="65">
        <f>AD8*Table1[[#This Row],[Std. Price ($)]]</f>
        <v>704.7525592799999</v>
      </c>
    </row>
    <row r="9" spans="1:31" ht="18.5" x14ac:dyDescent="0.35">
      <c r="A9" s="46">
        <v>23921.162034421061</v>
      </c>
      <c r="B9" s="47">
        <v>36.645671700000001</v>
      </c>
      <c r="C9" s="47">
        <v>239.16063625965978</v>
      </c>
      <c r="D9" s="47">
        <f>Table1[[#This Row],[On-Hand Stock ($)]]/Table1[[#This Row],[Std. Price ($)]]</f>
        <v>6.5262997010274413</v>
      </c>
      <c r="E9" s="48">
        <v>10</v>
      </c>
      <c r="F9" s="49">
        <v>-0.4</v>
      </c>
      <c r="G9" s="48">
        <v>0.73</v>
      </c>
      <c r="H9" s="48">
        <v>1</v>
      </c>
      <c r="I9" s="48">
        <v>16</v>
      </c>
      <c r="J9" s="55">
        <f>Table1[[#This Row],[APU
(units)]]+(Table1[[#This Row],[APU Trend]]*Table1[[#This Row],[APU
(units)]])</f>
        <v>6</v>
      </c>
      <c r="K9" s="55" t="str">
        <f>IF(Table1[[#This Row],[On Hand Stock (units)]]&gt;J9,"Yes","No")</f>
        <v>Yes</v>
      </c>
      <c r="L9" s="55">
        <f>Table1[[#This Row],[Lead Time (days)]]/Table1[[#This Row],[S-OTD]]</f>
        <v>21.917808219178081</v>
      </c>
      <c r="M9" s="55">
        <f>(Table1[[#This Row],[Demand variability (COV)]]/100)*E9</f>
        <v>0.1</v>
      </c>
      <c r="N9" s="55">
        <f>AVERAGE(Table1[[#This Row],[Lead Time (days)]],Table1[[#This Row],[Exp. Lead time]])</f>
        <v>18.958904109589042</v>
      </c>
      <c r="O9" s="55">
        <f>(Table1[[#This Row],[Exp. Lead time]]-N9)^2</f>
        <v>8.7551135297429017</v>
      </c>
      <c r="P9" s="55">
        <v>8.7551135297429017</v>
      </c>
      <c r="Q9" s="55">
        <f>1.64*SQRT(Table1[[#This Row],[Lead Time (days)]]*(M9^2)+Table1[[#This Row],[APU
(units)]]*P9)</f>
        <v>15.359292610532719</v>
      </c>
      <c r="R9" s="58">
        <f>Table1[[#This Row],[Safety Stock]]+(E9/30)*Table1[[#This Row],[Lead Time (days)]]</f>
        <v>20.692625943866052</v>
      </c>
      <c r="S9" s="58" t="str">
        <f>IF(Table1[[#This Row],[On Hand Stock (units)]]&gt;R9,"yes","no")</f>
        <v>no</v>
      </c>
      <c r="T9" s="59">
        <f>Table1[[#This Row],[On Hand Stock (units)]]-J9</f>
        <v>0.52629970102744128</v>
      </c>
      <c r="U9" s="59">
        <f>Table1[[#This Row],[Exp. Lead time]]*Table1[[#This Row],[APU
(units)]]/30</f>
        <v>7.3059360730593603</v>
      </c>
      <c r="V9" s="59">
        <f>Table1[[#This Row],[On Hand Stock (units)]]+U9</f>
        <v>13.832235774086801</v>
      </c>
      <c r="W9" s="59" t="str">
        <f>IF(Table1[[#This Row],[On hand quantity after purchase]]&gt;Table1[[#This Row],[APU  Projection for oct]],"Yes","No")</f>
        <v>Yes</v>
      </c>
      <c r="X9" s="59">
        <f>AE9-Table1[[#This Row],[On Hand Stock (units)]]</f>
        <v>213.34773049897248</v>
      </c>
      <c r="Y9" s="59">
        <f>MAX(Table1[[#This Row],[Qty required to meet next quarter]],Table1[[#This Row],[MOQ/One lead time demand]])</f>
        <v>213.34773049897248</v>
      </c>
      <c r="Z9" s="59">
        <f>Table1[[#This Row],[Qty to purchase]]*Table1[[#This Row],[Std. Price ($)]]</f>
        <v>7818.2708898054234</v>
      </c>
      <c r="AA9" s="59"/>
      <c r="AB9" s="59"/>
      <c r="AC9" s="61">
        <f>Table1[[#This Row],[On Hand Stock (units)]]-(12*Table1[[#This Row],[APU
(units)]])</f>
        <v>-113.47370029897256</v>
      </c>
      <c r="AD9" s="64">
        <v>5.9999999999999982</v>
      </c>
      <c r="AE9" s="65">
        <f>AD9*Table1[[#This Row],[Std. Price ($)]]</f>
        <v>219.87403019999994</v>
      </c>
    </row>
    <row r="10" spans="1:31" ht="18.5" x14ac:dyDescent="0.35">
      <c r="A10" s="46">
        <v>20838.156820606437</v>
      </c>
      <c r="B10" s="47">
        <v>14.4690876</v>
      </c>
      <c r="C10" s="47">
        <v>328.75859732340206</v>
      </c>
      <c r="D10" s="47">
        <f>Table1[[#This Row],[On-Hand Stock ($)]]/Table1[[#This Row],[Std. Price ($)]]</f>
        <v>22.7214463283367</v>
      </c>
      <c r="E10" s="48">
        <v>18</v>
      </c>
      <c r="F10" s="49">
        <v>0.5</v>
      </c>
      <c r="G10" s="48">
        <v>0.77</v>
      </c>
      <c r="H10" s="48">
        <v>1.34</v>
      </c>
      <c r="I10" s="48">
        <v>23</v>
      </c>
      <c r="J10" s="55">
        <f>Table1[[#This Row],[APU
(units)]]+(Table1[[#This Row],[APU Trend]]*Table1[[#This Row],[APU
(units)]])</f>
        <v>27</v>
      </c>
      <c r="K10" s="55" t="str">
        <f>IF(Table1[[#This Row],[On Hand Stock (units)]]&gt;J10,"Yes","No")</f>
        <v>No</v>
      </c>
      <c r="L10" s="55">
        <f>Table1[[#This Row],[Lead Time (days)]]/Table1[[#This Row],[S-OTD]]</f>
        <v>29.870129870129869</v>
      </c>
      <c r="M10" s="55">
        <f>(Table1[[#This Row],[Demand variability (COV)]]/100)*E10</f>
        <v>0.2412</v>
      </c>
      <c r="N10" s="55">
        <f>AVERAGE(Table1[[#This Row],[Lead Time (days)]],Table1[[#This Row],[Exp. Lead time]])</f>
        <v>26.435064935064936</v>
      </c>
      <c r="O10" s="55">
        <f>(Table1[[#This Row],[Exp. Lead time]]-N10)^2</f>
        <v>11.79967110811265</v>
      </c>
      <c r="P10" s="55">
        <v>11.79967110811265</v>
      </c>
      <c r="Q10" s="55">
        <f>1.64*SQRT(Table1[[#This Row],[Lead Time (days)]]*(M10^2)+Table1[[#This Row],[APU
(units)]]*P10)</f>
        <v>23.976113538336193</v>
      </c>
      <c r="R10" s="58">
        <f>Table1[[#This Row],[Safety Stock]]+(E10/30)*Table1[[#This Row],[Lead Time (days)]]</f>
        <v>37.77611353833619</v>
      </c>
      <c r="S10" s="58" t="str">
        <f>IF(Table1[[#This Row],[On Hand Stock (units)]]&gt;R10,"yes","no")</f>
        <v>no</v>
      </c>
      <c r="T10" s="59">
        <f>Table1[[#This Row],[On Hand Stock (units)]]-J10</f>
        <v>-4.2785536716632997</v>
      </c>
      <c r="U10" s="59">
        <f>Table1[[#This Row],[Exp. Lead time]]*Table1[[#This Row],[APU
(units)]]/30</f>
        <v>17.922077922077921</v>
      </c>
      <c r="V10" s="59">
        <f>Table1[[#This Row],[On Hand Stock (units)]]+U10</f>
        <v>40.643524250414622</v>
      </c>
      <c r="W10" s="59" t="str">
        <f>IF(Table1[[#This Row],[On hand quantity after purchase]]&gt;Table1[[#This Row],[APU  Projection for oct]],"Yes","No")</f>
        <v>Yes</v>
      </c>
      <c r="X10" s="59">
        <f>AE10-Table1[[#This Row],[On Hand Stock (units)]]</f>
        <v>1539.9400144716633</v>
      </c>
      <c r="Y10" s="59">
        <f>MAX(Table1[[#This Row],[Qty required to meet next quarter]],Table1[[#This Row],[MOQ/One lead time demand]])</f>
        <v>1539.9400144716633</v>
      </c>
      <c r="Z10" s="59">
        <f>Table1[[#This Row],[Qty to purchase]]*Table1[[#This Row],[Std. Price ($)]]</f>
        <v>22281.526968135764</v>
      </c>
      <c r="AA10" s="59"/>
      <c r="AB10" s="59"/>
      <c r="AC10" s="61">
        <f>Table1[[#This Row],[On Hand Stock (units)]]-(12*Table1[[#This Row],[APU
(units)]])</f>
        <v>-193.2785536716633</v>
      </c>
      <c r="AD10" s="64">
        <v>108</v>
      </c>
      <c r="AE10" s="65">
        <f>AD10*Table1[[#This Row],[Std. Price ($)]]</f>
        <v>1562.6614608</v>
      </c>
    </row>
    <row r="11" spans="1:31" ht="18.5" x14ac:dyDescent="0.35">
      <c r="A11" s="46">
        <v>28119.914361028019</v>
      </c>
      <c r="B11" s="47">
        <v>7.042196699999999</v>
      </c>
      <c r="C11" s="47">
        <v>1169.9312050712874</v>
      </c>
      <c r="D11" s="47">
        <f>Table1[[#This Row],[On-Hand Stock ($)]]/Table1[[#This Row],[Std. Price ($)]]</f>
        <v>166.13157156932121</v>
      </c>
      <c r="E11" s="48">
        <v>162</v>
      </c>
      <c r="F11" s="49">
        <v>0.5</v>
      </c>
      <c r="G11" s="48">
        <v>0.77</v>
      </c>
      <c r="H11" s="48">
        <v>0.9</v>
      </c>
      <c r="I11" s="48">
        <v>21</v>
      </c>
      <c r="J11" s="55">
        <f>Table1[[#This Row],[APU
(units)]]+(Table1[[#This Row],[APU Trend]]*Table1[[#This Row],[APU
(units)]])</f>
        <v>243</v>
      </c>
      <c r="K11" s="55" t="str">
        <f>IF(Table1[[#This Row],[On Hand Stock (units)]]&gt;J11,"Yes","No")</f>
        <v>No</v>
      </c>
      <c r="L11" s="55">
        <f>Table1[[#This Row],[Lead Time (days)]]/Table1[[#This Row],[S-OTD]]</f>
        <v>27.272727272727273</v>
      </c>
      <c r="M11" s="55">
        <f>(Table1[[#This Row],[Demand variability (COV)]]/100)*E11</f>
        <v>1.4580000000000002</v>
      </c>
      <c r="N11" s="55">
        <f>AVERAGE(Table1[[#This Row],[Lead Time (days)]],Table1[[#This Row],[Exp. Lead time]])</f>
        <v>24.136363636363637</v>
      </c>
      <c r="O11" s="55">
        <f>(Table1[[#This Row],[Exp. Lead time]]-N11)^2</f>
        <v>9.8367768595041341</v>
      </c>
      <c r="P11" s="55">
        <v>9.8367768595041341</v>
      </c>
      <c r="Q11" s="55">
        <f>1.64*SQRT(Table1[[#This Row],[Lead Time (days)]]*(M11^2)+Table1[[#This Row],[APU
(units)]]*P11)</f>
        <v>66.37845846836619</v>
      </c>
      <c r="R11" s="58">
        <f>Table1[[#This Row],[Safety Stock]]+(E11/30)*Table1[[#This Row],[Lead Time (days)]]</f>
        <v>179.77845846836618</v>
      </c>
      <c r="S11" s="58" t="str">
        <f>IF(Table1[[#This Row],[On Hand Stock (units)]]&gt;R11,"yes","no")</f>
        <v>no</v>
      </c>
      <c r="T11" s="59">
        <f>Table1[[#This Row],[On Hand Stock (units)]]-J11</f>
        <v>-76.86842843067879</v>
      </c>
      <c r="U11" s="59">
        <f>Table1[[#This Row],[Exp. Lead time]]*Table1[[#This Row],[APU
(units)]]/30</f>
        <v>147.27272727272728</v>
      </c>
      <c r="V11" s="59">
        <f>Table1[[#This Row],[On Hand Stock (units)]]+U11</f>
        <v>313.40429884204849</v>
      </c>
      <c r="W11" s="59" t="str">
        <f>IF(Table1[[#This Row],[On hand quantity after purchase]]&gt;Table1[[#This Row],[APU  Projection for oct]],"Yes","No")</f>
        <v>Yes</v>
      </c>
      <c r="X11" s="59">
        <f>AE11-Table1[[#This Row],[On Hand Stock (units)]]</f>
        <v>6678.8836208306784</v>
      </c>
      <c r="Y11" s="59">
        <f>MAX(Table1[[#This Row],[Qty required to meet next quarter]],Table1[[#This Row],[MOQ/One lead time demand]])</f>
        <v>6678.8836208306784</v>
      </c>
      <c r="Z11" s="59">
        <f>Table1[[#This Row],[Qty to purchase]]*Table1[[#This Row],[Std. Price ($)]]</f>
        <v>47034.012194297851</v>
      </c>
      <c r="AA11" s="59"/>
      <c r="AB11" s="59"/>
      <c r="AC11" s="61">
        <f>Table1[[#This Row],[On Hand Stock (units)]]-(12*Table1[[#This Row],[APU
(units)]])</f>
        <v>-1777.8684284306787</v>
      </c>
      <c r="AD11" s="64">
        <v>972</v>
      </c>
      <c r="AE11" s="65">
        <f>AD11*Table1[[#This Row],[Std. Price ($)]]</f>
        <v>6845.0151923999993</v>
      </c>
    </row>
    <row r="12" spans="1:31" ht="18.5" x14ac:dyDescent="0.35">
      <c r="A12" s="46">
        <v>39145.012382407898</v>
      </c>
      <c r="B12" s="47">
        <v>7.9908708000000006</v>
      </c>
      <c r="C12" s="47">
        <v>64000</v>
      </c>
      <c r="D12" s="47">
        <f>Table1[[#This Row],[On-Hand Stock ($)]]/Table1[[#This Row],[Std. Price ($)]]</f>
        <v>8009.1396296884186</v>
      </c>
      <c r="E12" s="48">
        <v>130</v>
      </c>
      <c r="F12" s="49">
        <v>-0.4</v>
      </c>
      <c r="G12" s="48">
        <v>0.8</v>
      </c>
      <c r="H12" s="48">
        <v>0.98</v>
      </c>
      <c r="I12" s="48">
        <v>12</v>
      </c>
      <c r="J12" s="55">
        <f>Table1[[#This Row],[APU
(units)]]+(Table1[[#This Row],[APU Trend]]*Table1[[#This Row],[APU
(units)]])</f>
        <v>78</v>
      </c>
      <c r="K12" s="55" t="str">
        <f>IF(Table1[[#This Row],[On Hand Stock (units)]]&gt;J12,"Yes","No")</f>
        <v>Yes</v>
      </c>
      <c r="L12" s="55">
        <f>Table1[[#This Row],[Lead Time (days)]]/Table1[[#This Row],[S-OTD]]</f>
        <v>15</v>
      </c>
      <c r="M12" s="55">
        <f>(Table1[[#This Row],[Demand variability (COV)]]/100)*E12</f>
        <v>1.274</v>
      </c>
      <c r="N12" s="55">
        <f>AVERAGE(Table1[[#This Row],[Lead Time (days)]],Table1[[#This Row],[Exp. Lead time]])</f>
        <v>13.5</v>
      </c>
      <c r="O12" s="55">
        <f>(Table1[[#This Row],[Exp. Lead time]]-N12)^2</f>
        <v>2.25</v>
      </c>
      <c r="P12" s="55">
        <v>2.25</v>
      </c>
      <c r="Q12" s="55">
        <f>1.64*SQRT(Table1[[#This Row],[Lead Time (days)]]*(M12^2)+Table1[[#This Row],[APU
(units)]]*P12)</f>
        <v>28.967103799227147</v>
      </c>
      <c r="R12" s="58">
        <f>Table1[[#This Row],[Safety Stock]]+(E12/30)*Table1[[#This Row],[Lead Time (days)]]</f>
        <v>80.967103799227147</v>
      </c>
      <c r="S12" s="58" t="str">
        <f>IF(Table1[[#This Row],[On Hand Stock (units)]]&gt;R12,"yes","no")</f>
        <v>yes</v>
      </c>
      <c r="T12" s="59">
        <f>Table1[[#This Row],[On Hand Stock (units)]]-J12</f>
        <v>7931.1396296884186</v>
      </c>
      <c r="U12" s="59">
        <f>Table1[[#This Row],[Exp. Lead time]]*Table1[[#This Row],[APU
(units)]]/30</f>
        <v>65</v>
      </c>
      <c r="V12" s="59">
        <f>Table1[[#This Row],[On Hand Stock (units)]]+U12</f>
        <v>8074.1396296884186</v>
      </c>
      <c r="W12" s="59" t="str">
        <f>IF(Table1[[#This Row],[On hand quantity after purchase]]&gt;Table1[[#This Row],[APU  Projection for oct]],"Yes","No")</f>
        <v>Yes</v>
      </c>
      <c r="X12" s="59">
        <f>AE12-Table1[[#This Row],[On Hand Stock (units)]]</f>
        <v>-7385.8517072884188</v>
      </c>
      <c r="Y12" s="59">
        <f>MAX(Table1[[#This Row],[Qty required to meet next quarter]],Table1[[#This Row],[MOQ/One lead time demand]])</f>
        <v>65</v>
      </c>
      <c r="Z12" s="59">
        <f>Table1[[#This Row],[Qty to purchase]]*Table1[[#This Row],[Std. Price ($)]]</f>
        <v>519.40660200000002</v>
      </c>
      <c r="AA12" s="59"/>
      <c r="AB12" s="59"/>
      <c r="AC12" s="61">
        <f>Table1[[#This Row],[On Hand Stock (units)]]-(12*Table1[[#This Row],[APU
(units)]])</f>
        <v>6449.1396296884186</v>
      </c>
      <c r="AD12" s="64">
        <v>77.999999999999972</v>
      </c>
      <c r="AE12" s="65">
        <f>AD12*Table1[[#This Row],[Std. Price ($)]]</f>
        <v>623.28792239999984</v>
      </c>
    </row>
    <row r="13" spans="1:31" ht="18.5" x14ac:dyDescent="0.35">
      <c r="A13" s="46">
        <v>36916.602496282583</v>
      </c>
      <c r="B13" s="47">
        <v>98.483952599999995</v>
      </c>
      <c r="C13" s="47">
        <v>1041.1157216969082</v>
      </c>
      <c r="D13" s="47">
        <f>Table1[[#This Row],[On-Hand Stock ($)]]/Table1[[#This Row],[Std. Price ($)]]</f>
        <v>10.571425031299041</v>
      </c>
      <c r="E13" s="48">
        <v>10</v>
      </c>
      <c r="F13" s="49">
        <v>0.6</v>
      </c>
      <c r="G13" s="48">
        <v>0.77</v>
      </c>
      <c r="H13" s="48">
        <v>1.43</v>
      </c>
      <c r="I13" s="48">
        <v>16</v>
      </c>
      <c r="J13" s="55">
        <f>Table1[[#This Row],[APU
(units)]]+(Table1[[#This Row],[APU Trend]]*Table1[[#This Row],[APU
(units)]])</f>
        <v>16</v>
      </c>
      <c r="K13" s="55" t="str">
        <f>IF(Table1[[#This Row],[On Hand Stock (units)]]&gt;J13,"Yes","No")</f>
        <v>No</v>
      </c>
      <c r="L13" s="55">
        <f>Table1[[#This Row],[Lead Time (days)]]/Table1[[#This Row],[S-OTD]]</f>
        <v>20.779220779220779</v>
      </c>
      <c r="M13" s="55">
        <f>(Table1[[#This Row],[Demand variability (COV)]]/100)*E13</f>
        <v>0.14300000000000002</v>
      </c>
      <c r="N13" s="55">
        <f>AVERAGE(Table1[[#This Row],[Lead Time (days)]],Table1[[#This Row],[Exp. Lead time]])</f>
        <v>18.38961038961039</v>
      </c>
      <c r="O13" s="55">
        <f>(Table1[[#This Row],[Exp. Lead time]]-N13)^2</f>
        <v>5.7102378141339178</v>
      </c>
      <c r="P13" s="55">
        <v>5.7102378141339178</v>
      </c>
      <c r="Q13" s="55">
        <f>1.64*SQRT(Table1[[#This Row],[Lead Time (days)]]*(M13^2)+Table1[[#This Row],[APU
(units)]]*P13)</f>
        <v>12.428296356916578</v>
      </c>
      <c r="R13" s="58">
        <f>Table1[[#This Row],[Safety Stock]]+(E13/30)*Table1[[#This Row],[Lead Time (days)]]</f>
        <v>17.761629690249912</v>
      </c>
      <c r="S13" s="58" t="str">
        <f>IF(Table1[[#This Row],[On Hand Stock (units)]]&gt;R13,"yes","no")</f>
        <v>no</v>
      </c>
      <c r="T13" s="59">
        <f>Table1[[#This Row],[On Hand Stock (units)]]-J13</f>
        <v>-5.4285749687009588</v>
      </c>
      <c r="U13" s="59">
        <f>Table1[[#This Row],[Exp. Lead time]]*Table1[[#This Row],[APU
(units)]]/30</f>
        <v>6.9264069264069263</v>
      </c>
      <c r="V13" s="59">
        <f>Table1[[#This Row],[On Hand Stock (units)]]+U13</f>
        <v>17.497831957705969</v>
      </c>
      <c r="W13" s="59" t="str">
        <f>IF(Table1[[#This Row],[On hand quantity after purchase]]&gt;Table1[[#This Row],[APU  Projection for oct]],"Yes","No")</f>
        <v>Yes</v>
      </c>
      <c r="X13" s="59">
        <f>AE13-Table1[[#This Row],[On Hand Stock (units)]]</f>
        <v>6489.3694465687004</v>
      </c>
      <c r="Y13" s="59">
        <f>MAX(Table1[[#This Row],[Qty required to meet next quarter]],Table1[[#This Row],[MOQ/One lead time demand]])</f>
        <v>6489.3694465687004</v>
      </c>
      <c r="Z13" s="59">
        <f>Table1[[#This Row],[Qty to purchase]]*Table1[[#This Row],[Std. Price ($)]]</f>
        <v>639098.75297976006</v>
      </c>
      <c r="AA13" s="59"/>
      <c r="AB13" s="59"/>
      <c r="AC13" s="61">
        <f>Table1[[#This Row],[On Hand Stock (units)]]-(12*Table1[[#This Row],[APU
(units)]])</f>
        <v>-109.42857496870096</v>
      </c>
      <c r="AD13" s="64">
        <v>66</v>
      </c>
      <c r="AE13" s="65">
        <f>AD13*Table1[[#This Row],[Std. Price ($)]]</f>
        <v>6499.9408715999998</v>
      </c>
    </row>
    <row r="14" spans="1:31" ht="18.5" x14ac:dyDescent="0.35">
      <c r="A14" s="46">
        <v>20167.095233451193</v>
      </c>
      <c r="B14" s="47">
        <v>17.733305700000003</v>
      </c>
      <c r="C14" s="47">
        <v>549.92005959374637</v>
      </c>
      <c r="D14" s="47">
        <f>Table1[[#This Row],[On-Hand Stock ($)]]/Table1[[#This Row],[Std. Price ($)]]</f>
        <v>31.010577999213439</v>
      </c>
      <c r="E14" s="48">
        <v>26</v>
      </c>
      <c r="F14" s="49">
        <v>1.2</v>
      </c>
      <c r="G14" s="48">
        <v>0.81</v>
      </c>
      <c r="H14" s="48">
        <v>1.28</v>
      </c>
      <c r="I14" s="48">
        <v>23</v>
      </c>
      <c r="J14" s="55">
        <f>Table1[[#This Row],[APU
(units)]]+(Table1[[#This Row],[APU Trend]]*Table1[[#This Row],[APU
(units)]])</f>
        <v>57.2</v>
      </c>
      <c r="K14" s="55" t="str">
        <f>IF(Table1[[#This Row],[On Hand Stock (units)]]&gt;J14,"Yes","No")</f>
        <v>No</v>
      </c>
      <c r="L14" s="55">
        <f>Table1[[#This Row],[Lead Time (days)]]/Table1[[#This Row],[S-OTD]]</f>
        <v>28.39506172839506</v>
      </c>
      <c r="M14" s="55">
        <f>(Table1[[#This Row],[Demand variability (COV)]]/100)*E14</f>
        <v>0.33280000000000004</v>
      </c>
      <c r="N14" s="55">
        <f>AVERAGE(Table1[[#This Row],[Lead Time (days)]],Table1[[#This Row],[Exp. Lead time]])</f>
        <v>25.697530864197532</v>
      </c>
      <c r="O14" s="55">
        <f>(Table1[[#This Row],[Exp. Lead time]]-N14)^2</f>
        <v>7.2766727632982633</v>
      </c>
      <c r="P14" s="55">
        <v>7.2766727632982633</v>
      </c>
      <c r="Q14" s="55">
        <f>1.64*SQRT(Table1[[#This Row],[Lead Time (days)]]*(M14^2)+Table1[[#This Row],[APU
(units)]]*P14)</f>
        <v>22.709166883340615</v>
      </c>
      <c r="R14" s="58">
        <f>Table1[[#This Row],[Safety Stock]]+(E14/30)*Table1[[#This Row],[Lead Time (days)]]</f>
        <v>42.642500216673952</v>
      </c>
      <c r="S14" s="58" t="str">
        <f>IF(Table1[[#This Row],[On Hand Stock (units)]]&gt;R14,"yes","no")</f>
        <v>no</v>
      </c>
      <c r="T14" s="59">
        <f>Table1[[#This Row],[On Hand Stock (units)]]-J14</f>
        <v>-26.189422000786564</v>
      </c>
      <c r="U14" s="59">
        <f>Table1[[#This Row],[Exp. Lead time]]*Table1[[#This Row],[APU
(units)]]/30</f>
        <v>24.609053497942387</v>
      </c>
      <c r="V14" s="59">
        <f>Table1[[#This Row],[On Hand Stock (units)]]+U14</f>
        <v>55.619631497155822</v>
      </c>
      <c r="W14" s="59" t="str">
        <f>IF(Table1[[#This Row],[On hand quantity after purchase]]&gt;Table1[[#This Row],[APU  Projection for oct]],"Yes","No")</f>
        <v>No</v>
      </c>
      <c r="X14" s="59">
        <f>AE14-Table1[[#This Row],[On Hand Stock (units)]]</f>
        <v>4671.8620936407879</v>
      </c>
      <c r="Y14" s="59">
        <f>MAX(Table1[[#This Row],[Qty required to meet next quarter]],Table1[[#This Row],[MOQ/One lead time demand]])</f>
        <v>4671.8620936407879</v>
      </c>
      <c r="Z14" s="59">
        <f>Table1[[#This Row],[Qty to purchase]]*Table1[[#This Row],[Std. Price ($)]]</f>
        <v>82847.558694774125</v>
      </c>
      <c r="AA14" s="59"/>
      <c r="AB14" s="59"/>
      <c r="AC14" s="61">
        <f>Table1[[#This Row],[On Hand Stock (units)]]-(12*Table1[[#This Row],[APU
(units)]])</f>
        <v>-280.98942200078659</v>
      </c>
      <c r="AD14" s="64">
        <v>265.20000000000005</v>
      </c>
      <c r="AE14" s="65">
        <f>AD14*Table1[[#This Row],[Std. Price ($)]]</f>
        <v>4702.8726716400015</v>
      </c>
    </row>
    <row r="15" spans="1:31" ht="18.5" x14ac:dyDescent="0.35">
      <c r="A15" s="46">
        <v>13825.925658404514</v>
      </c>
      <c r="B15" s="47">
        <v>21.084742800000001</v>
      </c>
      <c r="C15" s="47">
        <v>222.31934126585699</v>
      </c>
      <c r="D15" s="47">
        <f>Table1[[#This Row],[On-Hand Stock ($)]]/Table1[[#This Row],[Std. Price ($)]]</f>
        <v>10.54408599500948</v>
      </c>
      <c r="E15" s="48">
        <v>18</v>
      </c>
      <c r="F15" s="49">
        <v>0.8</v>
      </c>
      <c r="G15" s="48">
        <v>0.77</v>
      </c>
      <c r="H15" s="48">
        <v>1.32</v>
      </c>
      <c r="I15" s="48">
        <v>11</v>
      </c>
      <c r="J15" s="55">
        <f>Table1[[#This Row],[APU
(units)]]+(Table1[[#This Row],[APU Trend]]*Table1[[#This Row],[APU
(units)]])</f>
        <v>32.4</v>
      </c>
      <c r="K15" s="55" t="str">
        <f>IF(Table1[[#This Row],[On Hand Stock (units)]]&gt;J15,"Yes","No")</f>
        <v>No</v>
      </c>
      <c r="L15" s="55">
        <f>Table1[[#This Row],[Lead Time (days)]]/Table1[[#This Row],[S-OTD]]</f>
        <v>14.285714285714285</v>
      </c>
      <c r="M15" s="55">
        <f>(Table1[[#This Row],[Demand variability (COV)]]/100)*E15</f>
        <v>0.23760000000000001</v>
      </c>
      <c r="N15" s="55">
        <f>AVERAGE(Table1[[#This Row],[Lead Time (days)]],Table1[[#This Row],[Exp. Lead time]])</f>
        <v>12.642857142857142</v>
      </c>
      <c r="O15" s="55">
        <f>(Table1[[#This Row],[Exp. Lead time]]-N15)^2</f>
        <v>2.698979591836733</v>
      </c>
      <c r="P15" s="55">
        <v>2.698979591836733</v>
      </c>
      <c r="Q15" s="55">
        <f>1.64*SQRT(Table1[[#This Row],[Lead Time (days)]]*(M15^2)+Table1[[#This Row],[APU
(units)]]*P15)</f>
        <v>11.503711468284024</v>
      </c>
      <c r="R15" s="58">
        <f>Table1[[#This Row],[Safety Stock]]+(E15/30)*Table1[[#This Row],[Lead Time (days)]]</f>
        <v>18.103711468284025</v>
      </c>
      <c r="S15" s="58" t="str">
        <f>IF(Table1[[#This Row],[On Hand Stock (units)]]&gt;R15,"yes","no")</f>
        <v>no</v>
      </c>
      <c r="T15" s="59">
        <f>Table1[[#This Row],[On Hand Stock (units)]]-J15</f>
        <v>-21.855914004990517</v>
      </c>
      <c r="U15" s="59">
        <f>Table1[[#This Row],[Exp. Lead time]]*Table1[[#This Row],[APU
(units)]]/30</f>
        <v>8.5714285714285712</v>
      </c>
      <c r="V15" s="59">
        <f>Table1[[#This Row],[On Hand Stock (units)]]+U15</f>
        <v>19.115514566438051</v>
      </c>
      <c r="W15" s="59" t="str">
        <f>IF(Table1[[#This Row],[On hand quantity after purchase]]&gt;Table1[[#This Row],[APU  Projection for oct]],"Yes","No")</f>
        <v>No</v>
      </c>
      <c r="X15" s="59">
        <f>AE15-Table1[[#This Row],[On Hand Stock (units)]]</f>
        <v>2949.7538031249901</v>
      </c>
      <c r="Y15" s="59">
        <f>MAX(Table1[[#This Row],[Qty required to meet next quarter]],Table1[[#This Row],[MOQ/One lead time demand]])</f>
        <v>2949.7538031249901</v>
      </c>
      <c r="Z15" s="59">
        <f>Table1[[#This Row],[Qty to purchase]]*Table1[[#This Row],[Std. Price ($)]]</f>
        <v>62194.800262212251</v>
      </c>
      <c r="AA15" s="59"/>
      <c r="AB15" s="59"/>
      <c r="AC15" s="61">
        <f>Table1[[#This Row],[On Hand Stock (units)]]-(12*Table1[[#This Row],[APU
(units)]])</f>
        <v>-205.45591400499052</v>
      </c>
      <c r="AD15" s="64">
        <v>140.39999999999998</v>
      </c>
      <c r="AE15" s="65">
        <f>AD15*Table1[[#This Row],[Std. Price ($)]]</f>
        <v>2960.2978891199996</v>
      </c>
    </row>
    <row r="16" spans="1:31" ht="18.5" x14ac:dyDescent="0.35">
      <c r="A16" s="46">
        <v>35393.004059608233</v>
      </c>
      <c r="B16" s="47">
        <v>7.5951645000000001</v>
      </c>
      <c r="C16" s="47">
        <v>1758.931944485377</v>
      </c>
      <c r="D16" s="47">
        <f>Table1[[#This Row],[On-Hand Stock ($)]]/Table1[[#This Row],[Std. Price ($)]]</f>
        <v>231.58576018799553</v>
      </c>
      <c r="E16" s="48">
        <v>122</v>
      </c>
      <c r="F16" s="49">
        <v>0.2</v>
      </c>
      <c r="G16" s="48">
        <v>0.77</v>
      </c>
      <c r="H16" s="48">
        <v>1.8</v>
      </c>
      <c r="I16" s="48">
        <v>31</v>
      </c>
      <c r="J16" s="55">
        <f>Table1[[#This Row],[APU
(units)]]+(Table1[[#This Row],[APU Trend]]*Table1[[#This Row],[APU
(units)]])</f>
        <v>146.4</v>
      </c>
      <c r="K16" s="55" t="str">
        <f>IF(Table1[[#This Row],[On Hand Stock (units)]]&gt;J16,"Yes","No")</f>
        <v>Yes</v>
      </c>
      <c r="L16" s="55">
        <f>Table1[[#This Row],[Lead Time (days)]]/Table1[[#This Row],[S-OTD]]</f>
        <v>40.259740259740262</v>
      </c>
      <c r="M16" s="55">
        <f>(Table1[[#This Row],[Demand variability (COV)]]/100)*E16</f>
        <v>2.1960000000000002</v>
      </c>
      <c r="N16" s="55">
        <f>AVERAGE(Table1[[#This Row],[Lead Time (days)]],Table1[[#This Row],[Exp. Lead time]])</f>
        <v>35.629870129870127</v>
      </c>
      <c r="O16" s="55">
        <f>(Table1[[#This Row],[Exp. Lead time]]-N16)^2</f>
        <v>21.435697419463697</v>
      </c>
      <c r="P16" s="55">
        <v>21.435697419463697</v>
      </c>
      <c r="Q16" s="55">
        <f>1.64*SQRT(Table1[[#This Row],[Lead Time (days)]]*(M16^2)+Table1[[#This Row],[APU
(units)]]*P16)</f>
        <v>86.231099896540371</v>
      </c>
      <c r="R16" s="58">
        <f>Table1[[#This Row],[Safety Stock]]+(E16/30)*Table1[[#This Row],[Lead Time (days)]]</f>
        <v>212.29776656320703</v>
      </c>
      <c r="S16" s="58" t="str">
        <f>IF(Table1[[#This Row],[On Hand Stock (units)]]&gt;R16,"yes","no")</f>
        <v>yes</v>
      </c>
      <c r="T16" s="59">
        <f>Table1[[#This Row],[On Hand Stock (units)]]-J16</f>
        <v>85.185760187995527</v>
      </c>
      <c r="U16" s="59">
        <f>Table1[[#This Row],[Exp. Lead time]]*Table1[[#This Row],[APU
(units)]]/30</f>
        <v>163.72294372294374</v>
      </c>
      <c r="V16" s="59">
        <f>Table1[[#This Row],[On Hand Stock (units)]]+U16</f>
        <v>395.30870391093924</v>
      </c>
      <c r="W16" s="59" t="str">
        <f>IF(Table1[[#This Row],[On hand quantity after purchase]]&gt;Table1[[#This Row],[APU  Projection for oct]],"Yes","No")</f>
        <v>Yes</v>
      </c>
      <c r="X16" s="59">
        <f>AE16-Table1[[#This Row],[On Hand Stock (units)]]</f>
        <v>3660.1765296120052</v>
      </c>
      <c r="Y16" s="59">
        <f>MAX(Table1[[#This Row],[Qty required to meet next quarter]],Table1[[#This Row],[MOQ/One lead time demand]])</f>
        <v>3660.1765296120052</v>
      </c>
      <c r="Z16" s="59">
        <f>Table1[[#This Row],[Qty to purchase]]*Table1[[#This Row],[Std. Price ($)]]</f>
        <v>27799.642841442303</v>
      </c>
      <c r="AA16" s="59"/>
      <c r="AB16" s="59"/>
      <c r="AC16" s="61">
        <f>Table1[[#This Row],[On Hand Stock (units)]]-(12*Table1[[#This Row],[APU
(units)]])</f>
        <v>-1232.4142398120046</v>
      </c>
      <c r="AD16" s="64">
        <v>512.40000000000009</v>
      </c>
      <c r="AE16" s="65">
        <f>AD16*Table1[[#This Row],[Std. Price ($)]]</f>
        <v>3891.7622898000009</v>
      </c>
    </row>
    <row r="17" spans="1:31" ht="18.5" x14ac:dyDescent="0.35">
      <c r="A17" s="46">
        <v>64602.929221362239</v>
      </c>
      <c r="B17" s="47">
        <v>7.1017254000000003</v>
      </c>
      <c r="C17" s="47">
        <v>1636.063717050346</v>
      </c>
      <c r="D17" s="47">
        <f>Table1[[#This Row],[On-Hand Stock ($)]]/Table1[[#This Row],[Std. Price ($)]]</f>
        <v>230.37552494642301</v>
      </c>
      <c r="E17" s="48">
        <v>122</v>
      </c>
      <c r="F17" s="49">
        <v>-0.2</v>
      </c>
      <c r="G17" s="48">
        <v>0.77</v>
      </c>
      <c r="H17" s="48">
        <v>1.78</v>
      </c>
      <c r="I17" s="48">
        <v>31</v>
      </c>
      <c r="J17" s="55">
        <f>Table1[[#This Row],[APU
(units)]]+(Table1[[#This Row],[APU Trend]]*Table1[[#This Row],[APU
(units)]])</f>
        <v>97.6</v>
      </c>
      <c r="K17" s="55" t="str">
        <f>IF(Table1[[#This Row],[On Hand Stock (units)]]&gt;J17,"Yes","No")</f>
        <v>Yes</v>
      </c>
      <c r="L17" s="55">
        <f>Table1[[#This Row],[Lead Time (days)]]/Table1[[#This Row],[S-OTD]]</f>
        <v>40.259740259740262</v>
      </c>
      <c r="M17" s="55">
        <f>(Table1[[#This Row],[Demand variability (COV)]]/100)*E17</f>
        <v>2.1716000000000002</v>
      </c>
      <c r="N17" s="55">
        <f>AVERAGE(Table1[[#This Row],[Lead Time (days)]],Table1[[#This Row],[Exp. Lead time]])</f>
        <v>35.629870129870127</v>
      </c>
      <c r="O17" s="55">
        <f>(Table1[[#This Row],[Exp. Lead time]]-N17)^2</f>
        <v>21.435697419463697</v>
      </c>
      <c r="P17" s="55">
        <v>21.435697419463697</v>
      </c>
      <c r="Q17" s="55">
        <f>1.64*SQRT(Table1[[#This Row],[Lead Time (days)]]*(M17^2)+Table1[[#This Row],[APU
(units)]]*P17)</f>
        <v>86.179563036874242</v>
      </c>
      <c r="R17" s="58">
        <f>Table1[[#This Row],[Safety Stock]]+(E17/30)*Table1[[#This Row],[Lead Time (days)]]</f>
        <v>212.24622970354091</v>
      </c>
      <c r="S17" s="58" t="str">
        <f>IF(Table1[[#This Row],[On Hand Stock (units)]]&gt;R17,"yes","no")</f>
        <v>yes</v>
      </c>
      <c r="T17" s="59">
        <f>Table1[[#This Row],[On Hand Stock (units)]]-J17</f>
        <v>132.77552494642302</v>
      </c>
      <c r="U17" s="59">
        <f>Table1[[#This Row],[Exp. Lead time]]*Table1[[#This Row],[APU
(units)]]/30</f>
        <v>163.72294372294374</v>
      </c>
      <c r="V17" s="59">
        <f>Table1[[#This Row],[On Hand Stock (units)]]+U17</f>
        <v>394.09846866936675</v>
      </c>
      <c r="W17" s="59" t="str">
        <f>IF(Table1[[#This Row],[On hand quantity after purchase]]&gt;Table1[[#This Row],[APU  Projection for oct]],"Yes","No")</f>
        <v>Yes</v>
      </c>
      <c r="X17" s="59">
        <f>AE17-Table1[[#This Row],[On Hand Stock (units)]]</f>
        <v>1329.1633728935769</v>
      </c>
      <c r="Y17" s="59">
        <f>MAX(Table1[[#This Row],[Qty required to meet next quarter]],Table1[[#This Row],[MOQ/One lead time demand]])</f>
        <v>1329.1633728935769</v>
      </c>
      <c r="Z17" s="59">
        <f>Table1[[#This Row],[Qty to purchase]]*Table1[[#This Row],[Std. Price ($)]]</f>
        <v>9439.3532860279865</v>
      </c>
      <c r="AA17" s="59"/>
      <c r="AB17" s="59"/>
      <c r="AC17" s="61">
        <f>Table1[[#This Row],[On Hand Stock (units)]]-(12*Table1[[#This Row],[APU
(units)]])</f>
        <v>-1233.624475053577</v>
      </c>
      <c r="AD17" s="64">
        <v>219.59999999999997</v>
      </c>
      <c r="AE17" s="65">
        <f>AD17*Table1[[#This Row],[Std. Price ($)]]</f>
        <v>1559.5388978399999</v>
      </c>
    </row>
    <row r="18" spans="1:31" ht="18.5" x14ac:dyDescent="0.35">
      <c r="A18" s="46">
        <v>78437.897509284914</v>
      </c>
      <c r="B18" s="47">
        <v>16.6069134</v>
      </c>
      <c r="C18" s="47">
        <v>3409.9840384445884</v>
      </c>
      <c r="D18" s="47">
        <f>Table1[[#This Row],[On-Hand Stock ($)]]/Table1[[#This Row],[Std. Price ($)]]</f>
        <v>205.33520927763664</v>
      </c>
      <c r="E18" s="48">
        <v>74</v>
      </c>
      <c r="F18" s="49">
        <v>-0.1</v>
      </c>
      <c r="G18" s="48">
        <v>0.77</v>
      </c>
      <c r="H18" s="48">
        <v>1.1000000000000001</v>
      </c>
      <c r="I18" s="48">
        <v>61</v>
      </c>
      <c r="J18" s="55">
        <f>Table1[[#This Row],[APU
(units)]]+(Table1[[#This Row],[APU Trend]]*Table1[[#This Row],[APU
(units)]])</f>
        <v>66.599999999999994</v>
      </c>
      <c r="K18" s="55" t="str">
        <f>IF(Table1[[#This Row],[On Hand Stock (units)]]&gt;J18,"Yes","No")</f>
        <v>Yes</v>
      </c>
      <c r="L18" s="55">
        <f>Table1[[#This Row],[Lead Time (days)]]/Table1[[#This Row],[S-OTD]]</f>
        <v>79.220779220779221</v>
      </c>
      <c r="M18" s="55">
        <f>(Table1[[#This Row],[Demand variability (COV)]]/100)*E18</f>
        <v>0.81400000000000006</v>
      </c>
      <c r="N18" s="55">
        <f>AVERAGE(Table1[[#This Row],[Lead Time (days)]],Table1[[#This Row],[Exp. Lead time]])</f>
        <v>70.110389610389603</v>
      </c>
      <c r="O18" s="55">
        <f>(Table1[[#This Row],[Exp. Lead time]]-N18)^2</f>
        <v>82.999198853095095</v>
      </c>
      <c r="P18" s="55">
        <v>82.999198853095095</v>
      </c>
      <c r="Q18" s="55">
        <f>1.64*SQRT(Table1[[#This Row],[Lead Time (days)]]*(M18^2)+Table1[[#This Row],[APU
(units)]]*P18)</f>
        <v>128.94988545054491</v>
      </c>
      <c r="R18" s="58">
        <f>Table1[[#This Row],[Safety Stock]]+(E18/30)*Table1[[#This Row],[Lead Time (days)]]</f>
        <v>279.41655211721161</v>
      </c>
      <c r="S18" s="58" t="str">
        <f>IF(Table1[[#This Row],[On Hand Stock (units)]]&gt;R18,"yes","no")</f>
        <v>no</v>
      </c>
      <c r="T18" s="59">
        <f>Table1[[#This Row],[On Hand Stock (units)]]-J18</f>
        <v>138.73520927763664</v>
      </c>
      <c r="U18" s="59">
        <f>Table1[[#This Row],[Exp. Lead time]]*Table1[[#This Row],[APU
(units)]]/30</f>
        <v>195.41125541125541</v>
      </c>
      <c r="V18" s="59">
        <f>Table1[[#This Row],[On Hand Stock (units)]]+U18</f>
        <v>400.74646468889205</v>
      </c>
      <c r="W18" s="59" t="str">
        <f>IF(Table1[[#This Row],[On hand quantity after purchase]]&gt;Table1[[#This Row],[APU  Projection for oct]],"Yes","No")</f>
        <v>Yes</v>
      </c>
      <c r="X18" s="59">
        <f>AE18-Table1[[#This Row],[On Hand Stock (units)]]</f>
        <v>2744.052610562363</v>
      </c>
      <c r="Y18" s="59">
        <f>MAX(Table1[[#This Row],[Qty required to meet next quarter]],Table1[[#This Row],[MOQ/One lead time demand]])</f>
        <v>2744.052610562363</v>
      </c>
      <c r="Z18" s="59">
        <f>Table1[[#This Row],[Qty to purchase]]*Table1[[#This Row],[Std. Price ($)]]</f>
        <v>45570.24406865309</v>
      </c>
      <c r="AA18" s="59"/>
      <c r="AB18" s="59"/>
      <c r="AC18" s="61">
        <f>Table1[[#This Row],[On Hand Stock (units)]]-(12*Table1[[#This Row],[APU
(units)]])</f>
        <v>-682.66479072236336</v>
      </c>
      <c r="AD18" s="64">
        <v>177.6</v>
      </c>
      <c r="AE18" s="65">
        <f>AD18*Table1[[#This Row],[Std. Price ($)]]</f>
        <v>2949.3878198399998</v>
      </c>
    </row>
    <row r="19" spans="1:31" ht="18.5" x14ac:dyDescent="0.35">
      <c r="A19" s="46">
        <v>49840.641108975193</v>
      </c>
      <c r="B19" s="47">
        <v>37.023805499999995</v>
      </c>
      <c r="C19" s="47">
        <v>272.355807146404</v>
      </c>
      <c r="D19" s="47">
        <f>Table1[[#This Row],[On-Hand Stock ($)]]/Table1[[#This Row],[Std. Price ($)]]</f>
        <v>7.3562348188763051</v>
      </c>
      <c r="E19" s="48">
        <v>10</v>
      </c>
      <c r="F19" s="49">
        <v>1.2</v>
      </c>
      <c r="G19" s="48">
        <v>0.77</v>
      </c>
      <c r="H19" s="48">
        <v>1.43</v>
      </c>
      <c r="I19" s="48">
        <v>13</v>
      </c>
      <c r="J19" s="55">
        <f>Table1[[#This Row],[APU
(units)]]+(Table1[[#This Row],[APU Trend]]*Table1[[#This Row],[APU
(units)]])</f>
        <v>22</v>
      </c>
      <c r="K19" s="55" t="str">
        <f>IF(Table1[[#This Row],[On Hand Stock (units)]]&gt;J19,"Yes","No")</f>
        <v>No</v>
      </c>
      <c r="L19" s="55">
        <f>Table1[[#This Row],[Lead Time (days)]]/Table1[[#This Row],[S-OTD]]</f>
        <v>16.883116883116884</v>
      </c>
      <c r="M19" s="55">
        <f>(Table1[[#This Row],[Demand variability (COV)]]/100)*E19</f>
        <v>0.14300000000000002</v>
      </c>
      <c r="N19" s="55">
        <f>AVERAGE(Table1[[#This Row],[Lead Time (days)]],Table1[[#This Row],[Exp. Lead time]])</f>
        <v>14.941558441558442</v>
      </c>
      <c r="O19" s="55">
        <f>(Table1[[#This Row],[Exp. Lead time]]-N19)^2</f>
        <v>3.7696491819868458</v>
      </c>
      <c r="P19" s="55">
        <v>3.7696491819868458</v>
      </c>
      <c r="Q19" s="55">
        <f>1.64*SQRT(Table1[[#This Row],[Lead Time (days)]]*(M19^2)+Table1[[#This Row],[APU
(units)]]*P19)</f>
        <v>10.1046266429749</v>
      </c>
      <c r="R19" s="58">
        <f>Table1[[#This Row],[Safety Stock]]+(E19/30)*Table1[[#This Row],[Lead Time (days)]]</f>
        <v>14.437959976308232</v>
      </c>
      <c r="S19" s="58" t="str">
        <f>IF(Table1[[#This Row],[On Hand Stock (units)]]&gt;R19,"yes","no")</f>
        <v>no</v>
      </c>
      <c r="T19" s="59">
        <f>Table1[[#This Row],[On Hand Stock (units)]]-J19</f>
        <v>-14.643765181123694</v>
      </c>
      <c r="U19" s="59">
        <f>Table1[[#This Row],[Exp. Lead time]]*Table1[[#This Row],[APU
(units)]]/30</f>
        <v>5.6277056277056277</v>
      </c>
      <c r="V19" s="59">
        <f>Table1[[#This Row],[On Hand Stock (units)]]+U19</f>
        <v>12.983940446581933</v>
      </c>
      <c r="W19" s="59" t="str">
        <f>IF(Table1[[#This Row],[On hand quantity after purchase]]&gt;Table1[[#This Row],[APU  Projection for oct]],"Yes","No")</f>
        <v>No</v>
      </c>
      <c r="X19" s="59">
        <f>AE19-Table1[[#This Row],[On Hand Stock (units)]]</f>
        <v>3769.0719261811232</v>
      </c>
      <c r="Y19" s="59">
        <f>MAX(Table1[[#This Row],[Qty required to meet next quarter]],Table1[[#This Row],[MOQ/One lead time demand]])</f>
        <v>3769.0719261811232</v>
      </c>
      <c r="Z19" s="59">
        <f>Table1[[#This Row],[Qty to purchase]]*Table1[[#This Row],[Std. Price ($)]]</f>
        <v>139545.38591044024</v>
      </c>
      <c r="AA19" s="59"/>
      <c r="AB19" s="59"/>
      <c r="AC19" s="61">
        <f>Table1[[#This Row],[On Hand Stock (units)]]-(12*Table1[[#This Row],[APU
(units)]])</f>
        <v>-112.6437651811237</v>
      </c>
      <c r="AD19" s="64">
        <v>102</v>
      </c>
      <c r="AE19" s="65">
        <f>AD19*Table1[[#This Row],[Std. Price ($)]]</f>
        <v>3776.4281609999994</v>
      </c>
    </row>
    <row r="20" spans="1:31" ht="18.5" x14ac:dyDescent="0.35">
      <c r="A20" s="46">
        <v>11673.868118827302</v>
      </c>
      <c r="B20" s="47">
        <v>34.395662399999999</v>
      </c>
      <c r="C20" s="47">
        <v>331.52684597226045</v>
      </c>
      <c r="D20" s="47">
        <f>Table1[[#This Row],[On-Hand Stock ($)]]/Table1[[#This Row],[Std. Price ($)]]</f>
        <v>9.6386236763464819</v>
      </c>
      <c r="E20" s="48">
        <v>10</v>
      </c>
      <c r="F20" s="49">
        <v>-0.1</v>
      </c>
      <c r="G20" s="48">
        <v>0.8</v>
      </c>
      <c r="H20" s="48">
        <v>1.1499999999999999</v>
      </c>
      <c r="I20" s="48">
        <v>21</v>
      </c>
      <c r="J20" s="55">
        <f>Table1[[#This Row],[APU
(units)]]+(Table1[[#This Row],[APU Trend]]*Table1[[#This Row],[APU
(units)]])</f>
        <v>9</v>
      </c>
      <c r="K20" s="55" t="str">
        <f>IF(Table1[[#This Row],[On Hand Stock (units)]]&gt;J20,"Yes","No")</f>
        <v>Yes</v>
      </c>
      <c r="L20" s="55">
        <f>Table1[[#This Row],[Lead Time (days)]]/Table1[[#This Row],[S-OTD]]</f>
        <v>26.25</v>
      </c>
      <c r="M20" s="55">
        <f>(Table1[[#This Row],[Demand variability (COV)]]/100)*E20</f>
        <v>0.11499999999999999</v>
      </c>
      <c r="N20" s="55">
        <f>AVERAGE(Table1[[#This Row],[Lead Time (days)]],Table1[[#This Row],[Exp. Lead time]])</f>
        <v>23.625</v>
      </c>
      <c r="O20" s="55">
        <f>(Table1[[#This Row],[Exp. Lead time]]-N20)^2</f>
        <v>6.890625</v>
      </c>
      <c r="P20" s="55">
        <v>6.890625</v>
      </c>
      <c r="Q20" s="55">
        <f>1.64*SQRT(Table1[[#This Row],[Lead Time (days)]]*(M20^2)+Table1[[#This Row],[APU
(units)]]*P20)</f>
        <v>13.641012394980072</v>
      </c>
      <c r="R20" s="58">
        <f>Table1[[#This Row],[Safety Stock]]+(E20/30)*Table1[[#This Row],[Lead Time (days)]]</f>
        <v>20.641012394980073</v>
      </c>
      <c r="S20" s="58" t="str">
        <f>IF(Table1[[#This Row],[On Hand Stock (units)]]&gt;R20,"yes","no")</f>
        <v>no</v>
      </c>
      <c r="T20" s="59">
        <f>Table1[[#This Row],[On Hand Stock (units)]]-J20</f>
        <v>0.63862367634648187</v>
      </c>
      <c r="U20" s="59">
        <f>Table1[[#This Row],[Exp. Lead time]]*Table1[[#This Row],[APU
(units)]]/30</f>
        <v>8.75</v>
      </c>
      <c r="V20" s="59">
        <f>Table1[[#This Row],[On Hand Stock (units)]]+U20</f>
        <v>18.388623676346484</v>
      </c>
      <c r="W20" s="59" t="str">
        <f>IF(Table1[[#This Row],[On hand quantity after purchase]]&gt;Table1[[#This Row],[APU  Projection for oct]],"Yes","No")</f>
        <v>Yes</v>
      </c>
      <c r="X20" s="59">
        <f>AE20-Table1[[#This Row],[On Hand Stock (units)]]</f>
        <v>815.85727392365357</v>
      </c>
      <c r="Y20" s="59">
        <f>MAX(Table1[[#This Row],[Qty required to meet next quarter]],Table1[[#This Row],[MOQ/One lead time demand]])</f>
        <v>815.85727392365357</v>
      </c>
      <c r="Z20" s="59">
        <f>Table1[[#This Row],[Qty to purchase]]*Table1[[#This Row],[Std. Price ($)]]</f>
        <v>28061.95136046231</v>
      </c>
      <c r="AA20" s="59"/>
      <c r="AB20" s="59"/>
      <c r="AC20" s="61">
        <f>Table1[[#This Row],[On Hand Stock (units)]]-(12*Table1[[#This Row],[APU
(units)]])</f>
        <v>-110.36137632365352</v>
      </c>
      <c r="AD20" s="64">
        <v>24</v>
      </c>
      <c r="AE20" s="65">
        <f>AD20*Table1[[#This Row],[Std. Price ($)]]</f>
        <v>825.49589760000003</v>
      </c>
    </row>
    <row r="21" spans="1:31" ht="18.5" x14ac:dyDescent="0.35">
      <c r="A21" s="46">
        <v>67407.819871389409</v>
      </c>
      <c r="B21" s="47">
        <v>28.492213200000002</v>
      </c>
      <c r="C21" s="47">
        <v>214.01300006447684</v>
      </c>
      <c r="D21" s="47">
        <f>Table1[[#This Row],[On-Hand Stock ($)]]/Table1[[#This Row],[Std. Price ($)]]</f>
        <v>7.5112803123513352</v>
      </c>
      <c r="E21" s="48">
        <v>10</v>
      </c>
      <c r="F21" s="49">
        <v>-0.4</v>
      </c>
      <c r="G21" s="48">
        <v>0.77</v>
      </c>
      <c r="H21" s="48">
        <v>1.58</v>
      </c>
      <c r="I21" s="48">
        <v>12</v>
      </c>
      <c r="J21" s="55">
        <f>Table1[[#This Row],[APU
(units)]]+(Table1[[#This Row],[APU Trend]]*Table1[[#This Row],[APU
(units)]])</f>
        <v>6</v>
      </c>
      <c r="K21" s="55" t="str">
        <f>IF(Table1[[#This Row],[On Hand Stock (units)]]&gt;J21,"Yes","No")</f>
        <v>Yes</v>
      </c>
      <c r="L21" s="55">
        <f>Table1[[#This Row],[Lead Time (days)]]/Table1[[#This Row],[S-OTD]]</f>
        <v>15.584415584415584</v>
      </c>
      <c r="M21" s="55">
        <f>(Table1[[#This Row],[Demand variability (COV)]]/100)*E21</f>
        <v>0.15800000000000003</v>
      </c>
      <c r="N21" s="55">
        <f>AVERAGE(Table1[[#This Row],[Lead Time (days)]],Table1[[#This Row],[Exp. Lead time]])</f>
        <v>13.792207792207792</v>
      </c>
      <c r="O21" s="55">
        <f>(Table1[[#This Row],[Exp. Lead time]]-N21)^2</f>
        <v>3.2120087704503288</v>
      </c>
      <c r="P21" s="55">
        <v>3.2120087704503288</v>
      </c>
      <c r="Q21" s="55">
        <f>1.64*SQRT(Table1[[#This Row],[Lead Time (days)]]*(M21^2)+Table1[[#This Row],[APU
(units)]]*P21)</f>
        <v>9.3378748108352827</v>
      </c>
      <c r="R21" s="58">
        <f>Table1[[#This Row],[Safety Stock]]+(E21/30)*Table1[[#This Row],[Lead Time (days)]]</f>
        <v>13.337874810835283</v>
      </c>
      <c r="S21" s="58" t="str">
        <f>IF(Table1[[#This Row],[On Hand Stock (units)]]&gt;R21,"yes","no")</f>
        <v>no</v>
      </c>
      <c r="T21" s="59">
        <f>Table1[[#This Row],[On Hand Stock (units)]]-J21</f>
        <v>1.5112803123513352</v>
      </c>
      <c r="U21" s="59">
        <f>Table1[[#This Row],[Exp. Lead time]]*Table1[[#This Row],[APU
(units)]]/30</f>
        <v>5.1948051948051948</v>
      </c>
      <c r="V21" s="59">
        <f>Table1[[#This Row],[On Hand Stock (units)]]+U21</f>
        <v>12.70608550715653</v>
      </c>
      <c r="W21" s="59" t="str">
        <f>IF(Table1[[#This Row],[On hand quantity after purchase]]&gt;Table1[[#This Row],[APU  Projection for oct]],"Yes","No")</f>
        <v>Yes</v>
      </c>
      <c r="X21" s="59">
        <f>AE21-Table1[[#This Row],[On Hand Stock (units)]]</f>
        <v>163.44199888764862</v>
      </c>
      <c r="Y21" s="59">
        <f>MAX(Table1[[#This Row],[Qty required to meet next quarter]],Table1[[#This Row],[MOQ/One lead time demand]])</f>
        <v>163.44199888764862</v>
      </c>
      <c r="Z21" s="59">
        <f>Table1[[#This Row],[Qty to purchase]]*Table1[[#This Row],[Std. Price ($)]]</f>
        <v>4656.8242781410481</v>
      </c>
      <c r="AA21" s="59"/>
      <c r="AB21" s="59"/>
      <c r="AC21" s="61">
        <f>Table1[[#This Row],[On Hand Stock (units)]]-(12*Table1[[#This Row],[APU
(units)]])</f>
        <v>-112.48871968764867</v>
      </c>
      <c r="AD21" s="64">
        <v>5.9999999999999982</v>
      </c>
      <c r="AE21" s="65">
        <f>AD21*Table1[[#This Row],[Std. Price ($)]]</f>
        <v>170.95327919999997</v>
      </c>
    </row>
    <row r="22" spans="1:31" ht="18.5" x14ac:dyDescent="0.35">
      <c r="A22" s="46">
        <v>45569.933058809496</v>
      </c>
      <c r="B22" s="47">
        <v>15.422959199999999</v>
      </c>
      <c r="C22" s="47">
        <v>1500</v>
      </c>
      <c r="D22" s="47">
        <f>Table1[[#This Row],[On-Hand Stock ($)]]/Table1[[#This Row],[Std. Price ($)]]</f>
        <v>97.257600214620297</v>
      </c>
      <c r="E22" s="48">
        <v>10</v>
      </c>
      <c r="F22" s="49">
        <v>-0.4</v>
      </c>
      <c r="G22" s="48">
        <v>0.77</v>
      </c>
      <c r="H22" s="48">
        <v>1.54</v>
      </c>
      <c r="I22" s="48">
        <v>16</v>
      </c>
      <c r="J22" s="55">
        <f>Table1[[#This Row],[APU
(units)]]+(Table1[[#This Row],[APU Trend]]*Table1[[#This Row],[APU
(units)]])</f>
        <v>6</v>
      </c>
      <c r="K22" s="55" t="str">
        <f>IF(Table1[[#This Row],[On Hand Stock (units)]]&gt;J22,"Yes","No")</f>
        <v>Yes</v>
      </c>
      <c r="L22" s="55">
        <f>Table1[[#This Row],[Lead Time (days)]]/Table1[[#This Row],[S-OTD]]</f>
        <v>20.779220779220779</v>
      </c>
      <c r="M22" s="55">
        <f>(Table1[[#This Row],[Demand variability (COV)]]/100)*E22</f>
        <v>0.154</v>
      </c>
      <c r="N22" s="55">
        <f>AVERAGE(Table1[[#This Row],[Lead Time (days)]],Table1[[#This Row],[Exp. Lead time]])</f>
        <v>18.38961038961039</v>
      </c>
      <c r="O22" s="55">
        <f>(Table1[[#This Row],[Exp. Lead time]]-N22)^2</f>
        <v>5.7102378141339178</v>
      </c>
      <c r="P22" s="55">
        <v>5.7102378141339178</v>
      </c>
      <c r="Q22" s="55">
        <f>1.64*SQRT(Table1[[#This Row],[Lead Time (days)]]*(M22^2)+Table1[[#This Row],[APU
(units)]]*P22)</f>
        <v>12.433951146218398</v>
      </c>
      <c r="R22" s="58">
        <f>Table1[[#This Row],[Safety Stock]]+(E22/30)*Table1[[#This Row],[Lead Time (days)]]</f>
        <v>17.76728447955173</v>
      </c>
      <c r="S22" s="58" t="str">
        <f>IF(Table1[[#This Row],[On Hand Stock (units)]]&gt;R22,"yes","no")</f>
        <v>yes</v>
      </c>
      <c r="T22" s="59">
        <f>Table1[[#This Row],[On Hand Stock (units)]]-J22</f>
        <v>91.257600214620297</v>
      </c>
      <c r="U22" s="59">
        <f>Table1[[#This Row],[Exp. Lead time]]*Table1[[#This Row],[APU
(units)]]/30</f>
        <v>6.9264069264069263</v>
      </c>
      <c r="V22" s="59">
        <f>Table1[[#This Row],[On Hand Stock (units)]]+U22</f>
        <v>104.18400714102722</v>
      </c>
      <c r="W22" s="59" t="str">
        <f>IF(Table1[[#This Row],[On hand quantity after purchase]]&gt;Table1[[#This Row],[APU  Projection for oct]],"Yes","No")</f>
        <v>Yes</v>
      </c>
      <c r="X22" s="59">
        <f>AE22-Table1[[#This Row],[On Hand Stock (units)]]</f>
        <v>-4.7198450146203328</v>
      </c>
      <c r="Y22" s="59">
        <f>MAX(Table1[[#This Row],[Qty required to meet next quarter]],Table1[[#This Row],[MOQ/One lead time demand]])</f>
        <v>6.9264069264069263</v>
      </c>
      <c r="Z22" s="59">
        <f>Table1[[#This Row],[Qty to purchase]]*Table1[[#This Row],[Std. Price ($)]]</f>
        <v>106.82569142857142</v>
      </c>
      <c r="AA22" s="59"/>
      <c r="AB22" s="59"/>
      <c r="AC22" s="61">
        <f>Table1[[#This Row],[On Hand Stock (units)]]-(12*Table1[[#This Row],[APU
(units)]])</f>
        <v>-22.742399785379703</v>
      </c>
      <c r="AD22" s="64">
        <v>5.9999999999999982</v>
      </c>
      <c r="AE22" s="65">
        <f>AD22*Table1[[#This Row],[Std. Price ($)]]</f>
        <v>92.537755199999964</v>
      </c>
    </row>
    <row r="23" spans="1:31" ht="18.5" x14ac:dyDescent="0.35">
      <c r="A23" s="46">
        <v>46546.618425031826</v>
      </c>
      <c r="B23" s="47">
        <v>9.4444613999999998</v>
      </c>
      <c r="C23" s="47">
        <v>59.179333498731872</v>
      </c>
      <c r="D23" s="47">
        <f>Table1[[#This Row],[On-Hand Stock ($)]]/Table1[[#This Row],[Std. Price ($)]]</f>
        <v>6.2660358269590546</v>
      </c>
      <c r="E23" s="48">
        <v>10</v>
      </c>
      <c r="F23" s="49">
        <v>1.2</v>
      </c>
      <c r="G23" s="48">
        <v>0.77</v>
      </c>
      <c r="H23" s="48">
        <v>1.23</v>
      </c>
      <c r="I23" s="48">
        <v>12</v>
      </c>
      <c r="J23" s="55">
        <f>Table1[[#This Row],[APU
(units)]]+(Table1[[#This Row],[APU Trend]]*Table1[[#This Row],[APU
(units)]])</f>
        <v>22</v>
      </c>
      <c r="K23" s="55" t="str">
        <f>IF(Table1[[#This Row],[On Hand Stock (units)]]&gt;J23,"Yes","No")</f>
        <v>No</v>
      </c>
      <c r="L23" s="55">
        <f>Table1[[#This Row],[Lead Time (days)]]/Table1[[#This Row],[S-OTD]]</f>
        <v>15.584415584415584</v>
      </c>
      <c r="M23" s="55">
        <f>(Table1[[#This Row],[Demand variability (COV)]]/100)*E23</f>
        <v>0.123</v>
      </c>
      <c r="N23" s="55">
        <f>AVERAGE(Table1[[#This Row],[Lead Time (days)]],Table1[[#This Row],[Exp. Lead time]])</f>
        <v>13.792207792207792</v>
      </c>
      <c r="O23" s="55">
        <f>(Table1[[#This Row],[Exp. Lead time]]-N23)^2</f>
        <v>3.2120087704503288</v>
      </c>
      <c r="P23" s="55">
        <v>3.2120087704503288</v>
      </c>
      <c r="Q23" s="55">
        <f>1.64*SQRT(Table1[[#This Row],[Lead Time (days)]]*(M23^2)+Table1[[#This Row],[APU
(units)]]*P23)</f>
        <v>9.3208625883462108</v>
      </c>
      <c r="R23" s="58">
        <f>Table1[[#This Row],[Safety Stock]]+(E23/30)*Table1[[#This Row],[Lead Time (days)]]</f>
        <v>13.320862588346211</v>
      </c>
      <c r="S23" s="58" t="str">
        <f>IF(Table1[[#This Row],[On Hand Stock (units)]]&gt;R23,"yes","no")</f>
        <v>no</v>
      </c>
      <c r="T23" s="59">
        <f>Table1[[#This Row],[On Hand Stock (units)]]-J23</f>
        <v>-15.733964173040945</v>
      </c>
      <c r="U23" s="59">
        <f>Table1[[#This Row],[Exp. Lead time]]*Table1[[#This Row],[APU
(units)]]/30</f>
        <v>5.1948051948051948</v>
      </c>
      <c r="V23" s="59">
        <f>Table1[[#This Row],[On Hand Stock (units)]]+U23</f>
        <v>11.460841021764249</v>
      </c>
      <c r="W23" s="59" t="str">
        <f>IF(Table1[[#This Row],[On hand quantity after purchase]]&gt;Table1[[#This Row],[APU  Projection for oct]],"Yes","No")</f>
        <v>No</v>
      </c>
      <c r="X23" s="59">
        <f>AE23-Table1[[#This Row],[On Hand Stock (units)]]</f>
        <v>957.06902697304088</v>
      </c>
      <c r="Y23" s="59">
        <f>MAX(Table1[[#This Row],[Qty required to meet next quarter]],Table1[[#This Row],[MOQ/One lead time demand]])</f>
        <v>957.06902697304088</v>
      </c>
      <c r="Z23" s="59">
        <f>Table1[[#This Row],[Qty to purchase]]*Table1[[#This Row],[Std. Price ($)]]</f>
        <v>9039.001482382444</v>
      </c>
      <c r="AA23" s="59"/>
      <c r="AB23" s="59"/>
      <c r="AC23" s="61">
        <f>Table1[[#This Row],[On Hand Stock (units)]]-(12*Table1[[#This Row],[APU
(units)]])</f>
        <v>-113.73396417304095</v>
      </c>
      <c r="AD23" s="64">
        <v>102</v>
      </c>
      <c r="AE23" s="65">
        <f>AD23*Table1[[#This Row],[Std. Price ($)]]</f>
        <v>963.33506279999995</v>
      </c>
    </row>
    <row r="24" spans="1:31" ht="18.5" x14ac:dyDescent="0.35">
      <c r="A24" s="46">
        <v>16996.042258722046</v>
      </c>
      <c r="B24" s="47">
        <v>17.9005431</v>
      </c>
      <c r="C24" s="47">
        <v>602.74567509123153</v>
      </c>
      <c r="D24" s="47">
        <f>Table1[[#This Row],[On-Hand Stock ($)]]/Table1[[#This Row],[Std. Price ($)]]</f>
        <v>33.67192111010484</v>
      </c>
      <c r="E24" s="48">
        <v>10</v>
      </c>
      <c r="F24" s="49">
        <v>-0.2</v>
      </c>
      <c r="G24" s="48">
        <v>0.77</v>
      </c>
      <c r="H24" s="48">
        <v>1</v>
      </c>
      <c r="I24" s="48">
        <v>81</v>
      </c>
      <c r="J24" s="55">
        <f>Table1[[#This Row],[APU
(units)]]+(Table1[[#This Row],[APU Trend]]*Table1[[#This Row],[APU
(units)]])</f>
        <v>8</v>
      </c>
      <c r="K24" s="55" t="str">
        <f>IF(Table1[[#This Row],[On Hand Stock (units)]]&gt;J24,"Yes","No")</f>
        <v>Yes</v>
      </c>
      <c r="L24" s="55">
        <f>Table1[[#This Row],[Lead Time (days)]]/Table1[[#This Row],[S-OTD]]</f>
        <v>105.1948051948052</v>
      </c>
      <c r="M24" s="55">
        <f>(Table1[[#This Row],[Demand variability (COV)]]/100)*E24</f>
        <v>0.1</v>
      </c>
      <c r="N24" s="55">
        <f>AVERAGE(Table1[[#This Row],[Lead Time (days)]],Table1[[#This Row],[Exp. Lead time]])</f>
        <v>93.097402597402606</v>
      </c>
      <c r="O24" s="55">
        <f>(Table1[[#This Row],[Exp. Lead time]]-N24)^2</f>
        <v>146.34714960364298</v>
      </c>
      <c r="P24" s="55">
        <v>146.34714960364298</v>
      </c>
      <c r="Q24" s="55">
        <f>1.64*SQRT(Table1[[#This Row],[Lead Time (days)]]*(M24^2)+Table1[[#This Row],[APU
(units)]]*P24)</f>
        <v>62.756127284430008</v>
      </c>
      <c r="R24" s="58">
        <f>Table1[[#This Row],[Safety Stock]]+(E24/30)*Table1[[#This Row],[Lead Time (days)]]</f>
        <v>89.756127284430008</v>
      </c>
      <c r="S24" s="58" t="str">
        <f>IF(Table1[[#This Row],[On Hand Stock (units)]]&gt;R24,"yes","no")</f>
        <v>no</v>
      </c>
      <c r="T24" s="59">
        <f>Table1[[#This Row],[On Hand Stock (units)]]-J24</f>
        <v>25.67192111010484</v>
      </c>
      <c r="U24" s="59">
        <f>Table1[[#This Row],[Exp. Lead time]]*Table1[[#This Row],[APU
(units)]]/30</f>
        <v>35.064935064935064</v>
      </c>
      <c r="V24" s="59">
        <f>Table1[[#This Row],[On Hand Stock (units)]]+U24</f>
        <v>68.736856175039904</v>
      </c>
      <c r="W24" s="59" t="str">
        <f>IF(Table1[[#This Row],[On hand quantity after purchase]]&gt;Table1[[#This Row],[APU  Projection for oct]],"Yes","No")</f>
        <v>Yes</v>
      </c>
      <c r="X24" s="59">
        <f>AE24-Table1[[#This Row],[On Hand Stock (units)]]</f>
        <v>288.53785468989514</v>
      </c>
      <c r="Y24" s="59">
        <f>MAX(Table1[[#This Row],[Qty required to meet next quarter]],Table1[[#This Row],[MOQ/One lead time demand]])</f>
        <v>288.53785468989514</v>
      </c>
      <c r="Z24" s="59">
        <f>Table1[[#This Row],[Qty to purchase]]*Table1[[#This Row],[Std. Price ($)]]</f>
        <v>5164.9843038580048</v>
      </c>
      <c r="AA24" s="59"/>
      <c r="AB24" s="59"/>
      <c r="AC24" s="61">
        <f>Table1[[#This Row],[On Hand Stock (units)]]-(12*Table1[[#This Row],[APU
(units)]])</f>
        <v>-86.328078889895153</v>
      </c>
      <c r="AD24" s="64">
        <v>18</v>
      </c>
      <c r="AE24" s="65">
        <f>AD24*Table1[[#This Row],[Std. Price ($)]]</f>
        <v>322.20977579999999</v>
      </c>
    </row>
    <row r="25" spans="1:31" ht="18.5" x14ac:dyDescent="0.35">
      <c r="A25" s="46">
        <v>89385.16644414865</v>
      </c>
      <c r="B25" s="47">
        <v>20.130366299999999</v>
      </c>
      <c r="C25" s="47">
        <v>260.68434699035231</v>
      </c>
      <c r="D25" s="47">
        <f>Table1[[#This Row],[On-Hand Stock ($)]]/Table1[[#This Row],[Std. Price ($)]]</f>
        <v>12.949806432004783</v>
      </c>
      <c r="E25" s="48">
        <v>10</v>
      </c>
      <c r="F25" s="49">
        <v>0.5</v>
      </c>
      <c r="G25" s="48">
        <v>0.77</v>
      </c>
      <c r="H25" s="48">
        <v>1.54</v>
      </c>
      <c r="I25" s="48">
        <v>21</v>
      </c>
      <c r="J25" s="55">
        <f>Table1[[#This Row],[APU
(units)]]+(Table1[[#This Row],[APU Trend]]*Table1[[#This Row],[APU
(units)]])</f>
        <v>15</v>
      </c>
      <c r="K25" s="55" t="str">
        <f>IF(Table1[[#This Row],[On Hand Stock (units)]]&gt;J25,"Yes","No")</f>
        <v>No</v>
      </c>
      <c r="L25" s="55">
        <f>Table1[[#This Row],[Lead Time (days)]]/Table1[[#This Row],[S-OTD]]</f>
        <v>27.272727272727273</v>
      </c>
      <c r="M25" s="55">
        <f>(Table1[[#This Row],[Demand variability (COV)]]/100)*E25</f>
        <v>0.154</v>
      </c>
      <c r="N25" s="55">
        <f>AVERAGE(Table1[[#This Row],[Lead Time (days)]],Table1[[#This Row],[Exp. Lead time]])</f>
        <v>24.136363636363637</v>
      </c>
      <c r="O25" s="55">
        <f>(Table1[[#This Row],[Exp. Lead time]]-N25)^2</f>
        <v>9.8367768595041341</v>
      </c>
      <c r="P25" s="55">
        <v>9.8367768595041341</v>
      </c>
      <c r="Q25" s="55">
        <f>1.64*SQRT(Table1[[#This Row],[Lead Time (days)]]*(M25^2)+Table1[[#This Row],[APU
(units)]]*P25)</f>
        <v>16.306730758764097</v>
      </c>
      <c r="R25" s="58">
        <f>Table1[[#This Row],[Safety Stock]]+(E25/30)*Table1[[#This Row],[Lead Time (days)]]</f>
        <v>23.306730758764097</v>
      </c>
      <c r="S25" s="58" t="str">
        <f>IF(Table1[[#This Row],[On Hand Stock (units)]]&gt;R25,"yes","no")</f>
        <v>no</v>
      </c>
      <c r="T25" s="59">
        <f>Table1[[#This Row],[On Hand Stock (units)]]-J25</f>
        <v>-2.0501935679952172</v>
      </c>
      <c r="U25" s="59">
        <f>Table1[[#This Row],[Exp. Lead time]]*Table1[[#This Row],[APU
(units)]]/30</f>
        <v>9.0909090909090917</v>
      </c>
      <c r="V25" s="59">
        <f>Table1[[#This Row],[On Hand Stock (units)]]+U25</f>
        <v>22.040715522913874</v>
      </c>
      <c r="W25" s="59" t="str">
        <f>IF(Table1[[#This Row],[On hand quantity after purchase]]&gt;Table1[[#This Row],[APU  Projection for oct]],"Yes","No")</f>
        <v>Yes</v>
      </c>
      <c r="X25" s="59">
        <f>AE25-Table1[[#This Row],[On Hand Stock (units)]]</f>
        <v>1194.8721715679951</v>
      </c>
      <c r="Y25" s="59">
        <f>MAX(Table1[[#This Row],[Qty required to meet next quarter]],Table1[[#This Row],[MOQ/One lead time demand]])</f>
        <v>1194.8721715679951</v>
      </c>
      <c r="Z25" s="59">
        <f>Table1[[#This Row],[Qty to purchase]]*Table1[[#This Row],[Std. Price ($)]]</f>
        <v>24053.214495340184</v>
      </c>
      <c r="AA25" s="59"/>
      <c r="AB25" s="59"/>
      <c r="AC25" s="61">
        <f>Table1[[#This Row],[On Hand Stock (units)]]-(12*Table1[[#This Row],[APU
(units)]])</f>
        <v>-107.05019356799522</v>
      </c>
      <c r="AD25" s="64">
        <v>60</v>
      </c>
      <c r="AE25" s="65">
        <f>AD25*Table1[[#This Row],[Std. Price ($)]]</f>
        <v>1207.8219779999999</v>
      </c>
    </row>
    <row r="26" spans="1:31" ht="18.5" x14ac:dyDescent="0.35">
      <c r="A26" s="46">
        <v>94094.524342425939</v>
      </c>
      <c r="B26" s="47">
        <v>21.678858299999998</v>
      </c>
      <c r="C26" s="47">
        <v>337.47430000724898</v>
      </c>
      <c r="D26" s="47">
        <f>Table1[[#This Row],[On-Hand Stock ($)]]/Table1[[#This Row],[Std. Price ($)]]</f>
        <v>15.566977528851186</v>
      </c>
      <c r="E26" s="48">
        <v>10</v>
      </c>
      <c r="F26" s="49">
        <v>-0.2</v>
      </c>
      <c r="G26" s="48">
        <v>0.77</v>
      </c>
      <c r="H26" s="48">
        <v>2.48</v>
      </c>
      <c r="I26" s="48">
        <v>16</v>
      </c>
      <c r="J26" s="55">
        <f>Table1[[#This Row],[APU
(units)]]+(Table1[[#This Row],[APU Trend]]*Table1[[#This Row],[APU
(units)]])</f>
        <v>8</v>
      </c>
      <c r="K26" s="55" t="str">
        <f>IF(Table1[[#This Row],[On Hand Stock (units)]]&gt;J26,"Yes","No")</f>
        <v>Yes</v>
      </c>
      <c r="L26" s="55">
        <f>Table1[[#This Row],[Lead Time (days)]]/Table1[[#This Row],[S-OTD]]</f>
        <v>20.779220779220779</v>
      </c>
      <c r="M26" s="55">
        <f>(Table1[[#This Row],[Demand variability (COV)]]/100)*E26</f>
        <v>0.248</v>
      </c>
      <c r="N26" s="55">
        <f>AVERAGE(Table1[[#This Row],[Lead Time (days)]],Table1[[#This Row],[Exp. Lead time]])</f>
        <v>18.38961038961039</v>
      </c>
      <c r="O26" s="55">
        <f>(Table1[[#This Row],[Exp. Lead time]]-N26)^2</f>
        <v>5.7102378141339178</v>
      </c>
      <c r="P26" s="55">
        <v>5.7102378141339178</v>
      </c>
      <c r="Q26" s="55">
        <f>1.64*SQRT(Table1[[#This Row],[Lead Time (days)]]*(M26^2)+Table1[[#This Row],[APU
(units)]]*P26)</f>
        <v>12.499171763894831</v>
      </c>
      <c r="R26" s="58">
        <f>Table1[[#This Row],[Safety Stock]]+(E26/30)*Table1[[#This Row],[Lead Time (days)]]</f>
        <v>17.832505097228164</v>
      </c>
      <c r="S26" s="58" t="str">
        <f>IF(Table1[[#This Row],[On Hand Stock (units)]]&gt;R26,"yes","no")</f>
        <v>no</v>
      </c>
      <c r="T26" s="59">
        <f>Table1[[#This Row],[On Hand Stock (units)]]-J26</f>
        <v>7.5669775288511865</v>
      </c>
      <c r="U26" s="59">
        <f>Table1[[#This Row],[Exp. Lead time]]*Table1[[#This Row],[APU
(units)]]/30</f>
        <v>6.9264069264069263</v>
      </c>
      <c r="V26" s="59">
        <f>Table1[[#This Row],[On Hand Stock (units)]]+U26</f>
        <v>22.493384455258113</v>
      </c>
      <c r="W26" s="59" t="str">
        <f>IF(Table1[[#This Row],[On hand quantity after purchase]]&gt;Table1[[#This Row],[APU  Projection for oct]],"Yes","No")</f>
        <v>Yes</v>
      </c>
      <c r="X26" s="59">
        <f>AE26-Table1[[#This Row],[On Hand Stock (units)]]</f>
        <v>374.6524718711488</v>
      </c>
      <c r="Y26" s="59">
        <f>MAX(Table1[[#This Row],[Qty required to meet next quarter]],Table1[[#This Row],[MOQ/One lead time demand]])</f>
        <v>374.6524718711488</v>
      </c>
      <c r="Z26" s="59">
        <f>Table1[[#This Row],[Qty to purchase]]*Table1[[#This Row],[Std. Price ($)]]</f>
        <v>8122.0378494393699</v>
      </c>
      <c r="AA26" s="59"/>
      <c r="AB26" s="59"/>
      <c r="AC26" s="61">
        <f>Table1[[#This Row],[On Hand Stock (units)]]-(12*Table1[[#This Row],[APU
(units)]])</f>
        <v>-104.43302247114882</v>
      </c>
      <c r="AD26" s="64">
        <v>18</v>
      </c>
      <c r="AE26" s="65">
        <f>AD26*Table1[[#This Row],[Std. Price ($)]]</f>
        <v>390.21944939999997</v>
      </c>
    </row>
    <row r="27" spans="1:31" ht="18.5" x14ac:dyDescent="0.35">
      <c r="A27" s="46">
        <v>53822.564247220529</v>
      </c>
      <c r="B27" s="47">
        <v>7.0849383000000001</v>
      </c>
      <c r="C27" s="47">
        <v>90.014273670386274</v>
      </c>
      <c r="D27" s="47">
        <f>Table1[[#This Row],[On-Hand Stock ($)]]/Table1[[#This Row],[Std. Price ($)]]</f>
        <v>12.705018711367787</v>
      </c>
      <c r="E27" s="48">
        <v>10</v>
      </c>
      <c r="F27" s="49">
        <v>1.2</v>
      </c>
      <c r="G27" s="48">
        <v>0.77</v>
      </c>
      <c r="H27" s="48">
        <v>1.91</v>
      </c>
      <c r="I27" s="48">
        <v>16</v>
      </c>
      <c r="J27" s="55">
        <f>Table1[[#This Row],[APU
(units)]]+(Table1[[#This Row],[APU Trend]]*Table1[[#This Row],[APU
(units)]])</f>
        <v>22</v>
      </c>
      <c r="K27" s="55" t="str">
        <f>IF(Table1[[#This Row],[On Hand Stock (units)]]&gt;J27,"Yes","No")</f>
        <v>No</v>
      </c>
      <c r="L27" s="55">
        <f>Table1[[#This Row],[Lead Time (days)]]/Table1[[#This Row],[S-OTD]]</f>
        <v>20.779220779220779</v>
      </c>
      <c r="M27" s="55">
        <f>(Table1[[#This Row],[Demand variability (COV)]]/100)*E27</f>
        <v>0.191</v>
      </c>
      <c r="N27" s="55">
        <f>AVERAGE(Table1[[#This Row],[Lead Time (days)]],Table1[[#This Row],[Exp. Lead time]])</f>
        <v>18.38961038961039</v>
      </c>
      <c r="O27" s="55">
        <f>(Table1[[#This Row],[Exp. Lead time]]-N27)^2</f>
        <v>5.7102378141339178</v>
      </c>
      <c r="P27" s="55">
        <v>5.7102378141339178</v>
      </c>
      <c r="Q27" s="55">
        <f>1.64*SQRT(Table1[[#This Row],[Lead Time (days)]]*(M27^2)+Table1[[#This Row],[APU
(units)]]*P27)</f>
        <v>12.45602123515153</v>
      </c>
      <c r="R27" s="58">
        <f>Table1[[#This Row],[Safety Stock]]+(E27/30)*Table1[[#This Row],[Lead Time (days)]]</f>
        <v>17.789354568484864</v>
      </c>
      <c r="S27" s="58" t="str">
        <f>IF(Table1[[#This Row],[On Hand Stock (units)]]&gt;R27,"yes","no")</f>
        <v>no</v>
      </c>
      <c r="T27" s="59">
        <f>Table1[[#This Row],[On Hand Stock (units)]]-J27</f>
        <v>-9.2949812886322132</v>
      </c>
      <c r="U27" s="59">
        <f>Table1[[#This Row],[Exp. Lead time]]*Table1[[#This Row],[APU
(units)]]/30</f>
        <v>6.9264069264069263</v>
      </c>
      <c r="V27" s="59">
        <f>Table1[[#This Row],[On Hand Stock (units)]]+U27</f>
        <v>19.631425637774711</v>
      </c>
      <c r="W27" s="59" t="str">
        <f>IF(Table1[[#This Row],[On hand quantity after purchase]]&gt;Table1[[#This Row],[APU  Projection for oct]],"Yes","No")</f>
        <v>No</v>
      </c>
      <c r="X27" s="59">
        <f>AE27-Table1[[#This Row],[On Hand Stock (units)]]</f>
        <v>709.95868788863231</v>
      </c>
      <c r="Y27" s="59">
        <f>MAX(Table1[[#This Row],[Qty required to meet next quarter]],Table1[[#This Row],[MOQ/One lead time demand]])</f>
        <v>709.95868788863231</v>
      </c>
      <c r="Z27" s="59">
        <f>Table1[[#This Row],[Qty to purchase]]*Table1[[#This Row],[Std. Price ($)]]</f>
        <v>5030.0134992399171</v>
      </c>
      <c r="AA27" s="59"/>
      <c r="AB27" s="59"/>
      <c r="AC27" s="61">
        <f>Table1[[#This Row],[On Hand Stock (units)]]-(12*Table1[[#This Row],[APU
(units)]])</f>
        <v>-107.29498128863221</v>
      </c>
      <c r="AD27" s="64">
        <v>102</v>
      </c>
      <c r="AE27" s="65">
        <f>AD27*Table1[[#This Row],[Std. Price ($)]]</f>
        <v>722.66370660000007</v>
      </c>
    </row>
    <row r="28" spans="1:31" ht="18.5" x14ac:dyDescent="0.35">
      <c r="A28" s="46">
        <v>46060.916780075167</v>
      </c>
      <c r="B28" s="47">
        <v>9.7864568999999992</v>
      </c>
      <c r="C28" s="47">
        <v>482.58153493120705</v>
      </c>
      <c r="D28" s="47">
        <f>Table1[[#This Row],[On-Hand Stock ($)]]/Table1[[#This Row],[Std. Price ($)]]</f>
        <v>49.311159274732724</v>
      </c>
      <c r="E28" s="48">
        <v>18</v>
      </c>
      <c r="F28" s="49">
        <v>0.4</v>
      </c>
      <c r="G28" s="48">
        <v>0.77</v>
      </c>
      <c r="H28" s="48">
        <v>1.02</v>
      </c>
      <c r="I28" s="48">
        <v>62</v>
      </c>
      <c r="J28" s="55">
        <f>Table1[[#This Row],[APU
(units)]]+(Table1[[#This Row],[APU Trend]]*Table1[[#This Row],[APU
(units)]])</f>
        <v>25.2</v>
      </c>
      <c r="K28" s="55" t="str">
        <f>IF(Table1[[#This Row],[On Hand Stock (units)]]&gt;J28,"Yes","No")</f>
        <v>Yes</v>
      </c>
      <c r="L28" s="55">
        <f>Table1[[#This Row],[Lead Time (days)]]/Table1[[#This Row],[S-OTD]]</f>
        <v>80.519480519480524</v>
      </c>
      <c r="M28" s="55">
        <f>(Table1[[#This Row],[Demand variability (COV)]]/100)*E28</f>
        <v>0.18360000000000001</v>
      </c>
      <c r="N28" s="55">
        <f>AVERAGE(Table1[[#This Row],[Lead Time (days)]],Table1[[#This Row],[Exp. Lead time]])</f>
        <v>71.259740259740255</v>
      </c>
      <c r="O28" s="55">
        <f>(Table1[[#This Row],[Exp. Lead time]]-N28)^2</f>
        <v>85.742789677854788</v>
      </c>
      <c r="P28" s="55">
        <v>85.742789677854788</v>
      </c>
      <c r="Q28" s="55">
        <f>1.64*SQRT(Table1[[#This Row],[Lead Time (days)]]*(M28^2)+Table1[[#This Row],[APU
(units)]]*P28)</f>
        <v>64.472239549147361</v>
      </c>
      <c r="R28" s="58">
        <f>Table1[[#This Row],[Safety Stock]]+(E28/30)*Table1[[#This Row],[Lead Time (days)]]</f>
        <v>101.67223954914735</v>
      </c>
      <c r="S28" s="58" t="str">
        <f>IF(Table1[[#This Row],[On Hand Stock (units)]]&gt;R28,"yes","no")</f>
        <v>no</v>
      </c>
      <c r="T28" s="59">
        <f>Table1[[#This Row],[On Hand Stock (units)]]-J28</f>
        <v>24.111159274732724</v>
      </c>
      <c r="U28" s="59">
        <f>Table1[[#This Row],[Exp. Lead time]]*Table1[[#This Row],[APU
(units)]]/30</f>
        <v>48.311688311688314</v>
      </c>
      <c r="V28" s="59">
        <f>Table1[[#This Row],[On Hand Stock (units)]]+U28</f>
        <v>97.622847586421045</v>
      </c>
      <c r="W28" s="59" t="str">
        <f>IF(Table1[[#This Row],[On hand quantity after purchase]]&gt;Table1[[#This Row],[APU  Projection for oct]],"Yes","No")</f>
        <v>Yes</v>
      </c>
      <c r="X28" s="59">
        <f>AE28-Table1[[#This Row],[On Hand Stock (units)]]</f>
        <v>901.9324514052671</v>
      </c>
      <c r="Y28" s="59">
        <f>MAX(Table1[[#This Row],[Qty required to meet next quarter]],Table1[[#This Row],[MOQ/One lead time demand]])</f>
        <v>901.9324514052671</v>
      </c>
      <c r="Z28" s="59">
        <f>Table1[[#This Row],[Qty to purchase]]*Table1[[#This Row],[Std. Price ($)]]</f>
        <v>8826.72306238899</v>
      </c>
      <c r="AA28" s="59"/>
      <c r="AB28" s="59"/>
      <c r="AC28" s="61">
        <f>Table1[[#This Row],[On Hand Stock (units)]]-(12*Table1[[#This Row],[APU
(units)]])</f>
        <v>-166.68884072526728</v>
      </c>
      <c r="AD28" s="64">
        <v>97.199999999999989</v>
      </c>
      <c r="AE28" s="65">
        <f>AD28*Table1[[#This Row],[Std. Price ($)]]</f>
        <v>951.24361067999985</v>
      </c>
    </row>
    <row r="29" spans="1:31" ht="18.5" x14ac:dyDescent="0.35">
      <c r="A29" s="46">
        <v>41213.870876960027</v>
      </c>
      <c r="B29" s="47">
        <v>12.946361999999999</v>
      </c>
      <c r="C29" s="47">
        <v>1022.2382200549524</v>
      </c>
      <c r="D29" s="47">
        <f>Table1[[#This Row],[On-Hand Stock ($)]]/Table1[[#This Row],[Std. Price ($)]]</f>
        <v>78.959496115970836</v>
      </c>
      <c r="E29" s="48">
        <v>10</v>
      </c>
      <c r="F29" s="49">
        <v>1.2</v>
      </c>
      <c r="G29" s="48">
        <v>0.77</v>
      </c>
      <c r="H29" s="48">
        <v>1.33</v>
      </c>
      <c r="I29" s="48">
        <v>176</v>
      </c>
      <c r="J29" s="55">
        <f>Table1[[#This Row],[APU
(units)]]+(Table1[[#This Row],[APU Trend]]*Table1[[#This Row],[APU
(units)]])</f>
        <v>22</v>
      </c>
      <c r="K29" s="55" t="str">
        <f>IF(Table1[[#This Row],[On Hand Stock (units)]]&gt;J29,"Yes","No")</f>
        <v>Yes</v>
      </c>
      <c r="L29" s="55">
        <f>Table1[[#This Row],[Lead Time (days)]]/Table1[[#This Row],[S-OTD]]</f>
        <v>228.57142857142856</v>
      </c>
      <c r="M29" s="55">
        <f>(Table1[[#This Row],[Demand variability (COV)]]/100)*E29</f>
        <v>0.13300000000000001</v>
      </c>
      <c r="N29" s="55">
        <f>AVERAGE(Table1[[#This Row],[Lead Time (days)]],Table1[[#This Row],[Exp. Lead time]])</f>
        <v>202.28571428571428</v>
      </c>
      <c r="O29" s="55">
        <f>(Table1[[#This Row],[Exp. Lead time]]-N29)^2</f>
        <v>690.93877551020364</v>
      </c>
      <c r="P29" s="55">
        <v>690.93877551020364</v>
      </c>
      <c r="Q29" s="55">
        <f>1.64*SQRT(Table1[[#This Row],[Lead Time (days)]]*(M29^2)+Table1[[#This Row],[APU
(units)]]*P29)</f>
        <v>136.35198106729814</v>
      </c>
      <c r="R29" s="58">
        <f>Table1[[#This Row],[Safety Stock]]+(E29/30)*Table1[[#This Row],[Lead Time (days)]]</f>
        <v>195.0186477339648</v>
      </c>
      <c r="S29" s="58" t="str">
        <f>IF(Table1[[#This Row],[On Hand Stock (units)]]&gt;R29,"yes","no")</f>
        <v>no</v>
      </c>
      <c r="T29" s="59">
        <f>Table1[[#This Row],[On Hand Stock (units)]]-J29</f>
        <v>56.959496115970836</v>
      </c>
      <c r="U29" s="59">
        <f>Table1[[#This Row],[Exp. Lead time]]*Table1[[#This Row],[APU
(units)]]/30</f>
        <v>76.190476190476176</v>
      </c>
      <c r="V29" s="59">
        <f>Table1[[#This Row],[On Hand Stock (units)]]+U29</f>
        <v>155.14997230644701</v>
      </c>
      <c r="W29" s="59" t="str">
        <f>IF(Table1[[#This Row],[On hand quantity after purchase]]&gt;Table1[[#This Row],[APU  Projection for oct]],"Yes","No")</f>
        <v>Yes</v>
      </c>
      <c r="X29" s="59">
        <f>AE29-Table1[[#This Row],[On Hand Stock (units)]]</f>
        <v>1241.5694278840292</v>
      </c>
      <c r="Y29" s="59">
        <f>MAX(Table1[[#This Row],[Qty required to meet next quarter]],Table1[[#This Row],[MOQ/One lead time demand]])</f>
        <v>1241.5694278840292</v>
      </c>
      <c r="Z29" s="59">
        <f>Table1[[#This Row],[Qty to purchase]]*Table1[[#This Row],[Std. Price ($)]]</f>
        <v>16073.807261519534</v>
      </c>
      <c r="AA29" s="59"/>
      <c r="AB29" s="59"/>
      <c r="AC29" s="61">
        <f>Table1[[#This Row],[On Hand Stock (units)]]-(12*Table1[[#This Row],[APU
(units)]])</f>
        <v>-41.040503884029164</v>
      </c>
      <c r="AD29" s="64">
        <v>102</v>
      </c>
      <c r="AE29" s="65">
        <f>AD29*Table1[[#This Row],[Std. Price ($)]]</f>
        <v>1320.528924</v>
      </c>
    </row>
    <row r="30" spans="1:31" ht="18.5" x14ac:dyDescent="0.35">
      <c r="A30" s="46">
        <v>77704.066538688159</v>
      </c>
      <c r="B30" s="47">
        <v>19.362317699999998</v>
      </c>
      <c r="C30" s="47">
        <v>603.64623115638051</v>
      </c>
      <c r="D30" s="47">
        <f>Table1[[#This Row],[On-Hand Stock ($)]]/Table1[[#This Row],[Std. Price ($)]]</f>
        <v>31.176341619287683</v>
      </c>
      <c r="E30" s="48">
        <v>10</v>
      </c>
      <c r="F30" s="49">
        <v>1.2</v>
      </c>
      <c r="G30" s="48">
        <v>0.77</v>
      </c>
      <c r="H30" s="48">
        <v>2.56</v>
      </c>
      <c r="I30" s="48">
        <v>31</v>
      </c>
      <c r="J30" s="55">
        <f>Table1[[#This Row],[APU
(units)]]+(Table1[[#This Row],[APU Trend]]*Table1[[#This Row],[APU
(units)]])</f>
        <v>22</v>
      </c>
      <c r="K30" s="55" t="str">
        <f>IF(Table1[[#This Row],[On Hand Stock (units)]]&gt;J30,"Yes","No")</f>
        <v>Yes</v>
      </c>
      <c r="L30" s="55">
        <f>Table1[[#This Row],[Lead Time (days)]]/Table1[[#This Row],[S-OTD]]</f>
        <v>40.259740259740262</v>
      </c>
      <c r="M30" s="55">
        <f>(Table1[[#This Row],[Demand variability (COV)]]/100)*E30</f>
        <v>0.25600000000000001</v>
      </c>
      <c r="N30" s="55">
        <f>AVERAGE(Table1[[#This Row],[Lead Time (days)]],Table1[[#This Row],[Exp. Lead time]])</f>
        <v>35.629870129870127</v>
      </c>
      <c r="O30" s="55">
        <f>(Table1[[#This Row],[Exp. Lead time]]-N30)^2</f>
        <v>21.435697419463697</v>
      </c>
      <c r="P30" s="55">
        <v>21.435697419463697</v>
      </c>
      <c r="Q30" s="55">
        <f>1.64*SQRT(Table1[[#This Row],[Lead Time (days)]]*(M30^2)+Table1[[#This Row],[APU
(units)]]*P30)</f>
        <v>24.124650301869572</v>
      </c>
      <c r="R30" s="58">
        <f>Table1[[#This Row],[Safety Stock]]+(E30/30)*Table1[[#This Row],[Lead Time (days)]]</f>
        <v>34.457983635202908</v>
      </c>
      <c r="S30" s="58" t="str">
        <f>IF(Table1[[#This Row],[On Hand Stock (units)]]&gt;R30,"yes","no")</f>
        <v>no</v>
      </c>
      <c r="T30" s="59">
        <f>Table1[[#This Row],[On Hand Stock (units)]]-J30</f>
        <v>9.1763416192876832</v>
      </c>
      <c r="U30" s="59">
        <f>Table1[[#This Row],[Exp. Lead time]]*Table1[[#This Row],[APU
(units)]]/30</f>
        <v>13.419913419913421</v>
      </c>
      <c r="V30" s="59">
        <f>Table1[[#This Row],[On Hand Stock (units)]]+U30</f>
        <v>44.596255039201104</v>
      </c>
      <c r="W30" s="59" t="str">
        <f>IF(Table1[[#This Row],[On hand quantity after purchase]]&gt;Table1[[#This Row],[APU  Projection for oct]],"Yes","No")</f>
        <v>Yes</v>
      </c>
      <c r="X30" s="59">
        <f>AE30-Table1[[#This Row],[On Hand Stock (units)]]</f>
        <v>1943.780063780712</v>
      </c>
      <c r="Y30" s="59">
        <f>MAX(Table1[[#This Row],[Qty required to meet next quarter]],Table1[[#This Row],[MOQ/One lead time demand]])</f>
        <v>1943.780063780712</v>
      </c>
      <c r="Z30" s="59">
        <f>Table1[[#This Row],[Qty to purchase]]*Table1[[#This Row],[Std. Price ($)]]</f>
        <v>37636.087133848407</v>
      </c>
      <c r="AA30" s="59"/>
      <c r="AB30" s="59"/>
      <c r="AC30" s="61">
        <f>Table1[[#This Row],[On Hand Stock (units)]]-(12*Table1[[#This Row],[APU
(units)]])</f>
        <v>-88.823658380712317</v>
      </c>
      <c r="AD30" s="64">
        <v>102</v>
      </c>
      <c r="AE30" s="65">
        <f>AD30*Table1[[#This Row],[Std. Price ($)]]</f>
        <v>1974.9564053999998</v>
      </c>
    </row>
    <row r="31" spans="1:31" ht="18.5" x14ac:dyDescent="0.35">
      <c r="A31" s="46">
        <v>21835.377876907714</v>
      </c>
      <c r="B31" s="47">
        <v>46.209649200000001</v>
      </c>
      <c r="C31" s="47">
        <v>1276.5788235283969</v>
      </c>
      <c r="D31" s="47">
        <f>Table1[[#This Row],[On-Hand Stock ($)]]/Table1[[#This Row],[Std. Price ($)]]</f>
        <v>27.625806419850441</v>
      </c>
      <c r="E31" s="48">
        <v>10</v>
      </c>
      <c r="F31" s="49">
        <v>1.5</v>
      </c>
      <c r="G31" s="48">
        <v>0.77</v>
      </c>
      <c r="H31" s="48">
        <v>1.04</v>
      </c>
      <c r="I31" s="48">
        <v>81</v>
      </c>
      <c r="J31" s="55">
        <f>Table1[[#This Row],[APU
(units)]]+(Table1[[#This Row],[APU Trend]]*Table1[[#This Row],[APU
(units)]])</f>
        <v>25</v>
      </c>
      <c r="K31" s="55" t="str">
        <f>IF(Table1[[#This Row],[On Hand Stock (units)]]&gt;J31,"Yes","No")</f>
        <v>Yes</v>
      </c>
      <c r="L31" s="55">
        <f>Table1[[#This Row],[Lead Time (days)]]/Table1[[#This Row],[S-OTD]]</f>
        <v>105.1948051948052</v>
      </c>
      <c r="M31" s="55">
        <f>(Table1[[#This Row],[Demand variability (COV)]]/100)*E31</f>
        <v>0.104</v>
      </c>
      <c r="N31" s="55">
        <f>AVERAGE(Table1[[#This Row],[Lead Time (days)]],Table1[[#This Row],[Exp. Lead time]])</f>
        <v>93.097402597402606</v>
      </c>
      <c r="O31" s="55">
        <f>(Table1[[#This Row],[Exp. Lead time]]-N31)^2</f>
        <v>146.34714960364298</v>
      </c>
      <c r="P31" s="55">
        <v>146.34714960364298</v>
      </c>
      <c r="Q31" s="55">
        <f>1.64*SQRT(Table1[[#This Row],[Lead Time (days)]]*(M31^2)+Table1[[#This Row],[APU
(units)]]*P31)</f>
        <v>62.757543638523494</v>
      </c>
      <c r="R31" s="58">
        <f>Table1[[#This Row],[Safety Stock]]+(E31/30)*Table1[[#This Row],[Lead Time (days)]]</f>
        <v>89.757543638523487</v>
      </c>
      <c r="S31" s="58" t="str">
        <f>IF(Table1[[#This Row],[On Hand Stock (units)]]&gt;R31,"yes","no")</f>
        <v>no</v>
      </c>
      <c r="T31" s="59">
        <f>Table1[[#This Row],[On Hand Stock (units)]]-J31</f>
        <v>2.6258064198504414</v>
      </c>
      <c r="U31" s="59">
        <f>Table1[[#This Row],[Exp. Lead time]]*Table1[[#This Row],[APU
(units)]]/30</f>
        <v>35.064935064935064</v>
      </c>
      <c r="V31" s="59">
        <f>Table1[[#This Row],[On Hand Stock (units)]]+U31</f>
        <v>62.690741484785505</v>
      </c>
      <c r="W31" s="59" t="str">
        <f>IF(Table1[[#This Row],[On hand quantity after purchase]]&gt;Table1[[#This Row],[APU  Projection for oct]],"Yes","No")</f>
        <v>Yes</v>
      </c>
      <c r="X31" s="59">
        <f>AE31-Table1[[#This Row],[On Hand Stock (units)]]</f>
        <v>5517.5320975801496</v>
      </c>
      <c r="Y31" s="59">
        <f>MAX(Table1[[#This Row],[Qty required to meet next quarter]],Table1[[#This Row],[MOQ/One lead time demand]])</f>
        <v>5517.5320975801496</v>
      </c>
      <c r="Z31" s="59">
        <f>Table1[[#This Row],[Qty to purchase]]*Table1[[#This Row],[Std. Price ($)]]</f>
        <v>254963.22267891889</v>
      </c>
      <c r="AA31" s="59"/>
      <c r="AB31" s="59"/>
      <c r="AC31" s="61">
        <f>Table1[[#This Row],[On Hand Stock (units)]]-(12*Table1[[#This Row],[APU
(units)]])</f>
        <v>-92.374193580149552</v>
      </c>
      <c r="AD31" s="64">
        <v>120</v>
      </c>
      <c r="AE31" s="65">
        <f>AD31*Table1[[#This Row],[Std. Price ($)]]</f>
        <v>5545.1579039999997</v>
      </c>
    </row>
    <row r="32" spans="1:31" ht="18.5" x14ac:dyDescent="0.35">
      <c r="A32" s="46">
        <v>52607.266498464291</v>
      </c>
      <c r="B32" s="47">
        <v>6.2842592999999995</v>
      </c>
      <c r="C32" s="47">
        <v>135.63776523624503</v>
      </c>
      <c r="D32" s="47">
        <f>Table1[[#This Row],[On-Hand Stock ($)]]/Table1[[#This Row],[Std. Price ($)]]</f>
        <v>21.583731472736179</v>
      </c>
      <c r="E32" s="48">
        <v>10</v>
      </c>
      <c r="F32" s="49">
        <v>-0.4</v>
      </c>
      <c r="G32" s="48">
        <v>0.77</v>
      </c>
      <c r="H32" s="48">
        <v>2.27</v>
      </c>
      <c r="I32" s="48">
        <v>23</v>
      </c>
      <c r="J32" s="55">
        <f>Table1[[#This Row],[APU
(units)]]+(Table1[[#This Row],[APU Trend]]*Table1[[#This Row],[APU
(units)]])</f>
        <v>6</v>
      </c>
      <c r="K32" s="55" t="str">
        <f>IF(Table1[[#This Row],[On Hand Stock (units)]]&gt;J32,"Yes","No")</f>
        <v>Yes</v>
      </c>
      <c r="L32" s="55">
        <f>Table1[[#This Row],[Lead Time (days)]]/Table1[[#This Row],[S-OTD]]</f>
        <v>29.870129870129869</v>
      </c>
      <c r="M32" s="55">
        <f>(Table1[[#This Row],[Demand variability (COV)]]/100)*E32</f>
        <v>0.22700000000000001</v>
      </c>
      <c r="N32" s="55">
        <f>AVERAGE(Table1[[#This Row],[Lead Time (days)]],Table1[[#This Row],[Exp. Lead time]])</f>
        <v>26.435064935064936</v>
      </c>
      <c r="O32" s="55">
        <f>(Table1[[#This Row],[Exp. Lead time]]-N32)^2</f>
        <v>11.79967110811265</v>
      </c>
      <c r="P32" s="55">
        <v>11.79967110811265</v>
      </c>
      <c r="Q32" s="55">
        <f>1.64*SQRT(Table1[[#This Row],[Lead Time (days)]]*(M32^2)+Table1[[#This Row],[APU
(units)]]*P32)</f>
        <v>17.903954291915454</v>
      </c>
      <c r="R32" s="58">
        <f>Table1[[#This Row],[Safety Stock]]+(E32/30)*Table1[[#This Row],[Lead Time (days)]]</f>
        <v>25.570620958582118</v>
      </c>
      <c r="S32" s="58" t="str">
        <f>IF(Table1[[#This Row],[On Hand Stock (units)]]&gt;R32,"yes","no")</f>
        <v>no</v>
      </c>
      <c r="T32" s="59">
        <f>Table1[[#This Row],[On Hand Stock (units)]]-J32</f>
        <v>15.583731472736179</v>
      </c>
      <c r="U32" s="59">
        <f>Table1[[#This Row],[Exp. Lead time]]*Table1[[#This Row],[APU
(units)]]/30</f>
        <v>9.9567099567099557</v>
      </c>
      <c r="V32" s="59">
        <f>Table1[[#This Row],[On Hand Stock (units)]]+U32</f>
        <v>31.540441429446133</v>
      </c>
      <c r="W32" s="59" t="str">
        <f>IF(Table1[[#This Row],[On hand quantity after purchase]]&gt;Table1[[#This Row],[APU  Projection for oct]],"Yes","No")</f>
        <v>Yes</v>
      </c>
      <c r="X32" s="59">
        <f>AE32-Table1[[#This Row],[On Hand Stock (units)]]</f>
        <v>16.121824327263806</v>
      </c>
      <c r="Y32" s="59">
        <f>MAX(Table1[[#This Row],[Qty required to meet next quarter]],Table1[[#This Row],[MOQ/One lead time demand]])</f>
        <v>16.121824327263806</v>
      </c>
      <c r="Z32" s="59">
        <f>Table1[[#This Row],[Qty to purchase]]*Table1[[#This Row],[Std. Price ($)]]</f>
        <v>101.31372446157381</v>
      </c>
      <c r="AA32" s="59"/>
      <c r="AB32" s="59"/>
      <c r="AC32" s="61">
        <f>Table1[[#This Row],[On Hand Stock (units)]]-(12*Table1[[#This Row],[APU
(units)]])</f>
        <v>-98.416268527263824</v>
      </c>
      <c r="AD32" s="64">
        <v>5.9999999999999982</v>
      </c>
      <c r="AE32" s="65">
        <f>AD32*Table1[[#This Row],[Std. Price ($)]]</f>
        <v>37.705555799999985</v>
      </c>
    </row>
    <row r="33" spans="1:31" ht="18.5" x14ac:dyDescent="0.35">
      <c r="A33" s="46">
        <v>70964.120089984572</v>
      </c>
      <c r="B33" s="47">
        <v>12.0782211</v>
      </c>
      <c r="C33" s="47">
        <v>833.34338437307429</v>
      </c>
      <c r="D33" s="47">
        <f>Table1[[#This Row],[On-Hand Stock ($)]]/Table1[[#This Row],[Std. Price ($)]]</f>
        <v>68.995539779701019</v>
      </c>
      <c r="E33" s="48">
        <v>18</v>
      </c>
      <c r="F33" s="49">
        <v>0.2</v>
      </c>
      <c r="G33" s="48">
        <v>0.77</v>
      </c>
      <c r="H33" s="48">
        <v>1.28</v>
      </c>
      <c r="I33" s="48">
        <v>61</v>
      </c>
      <c r="J33" s="55">
        <f>Table1[[#This Row],[APU
(units)]]+(Table1[[#This Row],[APU Trend]]*Table1[[#This Row],[APU
(units)]])</f>
        <v>21.6</v>
      </c>
      <c r="K33" s="55" t="str">
        <f>IF(Table1[[#This Row],[On Hand Stock (units)]]&gt;J33,"Yes","No")</f>
        <v>Yes</v>
      </c>
      <c r="L33" s="55">
        <f>Table1[[#This Row],[Lead Time (days)]]/Table1[[#This Row],[S-OTD]]</f>
        <v>79.220779220779221</v>
      </c>
      <c r="M33" s="55">
        <f>(Table1[[#This Row],[Demand variability (COV)]]/100)*E33</f>
        <v>0.23040000000000002</v>
      </c>
      <c r="N33" s="55">
        <f>AVERAGE(Table1[[#This Row],[Lead Time (days)]],Table1[[#This Row],[Exp. Lead time]])</f>
        <v>70.110389610389603</v>
      </c>
      <c r="O33" s="55">
        <f>(Table1[[#This Row],[Exp. Lead time]]-N33)^2</f>
        <v>82.999198853095095</v>
      </c>
      <c r="P33" s="55">
        <v>82.999198853095095</v>
      </c>
      <c r="Q33" s="55">
        <f>1.64*SQRT(Table1[[#This Row],[Lead Time (days)]]*(M33^2)+Table1[[#This Row],[APU
(units)]]*P33)</f>
        <v>63.458119250384485</v>
      </c>
      <c r="R33" s="58">
        <f>Table1[[#This Row],[Safety Stock]]+(E33/30)*Table1[[#This Row],[Lead Time (days)]]</f>
        <v>100.05811925038449</v>
      </c>
      <c r="S33" s="58" t="str">
        <f>IF(Table1[[#This Row],[On Hand Stock (units)]]&gt;R33,"yes","no")</f>
        <v>no</v>
      </c>
      <c r="T33" s="59">
        <f>Table1[[#This Row],[On Hand Stock (units)]]-J33</f>
        <v>47.395539779701018</v>
      </c>
      <c r="U33" s="59">
        <f>Table1[[#This Row],[Exp. Lead time]]*Table1[[#This Row],[APU
(units)]]/30</f>
        <v>47.532467532467535</v>
      </c>
      <c r="V33" s="59">
        <f>Table1[[#This Row],[On Hand Stock (units)]]+U33</f>
        <v>116.52800731216855</v>
      </c>
      <c r="W33" s="59" t="str">
        <f>IF(Table1[[#This Row],[On hand quantity after purchase]]&gt;Table1[[#This Row],[APU  Projection for oct]],"Yes","No")</f>
        <v>Yes</v>
      </c>
      <c r="X33" s="59">
        <f>AE33-Table1[[#This Row],[On Hand Stock (units)]]</f>
        <v>844.11797538029884</v>
      </c>
      <c r="Y33" s="59">
        <f>MAX(Table1[[#This Row],[Qty required to meet next quarter]],Table1[[#This Row],[MOQ/One lead time demand]])</f>
        <v>844.11797538029884</v>
      </c>
      <c r="Z33" s="59">
        <f>Table1[[#This Row],[Qty to purchase]]*Table1[[#This Row],[Std. Price ($)]]</f>
        <v>10195.443541127606</v>
      </c>
      <c r="AA33" s="59"/>
      <c r="AB33" s="59"/>
      <c r="AC33" s="61">
        <f>Table1[[#This Row],[On Hand Stock (units)]]-(12*Table1[[#This Row],[APU
(units)]])</f>
        <v>-147.00446022029899</v>
      </c>
      <c r="AD33" s="64">
        <v>75.599999999999994</v>
      </c>
      <c r="AE33" s="65">
        <f>AD33*Table1[[#This Row],[Std. Price ($)]]</f>
        <v>913.11351515999991</v>
      </c>
    </row>
    <row r="34" spans="1:31" ht="18.5" x14ac:dyDescent="0.35">
      <c r="A34" s="46">
        <v>57014.258973457079</v>
      </c>
      <c r="B34" s="47">
        <v>23.983010699999998</v>
      </c>
      <c r="C34" s="47">
        <v>97.357364295358138</v>
      </c>
      <c r="D34" s="47">
        <f>Table1[[#This Row],[On-Hand Stock ($)]]/Table1[[#This Row],[Std. Price ($)]]</f>
        <v>4.0594304657237279</v>
      </c>
      <c r="E34" s="48">
        <v>10</v>
      </c>
      <c r="F34" s="49">
        <v>0.6</v>
      </c>
      <c r="G34" s="48">
        <v>0.77</v>
      </c>
      <c r="H34" s="48">
        <v>0.89</v>
      </c>
      <c r="I34" s="48">
        <v>11</v>
      </c>
      <c r="J34" s="55">
        <f>Table1[[#This Row],[APU
(units)]]+(Table1[[#This Row],[APU Trend]]*Table1[[#This Row],[APU
(units)]])</f>
        <v>16</v>
      </c>
      <c r="K34" s="55" t="str">
        <f>IF(Table1[[#This Row],[On Hand Stock (units)]]&gt;J34,"Yes","No")</f>
        <v>No</v>
      </c>
      <c r="L34" s="55">
        <f>Table1[[#This Row],[Lead Time (days)]]/Table1[[#This Row],[S-OTD]]</f>
        <v>14.285714285714285</v>
      </c>
      <c r="M34" s="55">
        <f>(Table1[[#This Row],[Demand variability (COV)]]/100)*E34</f>
        <v>8.8999999999999996E-2</v>
      </c>
      <c r="N34" s="55">
        <f>AVERAGE(Table1[[#This Row],[Lead Time (days)]],Table1[[#This Row],[Exp. Lead time]])</f>
        <v>12.642857142857142</v>
      </c>
      <c r="O34" s="55">
        <f>(Table1[[#This Row],[Exp. Lead time]]-N34)^2</f>
        <v>2.698979591836733</v>
      </c>
      <c r="P34" s="55">
        <v>2.698979591836733</v>
      </c>
      <c r="Q34" s="55">
        <f>1.64*SQRT(Table1[[#This Row],[Lead Time (days)]]*(M34^2)+Table1[[#This Row],[APU
(units)]]*P34)</f>
        <v>8.5338211042674637</v>
      </c>
      <c r="R34" s="58">
        <f>Table1[[#This Row],[Safety Stock]]+(E34/30)*Table1[[#This Row],[Lead Time (days)]]</f>
        <v>12.20048777093413</v>
      </c>
      <c r="S34" s="58" t="str">
        <f>IF(Table1[[#This Row],[On Hand Stock (units)]]&gt;R34,"yes","no")</f>
        <v>no</v>
      </c>
      <c r="T34" s="59">
        <f>Table1[[#This Row],[On Hand Stock (units)]]-J34</f>
        <v>-11.940569534276271</v>
      </c>
      <c r="U34" s="59">
        <f>Table1[[#This Row],[Exp. Lead time]]*Table1[[#This Row],[APU
(units)]]/30</f>
        <v>4.761904761904761</v>
      </c>
      <c r="V34" s="59">
        <f>Table1[[#This Row],[On Hand Stock (units)]]+U34</f>
        <v>8.821335227628488</v>
      </c>
      <c r="W34" s="59" t="str">
        <f>IF(Table1[[#This Row],[On hand quantity after purchase]]&gt;Table1[[#This Row],[APU  Projection for oct]],"Yes","No")</f>
        <v>No</v>
      </c>
      <c r="X34" s="59">
        <f>AE34-Table1[[#This Row],[On Hand Stock (units)]]</f>
        <v>1578.8192757342761</v>
      </c>
      <c r="Y34" s="59">
        <f>MAX(Table1[[#This Row],[Qty required to meet next quarter]],Table1[[#This Row],[MOQ/One lead time demand]])</f>
        <v>1578.8192757342761</v>
      </c>
      <c r="Z34" s="59">
        <f>Table1[[#This Row],[Qty to purchase]]*Table1[[#This Row],[Std. Price ($)]]</f>
        <v>37864.839583301393</v>
      </c>
      <c r="AA34" s="59"/>
      <c r="AB34" s="59"/>
      <c r="AC34" s="61">
        <f>Table1[[#This Row],[On Hand Stock (units)]]-(12*Table1[[#This Row],[APU
(units)]])</f>
        <v>-115.94056953427628</v>
      </c>
      <c r="AD34" s="64">
        <v>66</v>
      </c>
      <c r="AE34" s="65">
        <f>AD34*Table1[[#This Row],[Std. Price ($)]]</f>
        <v>1582.8787061999999</v>
      </c>
    </row>
    <row r="35" spans="1:31" ht="18.5" x14ac:dyDescent="0.35">
      <c r="A35" s="46">
        <v>42854.326203967183</v>
      </c>
      <c r="B35" s="47">
        <v>11.8356084</v>
      </c>
      <c r="C35" s="47">
        <v>381.01984679822368</v>
      </c>
      <c r="D35" s="47">
        <f>Table1[[#This Row],[On-Hand Stock ($)]]/Table1[[#This Row],[Std. Price ($)]]</f>
        <v>32.192670957094499</v>
      </c>
      <c r="E35" s="48">
        <v>10</v>
      </c>
      <c r="F35" s="49">
        <v>0.6</v>
      </c>
      <c r="G35" s="48">
        <v>0.77</v>
      </c>
      <c r="H35" s="48">
        <v>0.92</v>
      </c>
      <c r="I35" s="48">
        <v>81</v>
      </c>
      <c r="J35" s="55">
        <f>Table1[[#This Row],[APU
(units)]]+(Table1[[#This Row],[APU Trend]]*Table1[[#This Row],[APU
(units)]])</f>
        <v>16</v>
      </c>
      <c r="K35" s="55" t="str">
        <f>IF(Table1[[#This Row],[On Hand Stock (units)]]&gt;J35,"Yes","No")</f>
        <v>Yes</v>
      </c>
      <c r="L35" s="55">
        <f>Table1[[#This Row],[Lead Time (days)]]/Table1[[#This Row],[S-OTD]]</f>
        <v>105.1948051948052</v>
      </c>
      <c r="M35" s="55">
        <f>(Table1[[#This Row],[Demand variability (COV)]]/100)*E35</f>
        <v>9.1999999999999998E-2</v>
      </c>
      <c r="N35" s="55">
        <f>AVERAGE(Table1[[#This Row],[Lead Time (days)]],Table1[[#This Row],[Exp. Lead time]])</f>
        <v>93.097402597402606</v>
      </c>
      <c r="O35" s="55">
        <f>(Table1[[#This Row],[Exp. Lead time]]-N35)^2</f>
        <v>146.34714960364298</v>
      </c>
      <c r="P35" s="55">
        <v>146.34714960364298</v>
      </c>
      <c r="Q35" s="55">
        <f>1.64*SQRT(Table1[[#This Row],[Lead Time (days)]]*(M35^2)+Table1[[#This Row],[APU
(units)]]*P35)</f>
        <v>62.753461119415398</v>
      </c>
      <c r="R35" s="58">
        <f>Table1[[#This Row],[Safety Stock]]+(E35/30)*Table1[[#This Row],[Lead Time (days)]]</f>
        <v>89.753461119415391</v>
      </c>
      <c r="S35" s="58" t="str">
        <f>IF(Table1[[#This Row],[On Hand Stock (units)]]&gt;R35,"yes","no")</f>
        <v>no</v>
      </c>
      <c r="T35" s="59">
        <f>Table1[[#This Row],[On Hand Stock (units)]]-J35</f>
        <v>16.192670957094499</v>
      </c>
      <c r="U35" s="59">
        <f>Table1[[#This Row],[Exp. Lead time]]*Table1[[#This Row],[APU
(units)]]/30</f>
        <v>35.064935064935064</v>
      </c>
      <c r="V35" s="59">
        <f>Table1[[#This Row],[On Hand Stock (units)]]+U35</f>
        <v>67.257606022029563</v>
      </c>
      <c r="W35" s="59" t="str">
        <f>IF(Table1[[#This Row],[On hand quantity after purchase]]&gt;Table1[[#This Row],[APU  Projection for oct]],"Yes","No")</f>
        <v>Yes</v>
      </c>
      <c r="X35" s="59">
        <f>AE35-Table1[[#This Row],[On Hand Stock (units)]]</f>
        <v>748.95748344290553</v>
      </c>
      <c r="Y35" s="59">
        <f>MAX(Table1[[#This Row],[Qty required to meet next quarter]],Table1[[#This Row],[MOQ/One lead time demand]])</f>
        <v>748.95748344290553</v>
      </c>
      <c r="Z35" s="59">
        <f>Table1[[#This Row],[Qty to purchase]]*Table1[[#This Row],[Std. Price ($)]]</f>
        <v>8864.3674822797129</v>
      </c>
      <c r="AA35" s="59"/>
      <c r="AB35" s="59"/>
      <c r="AC35" s="61">
        <f>Table1[[#This Row],[On Hand Stock (units)]]-(12*Table1[[#This Row],[APU
(units)]])</f>
        <v>-87.807329042905508</v>
      </c>
      <c r="AD35" s="64">
        <v>66</v>
      </c>
      <c r="AE35" s="65">
        <f>AD35*Table1[[#This Row],[Std. Price ($)]]</f>
        <v>781.15015440000002</v>
      </c>
    </row>
    <row r="36" spans="1:31" ht="18.5" x14ac:dyDescent="0.35">
      <c r="A36" s="46">
        <v>55647.424503145085</v>
      </c>
      <c r="B36" s="47">
        <v>21.839901600000001</v>
      </c>
      <c r="C36" s="47">
        <v>587.77033702960853</v>
      </c>
      <c r="D36" s="47">
        <f>Table1[[#This Row],[On-Hand Stock ($)]]/Table1[[#This Row],[Std. Price ($)]]</f>
        <v>26.912682474247433</v>
      </c>
      <c r="E36" s="48">
        <v>10</v>
      </c>
      <c r="F36" s="49">
        <v>0.4</v>
      </c>
      <c r="G36" s="48">
        <v>0.77</v>
      </c>
      <c r="H36" s="48">
        <v>1.06</v>
      </c>
      <c r="I36" s="48">
        <v>62</v>
      </c>
      <c r="J36" s="55">
        <f>Table1[[#This Row],[APU
(units)]]+(Table1[[#This Row],[APU Trend]]*Table1[[#This Row],[APU
(units)]])</f>
        <v>14</v>
      </c>
      <c r="K36" s="55" t="str">
        <f>IF(Table1[[#This Row],[On Hand Stock (units)]]&gt;J36,"Yes","No")</f>
        <v>Yes</v>
      </c>
      <c r="L36" s="55">
        <f>Table1[[#This Row],[Lead Time (days)]]/Table1[[#This Row],[S-OTD]]</f>
        <v>80.519480519480524</v>
      </c>
      <c r="M36" s="55">
        <f>(Table1[[#This Row],[Demand variability (COV)]]/100)*E36</f>
        <v>0.106</v>
      </c>
      <c r="N36" s="55">
        <f>AVERAGE(Table1[[#This Row],[Lead Time (days)]],Table1[[#This Row],[Exp. Lead time]])</f>
        <v>71.259740259740255</v>
      </c>
      <c r="O36" s="55">
        <f>(Table1[[#This Row],[Exp. Lead time]]-N36)^2</f>
        <v>85.742789677854788</v>
      </c>
      <c r="P36" s="55">
        <v>85.742789677854788</v>
      </c>
      <c r="Q36" s="55">
        <f>1.64*SQRT(Table1[[#This Row],[Lead Time (days)]]*(M36^2)+Table1[[#This Row],[APU
(units)]]*P36)</f>
        <v>48.041770706363252</v>
      </c>
      <c r="R36" s="58">
        <f>Table1[[#This Row],[Safety Stock]]+(E36/30)*Table1[[#This Row],[Lead Time (days)]]</f>
        <v>68.708437373029909</v>
      </c>
      <c r="S36" s="58" t="str">
        <f>IF(Table1[[#This Row],[On Hand Stock (units)]]&gt;R36,"yes","no")</f>
        <v>no</v>
      </c>
      <c r="T36" s="59">
        <f>Table1[[#This Row],[On Hand Stock (units)]]-J36</f>
        <v>12.912682474247433</v>
      </c>
      <c r="U36" s="59">
        <f>Table1[[#This Row],[Exp. Lead time]]*Table1[[#This Row],[APU
(units)]]/30</f>
        <v>26.839826839826841</v>
      </c>
      <c r="V36" s="59">
        <f>Table1[[#This Row],[On Hand Stock (units)]]+U36</f>
        <v>53.752509314074274</v>
      </c>
      <c r="W36" s="59" t="str">
        <f>IF(Table1[[#This Row],[On hand quantity after purchase]]&gt;Table1[[#This Row],[APU  Projection for oct]],"Yes","No")</f>
        <v>Yes</v>
      </c>
      <c r="X36" s="59">
        <f>AE36-Table1[[#This Row],[On Hand Stock (units)]]</f>
        <v>1152.4420039257525</v>
      </c>
      <c r="Y36" s="59">
        <f>MAX(Table1[[#This Row],[Qty required to meet next quarter]],Table1[[#This Row],[MOQ/One lead time demand]])</f>
        <v>1152.4420039257525</v>
      </c>
      <c r="Z36" s="59">
        <f>Table1[[#This Row],[Qty to purchase]]*Table1[[#This Row],[Std. Price ($)]]</f>
        <v>25169.219965445249</v>
      </c>
      <c r="AA36" s="59"/>
      <c r="AB36" s="59"/>
      <c r="AC36" s="61">
        <f>Table1[[#This Row],[On Hand Stock (units)]]-(12*Table1[[#This Row],[APU
(units)]])</f>
        <v>-93.087317525752567</v>
      </c>
      <c r="AD36" s="64">
        <v>54</v>
      </c>
      <c r="AE36" s="65">
        <f>AD36*Table1[[#This Row],[Std. Price ($)]]</f>
        <v>1179.3546864</v>
      </c>
    </row>
    <row r="37" spans="1:31" ht="18.5" x14ac:dyDescent="0.35">
      <c r="A37" s="46">
        <v>72009.698592499291</v>
      </c>
      <c r="B37" s="47">
        <v>23.023713900000001</v>
      </c>
      <c r="C37" s="47">
        <v>273.76121703429982</v>
      </c>
      <c r="D37" s="47">
        <f>Table1[[#This Row],[On-Hand Stock ($)]]/Table1[[#This Row],[Std. Price ($)]]</f>
        <v>11.89040214030369</v>
      </c>
      <c r="E37" s="48">
        <v>10</v>
      </c>
      <c r="F37" s="49">
        <v>0.4</v>
      </c>
      <c r="G37" s="48">
        <v>0.75</v>
      </c>
      <c r="H37" s="48">
        <v>1.41</v>
      </c>
      <c r="I37" s="48">
        <v>21</v>
      </c>
      <c r="J37" s="55">
        <f>Table1[[#This Row],[APU
(units)]]+(Table1[[#This Row],[APU Trend]]*Table1[[#This Row],[APU
(units)]])</f>
        <v>14</v>
      </c>
      <c r="K37" s="55" t="str">
        <f>IF(Table1[[#This Row],[On Hand Stock (units)]]&gt;J37,"Yes","No")</f>
        <v>No</v>
      </c>
      <c r="L37" s="55">
        <f>Table1[[#This Row],[Lead Time (days)]]/Table1[[#This Row],[S-OTD]]</f>
        <v>28</v>
      </c>
      <c r="M37" s="55">
        <f>(Table1[[#This Row],[Demand variability (COV)]]/100)*E37</f>
        <v>0.14099999999999999</v>
      </c>
      <c r="N37" s="55">
        <f>AVERAGE(Table1[[#This Row],[Lead Time (days)]],Table1[[#This Row],[Exp. Lead time]])</f>
        <v>24.5</v>
      </c>
      <c r="O37" s="55">
        <f>(Table1[[#This Row],[Exp. Lead time]]-N37)^2</f>
        <v>12.25</v>
      </c>
      <c r="P37" s="55">
        <v>12.25</v>
      </c>
      <c r="Q37" s="55">
        <f>1.64*SQRT(Table1[[#This Row],[Lead Time (days)]]*(M37^2)+Table1[[#This Row],[APU
(units)]]*P37)</f>
        <v>18.182379126219978</v>
      </c>
      <c r="R37" s="58">
        <f>Table1[[#This Row],[Safety Stock]]+(E37/30)*Table1[[#This Row],[Lead Time (days)]]</f>
        <v>25.182379126219978</v>
      </c>
      <c r="S37" s="58" t="str">
        <f>IF(Table1[[#This Row],[On Hand Stock (units)]]&gt;R37,"yes","no")</f>
        <v>no</v>
      </c>
      <c r="T37" s="59">
        <f>Table1[[#This Row],[On Hand Stock (units)]]-J37</f>
        <v>-2.1095978596963096</v>
      </c>
      <c r="U37" s="59">
        <f>Table1[[#This Row],[Exp. Lead time]]*Table1[[#This Row],[APU
(units)]]/30</f>
        <v>9.3333333333333339</v>
      </c>
      <c r="V37" s="59">
        <f>Table1[[#This Row],[On Hand Stock (units)]]+U37</f>
        <v>21.223735473637024</v>
      </c>
      <c r="W37" s="59" t="str">
        <f>IF(Table1[[#This Row],[On hand quantity after purchase]]&gt;Table1[[#This Row],[APU  Projection for oct]],"Yes","No")</f>
        <v>Yes</v>
      </c>
      <c r="X37" s="59">
        <f>AE37-Table1[[#This Row],[On Hand Stock (units)]]</f>
        <v>1231.3901484596963</v>
      </c>
      <c r="Y37" s="59">
        <f>MAX(Table1[[#This Row],[Qty required to meet next quarter]],Table1[[#This Row],[MOQ/One lead time demand]])</f>
        <v>1231.3901484596963</v>
      </c>
      <c r="Z37" s="59">
        <f>Table1[[#This Row],[Qty to purchase]]*Table1[[#This Row],[Std. Price ($)]]</f>
        <v>28351.174477414574</v>
      </c>
      <c r="AA37" s="59"/>
      <c r="AB37" s="59"/>
      <c r="AC37" s="61">
        <f>Table1[[#This Row],[On Hand Stock (units)]]-(12*Table1[[#This Row],[APU
(units)]])</f>
        <v>-108.10959785969631</v>
      </c>
      <c r="AD37" s="64">
        <v>54</v>
      </c>
      <c r="AE37" s="65">
        <f>AD37*Table1[[#This Row],[Std. Price ($)]]</f>
        <v>1243.2805506</v>
      </c>
    </row>
    <row r="38" spans="1:31" ht="18.5" x14ac:dyDescent="0.35">
      <c r="A38" s="46">
        <v>12950.882455361512</v>
      </c>
      <c r="B38" s="47">
        <v>7.0735005000000006</v>
      </c>
      <c r="C38" s="47">
        <v>239.1445530038034</v>
      </c>
      <c r="D38" s="47">
        <f>Table1[[#This Row],[On-Hand Stock ($)]]/Table1[[#This Row],[Std. Price ($)]]</f>
        <v>33.808515741789144</v>
      </c>
      <c r="E38" s="48">
        <v>10</v>
      </c>
      <c r="F38" s="49">
        <v>0.6</v>
      </c>
      <c r="G38" s="48">
        <v>0.77</v>
      </c>
      <c r="H38" s="48">
        <v>1.99</v>
      </c>
      <c r="I38" s="48">
        <v>41</v>
      </c>
      <c r="J38" s="55">
        <f>Table1[[#This Row],[APU
(units)]]+(Table1[[#This Row],[APU Trend]]*Table1[[#This Row],[APU
(units)]])</f>
        <v>16</v>
      </c>
      <c r="K38" s="55" t="str">
        <f>IF(Table1[[#This Row],[On Hand Stock (units)]]&gt;J38,"Yes","No")</f>
        <v>Yes</v>
      </c>
      <c r="L38" s="55">
        <f>Table1[[#This Row],[Lead Time (days)]]/Table1[[#This Row],[S-OTD]]</f>
        <v>53.246753246753244</v>
      </c>
      <c r="M38" s="55">
        <f>(Table1[[#This Row],[Demand variability (COV)]]/100)*E38</f>
        <v>0.19900000000000001</v>
      </c>
      <c r="N38" s="55">
        <f>AVERAGE(Table1[[#This Row],[Lead Time (days)]],Table1[[#This Row],[Exp. Lead time]])</f>
        <v>47.123376623376622</v>
      </c>
      <c r="O38" s="55">
        <f>(Table1[[#This Row],[Exp. Lead time]]-N38)^2</f>
        <v>37.495741271715275</v>
      </c>
      <c r="P38" s="55">
        <v>37.495741271715275</v>
      </c>
      <c r="Q38" s="55">
        <f>1.64*SQRT(Table1[[#This Row],[Lead Time (days)]]*(M38^2)+Table1[[#This Row],[APU
(units)]]*P38)</f>
        <v>31.825342136065935</v>
      </c>
      <c r="R38" s="58">
        <f>Table1[[#This Row],[Safety Stock]]+(E38/30)*Table1[[#This Row],[Lead Time (days)]]</f>
        <v>45.492008802732599</v>
      </c>
      <c r="S38" s="58" t="str">
        <f>IF(Table1[[#This Row],[On Hand Stock (units)]]&gt;R38,"yes","no")</f>
        <v>no</v>
      </c>
      <c r="T38" s="59">
        <f>Table1[[#This Row],[On Hand Stock (units)]]-J38</f>
        <v>17.808515741789144</v>
      </c>
      <c r="U38" s="59">
        <f>Table1[[#This Row],[Exp. Lead time]]*Table1[[#This Row],[APU
(units)]]/30</f>
        <v>17.748917748917748</v>
      </c>
      <c r="V38" s="59">
        <f>Table1[[#This Row],[On Hand Stock (units)]]+U38</f>
        <v>51.557433490706892</v>
      </c>
      <c r="W38" s="59" t="str">
        <f>IF(Table1[[#This Row],[On hand quantity after purchase]]&gt;Table1[[#This Row],[APU  Projection for oct]],"Yes","No")</f>
        <v>Yes</v>
      </c>
      <c r="X38" s="59">
        <f>AE38-Table1[[#This Row],[On Hand Stock (units)]]</f>
        <v>433.04251725821086</v>
      </c>
      <c r="Y38" s="59">
        <f>MAX(Table1[[#This Row],[Qty required to meet next quarter]],Table1[[#This Row],[MOQ/One lead time demand]])</f>
        <v>433.04251725821086</v>
      </c>
      <c r="Z38" s="59">
        <f>Table1[[#This Row],[Qty to purchase]]*Table1[[#This Row],[Std. Price ($)]]</f>
        <v>3063.1264623472134</v>
      </c>
      <c r="AA38" s="59"/>
      <c r="AB38" s="59"/>
      <c r="AC38" s="61">
        <f>Table1[[#This Row],[On Hand Stock (units)]]-(12*Table1[[#This Row],[APU
(units)]])</f>
        <v>-86.191484258210863</v>
      </c>
      <c r="AD38" s="64">
        <v>66</v>
      </c>
      <c r="AE38" s="65">
        <f>AD38*Table1[[#This Row],[Std. Price ($)]]</f>
        <v>466.85103300000003</v>
      </c>
    </row>
    <row r="39" spans="1:31" ht="18.5" x14ac:dyDescent="0.35">
      <c r="A39" s="46">
        <v>12391.621345426229</v>
      </c>
      <c r="B39" s="47">
        <v>13.416117</v>
      </c>
      <c r="C39" s="47">
        <v>212.74118803416701</v>
      </c>
      <c r="D39" s="47">
        <f>Table1[[#This Row],[On-Hand Stock ($)]]/Table1[[#This Row],[Std. Price ($)]]</f>
        <v>15.857135714765086</v>
      </c>
      <c r="E39" s="48">
        <v>18</v>
      </c>
      <c r="F39" s="49">
        <v>0.6</v>
      </c>
      <c r="G39" s="48">
        <v>0.77</v>
      </c>
      <c r="H39" s="48">
        <v>0.99</v>
      </c>
      <c r="I39" s="48">
        <v>21</v>
      </c>
      <c r="J39" s="55">
        <f>Table1[[#This Row],[APU
(units)]]+(Table1[[#This Row],[APU Trend]]*Table1[[#This Row],[APU
(units)]])</f>
        <v>28.799999999999997</v>
      </c>
      <c r="K39" s="55" t="str">
        <f>IF(Table1[[#This Row],[On Hand Stock (units)]]&gt;J39,"Yes","No")</f>
        <v>No</v>
      </c>
      <c r="L39" s="55">
        <f>Table1[[#This Row],[Lead Time (days)]]/Table1[[#This Row],[S-OTD]]</f>
        <v>27.272727272727273</v>
      </c>
      <c r="M39" s="55">
        <f>(Table1[[#This Row],[Demand variability (COV)]]/100)*E39</f>
        <v>0.17819999999999997</v>
      </c>
      <c r="N39" s="55">
        <f>AVERAGE(Table1[[#This Row],[Lead Time (days)]],Table1[[#This Row],[Exp. Lead time]])</f>
        <v>24.136363636363637</v>
      </c>
      <c r="O39" s="55">
        <f>(Table1[[#This Row],[Exp. Lead time]]-N39)^2</f>
        <v>9.8367768595041341</v>
      </c>
      <c r="P39" s="55">
        <v>9.8367768595041341</v>
      </c>
      <c r="Q39" s="55">
        <f>1.64*SQRT(Table1[[#This Row],[Lead Time (days)]]*(M39^2)+Table1[[#This Row],[APU
(units)]]*P39)</f>
        <v>21.863657002143665</v>
      </c>
      <c r="R39" s="58">
        <f>Table1[[#This Row],[Safety Stock]]+(E39/30)*Table1[[#This Row],[Lead Time (days)]]</f>
        <v>34.463657002143663</v>
      </c>
      <c r="S39" s="58" t="str">
        <f>IF(Table1[[#This Row],[On Hand Stock (units)]]&gt;R39,"yes","no")</f>
        <v>no</v>
      </c>
      <c r="T39" s="59">
        <f>Table1[[#This Row],[On Hand Stock (units)]]-J39</f>
        <v>-12.942864285234911</v>
      </c>
      <c r="U39" s="59">
        <f>Table1[[#This Row],[Exp. Lead time]]*Table1[[#This Row],[APU
(units)]]/30</f>
        <v>16.363636363636363</v>
      </c>
      <c r="V39" s="59">
        <f>Table1[[#This Row],[On Hand Stock (units)]]+U39</f>
        <v>32.220772078401453</v>
      </c>
      <c r="W39" s="59" t="str">
        <f>IF(Table1[[#This Row],[On hand quantity after purchase]]&gt;Table1[[#This Row],[APU  Projection for oct]],"Yes","No")</f>
        <v>Yes</v>
      </c>
      <c r="X39" s="59">
        <f>AE39-Table1[[#This Row],[On Hand Stock (units)]]</f>
        <v>1577.9775638852348</v>
      </c>
      <c r="Y39" s="59">
        <f>MAX(Table1[[#This Row],[Qty required to meet next quarter]],Table1[[#This Row],[MOQ/One lead time demand]])</f>
        <v>1577.9775638852348</v>
      </c>
      <c r="Z39" s="59">
        <f>Table1[[#This Row],[Qty to purchase]]*Table1[[#This Row],[Std. Price ($)]]</f>
        <v>21170.331620459285</v>
      </c>
      <c r="AA39" s="59"/>
      <c r="AB39" s="59"/>
      <c r="AC39" s="61">
        <f>Table1[[#This Row],[On Hand Stock (units)]]-(12*Table1[[#This Row],[APU
(units)]])</f>
        <v>-200.14286428523491</v>
      </c>
      <c r="AD39" s="64">
        <v>118.79999999999998</v>
      </c>
      <c r="AE39" s="65">
        <f>AD39*Table1[[#This Row],[Std. Price ($)]]</f>
        <v>1593.8346995999998</v>
      </c>
    </row>
    <row r="40" spans="1:31" ht="18.5" x14ac:dyDescent="0.35">
      <c r="A40" s="46">
        <v>28494.960962650162</v>
      </c>
      <c r="B40" s="47">
        <v>23.475104399999999</v>
      </c>
      <c r="C40" s="47">
        <v>12240</v>
      </c>
      <c r="D40" s="47">
        <f>Table1[[#This Row],[On-Hand Stock ($)]]/Table1[[#This Row],[Std. Price ($)]]</f>
        <v>521.40343196940159</v>
      </c>
      <c r="E40" s="48">
        <v>10</v>
      </c>
      <c r="F40" s="49">
        <v>-0.6</v>
      </c>
      <c r="G40" s="48">
        <v>0.77</v>
      </c>
      <c r="H40" s="48">
        <v>1.47</v>
      </c>
      <c r="I40" s="48">
        <v>21</v>
      </c>
      <c r="J40" s="55">
        <f>Table1[[#This Row],[APU
(units)]]+(Table1[[#This Row],[APU Trend]]*Table1[[#This Row],[APU
(units)]])</f>
        <v>4</v>
      </c>
      <c r="K40" s="55" t="str">
        <f>IF(Table1[[#This Row],[On Hand Stock (units)]]&gt;J40,"Yes","No")</f>
        <v>Yes</v>
      </c>
      <c r="L40" s="55">
        <f>Table1[[#This Row],[Lead Time (days)]]/Table1[[#This Row],[S-OTD]]</f>
        <v>27.272727272727273</v>
      </c>
      <c r="M40" s="55">
        <f>(Table1[[#This Row],[Demand variability (COV)]]/100)*E40</f>
        <v>0.14699999999999999</v>
      </c>
      <c r="N40" s="55">
        <f>AVERAGE(Table1[[#This Row],[Lead Time (days)]],Table1[[#This Row],[Exp. Lead time]])</f>
        <v>24.136363636363637</v>
      </c>
      <c r="O40" s="55">
        <f>(Table1[[#This Row],[Exp. Lead time]]-N40)^2</f>
        <v>9.8367768595041341</v>
      </c>
      <c r="P40" s="55">
        <v>9.8367768595041341</v>
      </c>
      <c r="Q40" s="55">
        <f>1.64*SQRT(Table1[[#This Row],[Lead Time (days)]]*(M40^2)+Table1[[#This Row],[APU
(units)]]*P40)</f>
        <v>16.303081343955295</v>
      </c>
      <c r="R40" s="58">
        <f>Table1[[#This Row],[Safety Stock]]+(E40/30)*Table1[[#This Row],[Lead Time (days)]]</f>
        <v>23.303081343955295</v>
      </c>
      <c r="S40" s="58" t="str">
        <f>IF(Table1[[#This Row],[On Hand Stock (units)]]&gt;R40,"yes","no")</f>
        <v>yes</v>
      </c>
      <c r="T40" s="59">
        <f>Table1[[#This Row],[On Hand Stock (units)]]-J40</f>
        <v>517.40343196940159</v>
      </c>
      <c r="U40" s="59">
        <f>Table1[[#This Row],[Exp. Lead time]]*Table1[[#This Row],[APU
(units)]]/30</f>
        <v>9.0909090909090917</v>
      </c>
      <c r="V40" s="59">
        <f>Table1[[#This Row],[On Hand Stock (units)]]+U40</f>
        <v>530.49434106031072</v>
      </c>
      <c r="W40" s="59" t="str">
        <f>IF(Table1[[#This Row],[On hand quantity after purchase]]&gt;Table1[[#This Row],[APU  Projection for oct]],"Yes","No")</f>
        <v>Yes</v>
      </c>
      <c r="X40" s="59">
        <f>AE40-Table1[[#This Row],[On Hand Stock (units)]]</f>
        <v>-662.2540583694016</v>
      </c>
      <c r="Y40" s="59">
        <f>MAX(Table1[[#This Row],[Qty required to meet next quarter]],Table1[[#This Row],[MOQ/One lead time demand]])</f>
        <v>9.0909090909090917</v>
      </c>
      <c r="Z40" s="59">
        <f>Table1[[#This Row],[Qty to purchase]]*Table1[[#This Row],[Std. Price ($)]]</f>
        <v>213.41004000000001</v>
      </c>
      <c r="AA40" s="59"/>
      <c r="AB40" s="59"/>
      <c r="AC40" s="61">
        <f>Table1[[#This Row],[On Hand Stock (units)]]-(12*Table1[[#This Row],[APU
(units)]])</f>
        <v>401.40343196940159</v>
      </c>
      <c r="AD40" s="64">
        <v>-6</v>
      </c>
      <c r="AE40" s="65">
        <f>AD40*Table1[[#This Row],[Std. Price ($)]]</f>
        <v>-140.85062640000001</v>
      </c>
    </row>
    <row r="41" spans="1:31" ht="18.5" x14ac:dyDescent="0.35">
      <c r="A41" s="46">
        <v>13316.331424275684</v>
      </c>
      <c r="B41" s="47">
        <v>25.6429899</v>
      </c>
      <c r="C41" s="47">
        <v>105.88315580414672</v>
      </c>
      <c r="D41" s="47">
        <f>Table1[[#This Row],[On-Hand Stock ($)]]/Table1[[#This Row],[Std. Price ($)]]</f>
        <v>4.1291267600642279</v>
      </c>
      <c r="E41" s="48">
        <v>10</v>
      </c>
      <c r="F41" s="49">
        <v>0.2</v>
      </c>
      <c r="G41" s="48">
        <v>0.77</v>
      </c>
      <c r="H41" s="48">
        <v>0.91</v>
      </c>
      <c r="I41" s="48">
        <v>11</v>
      </c>
      <c r="J41" s="55">
        <f>Table1[[#This Row],[APU
(units)]]+(Table1[[#This Row],[APU Trend]]*Table1[[#This Row],[APU
(units)]])</f>
        <v>12</v>
      </c>
      <c r="K41" s="55" t="str">
        <f>IF(Table1[[#This Row],[On Hand Stock (units)]]&gt;J41,"Yes","No")</f>
        <v>No</v>
      </c>
      <c r="L41" s="55">
        <f>Table1[[#This Row],[Lead Time (days)]]/Table1[[#This Row],[S-OTD]]</f>
        <v>14.285714285714285</v>
      </c>
      <c r="M41" s="55">
        <f>(Table1[[#This Row],[Demand variability (COV)]]/100)*E41</f>
        <v>9.0999999999999998E-2</v>
      </c>
      <c r="N41" s="55">
        <f>AVERAGE(Table1[[#This Row],[Lead Time (days)]],Table1[[#This Row],[Exp. Lead time]])</f>
        <v>12.642857142857142</v>
      </c>
      <c r="O41" s="55">
        <f>(Table1[[#This Row],[Exp. Lead time]]-N41)^2</f>
        <v>2.698979591836733</v>
      </c>
      <c r="P41" s="55">
        <v>2.698979591836733</v>
      </c>
      <c r="Q41" s="55">
        <f>1.64*SQRT(Table1[[#This Row],[Lead Time (days)]]*(M41^2)+Table1[[#This Row],[APU
(units)]]*P41)</f>
        <v>8.5344451170325506</v>
      </c>
      <c r="R41" s="58">
        <f>Table1[[#This Row],[Safety Stock]]+(E41/30)*Table1[[#This Row],[Lead Time (days)]]</f>
        <v>12.201111783699217</v>
      </c>
      <c r="S41" s="58" t="str">
        <f>IF(Table1[[#This Row],[On Hand Stock (units)]]&gt;R41,"yes","no")</f>
        <v>no</v>
      </c>
      <c r="T41" s="59">
        <f>Table1[[#This Row],[On Hand Stock (units)]]-J41</f>
        <v>-7.8708732399357721</v>
      </c>
      <c r="U41" s="59">
        <f>Table1[[#This Row],[Exp. Lead time]]*Table1[[#This Row],[APU
(units)]]/30</f>
        <v>4.761904761904761</v>
      </c>
      <c r="V41" s="59">
        <f>Table1[[#This Row],[On Hand Stock (units)]]+U41</f>
        <v>8.8910315219689888</v>
      </c>
      <c r="W41" s="59" t="str">
        <f>IF(Table1[[#This Row],[On hand quantity after purchase]]&gt;Table1[[#This Row],[APU  Projection for oct]],"Yes","No")</f>
        <v>No</v>
      </c>
      <c r="X41" s="59">
        <f>AE41-Table1[[#This Row],[On Hand Stock (units)]]</f>
        <v>1072.8764490399358</v>
      </c>
      <c r="Y41" s="59">
        <f>MAX(Table1[[#This Row],[Qty required to meet next quarter]],Table1[[#This Row],[MOQ/One lead time demand]])</f>
        <v>1072.8764490399358</v>
      </c>
      <c r="Z41" s="59">
        <f>Table1[[#This Row],[Qty to purchase]]*Table1[[#This Row],[Std. Price ($)]]</f>
        <v>27511.759946678936</v>
      </c>
      <c r="AA41" s="59"/>
      <c r="AB41" s="59"/>
      <c r="AC41" s="61">
        <f>Table1[[#This Row],[On Hand Stock (units)]]-(12*Table1[[#This Row],[APU
(units)]])</f>
        <v>-115.87087323993578</v>
      </c>
      <c r="AD41" s="64">
        <v>42</v>
      </c>
      <c r="AE41" s="65">
        <f>AD41*Table1[[#This Row],[Std. Price ($)]]</f>
        <v>1077.0055758000001</v>
      </c>
    </row>
    <row r="42" spans="1:31" ht="18.5" x14ac:dyDescent="0.35">
      <c r="A42" s="46">
        <v>9715.7292054904301</v>
      </c>
      <c r="B42" s="47">
        <v>20.9975205</v>
      </c>
      <c r="C42" s="47">
        <v>74.402889458783577</v>
      </c>
      <c r="D42" s="47">
        <f>Table1[[#This Row],[On-Hand Stock ($)]]/Table1[[#This Row],[Std. Price ($)]]</f>
        <v>3.5434131119807013</v>
      </c>
      <c r="E42" s="48">
        <v>10</v>
      </c>
      <c r="F42" s="49">
        <v>-0.1</v>
      </c>
      <c r="G42" s="48">
        <v>0.75</v>
      </c>
      <c r="H42" s="48">
        <v>0.75</v>
      </c>
      <c r="I42" s="48">
        <v>11</v>
      </c>
      <c r="J42" s="55">
        <f>Table1[[#This Row],[APU
(units)]]+(Table1[[#This Row],[APU Trend]]*Table1[[#This Row],[APU
(units)]])</f>
        <v>9</v>
      </c>
      <c r="K42" s="55" t="str">
        <f>IF(Table1[[#This Row],[On Hand Stock (units)]]&gt;J42,"Yes","No")</f>
        <v>No</v>
      </c>
      <c r="L42" s="55">
        <f>Table1[[#This Row],[Lead Time (days)]]/Table1[[#This Row],[S-OTD]]</f>
        <v>14.666666666666666</v>
      </c>
      <c r="M42" s="55">
        <f>(Table1[[#This Row],[Demand variability (COV)]]/100)*E42</f>
        <v>7.4999999999999997E-2</v>
      </c>
      <c r="N42" s="55">
        <f>AVERAGE(Table1[[#This Row],[Lead Time (days)]],Table1[[#This Row],[Exp. Lead time]])</f>
        <v>12.833333333333332</v>
      </c>
      <c r="O42" s="55">
        <f>(Table1[[#This Row],[Exp. Lead time]]-N42)^2</f>
        <v>3.3611111111111134</v>
      </c>
      <c r="P42" s="55">
        <v>3.3611111111111134</v>
      </c>
      <c r="Q42" s="55">
        <f>1.64*SQRT(Table1[[#This Row],[Lead Time (days)]]*(M42^2)+Table1[[#This Row],[APU
(units)]]*P42)</f>
        <v>9.5166624109739484</v>
      </c>
      <c r="R42" s="58">
        <f>Table1[[#This Row],[Safety Stock]]+(E42/30)*Table1[[#This Row],[Lead Time (days)]]</f>
        <v>13.183329077640614</v>
      </c>
      <c r="S42" s="58" t="str">
        <f>IF(Table1[[#This Row],[On Hand Stock (units)]]&gt;R42,"yes","no")</f>
        <v>no</v>
      </c>
      <c r="T42" s="59">
        <f>Table1[[#This Row],[On Hand Stock (units)]]-J42</f>
        <v>-5.4565868880192987</v>
      </c>
      <c r="U42" s="59">
        <f>Table1[[#This Row],[Exp. Lead time]]*Table1[[#This Row],[APU
(units)]]/30</f>
        <v>4.8888888888888884</v>
      </c>
      <c r="V42" s="59">
        <f>Table1[[#This Row],[On Hand Stock (units)]]+U42</f>
        <v>8.4323020008695906</v>
      </c>
      <c r="W42" s="59" t="str">
        <f>IF(Table1[[#This Row],[On hand quantity after purchase]]&gt;Table1[[#This Row],[APU  Projection for oct]],"Yes","No")</f>
        <v>No</v>
      </c>
      <c r="X42" s="59">
        <f>AE42-Table1[[#This Row],[On Hand Stock (units)]]</f>
        <v>500.39707888801928</v>
      </c>
      <c r="Y42" s="59">
        <f>MAX(Table1[[#This Row],[Qty required to meet next quarter]],Table1[[#This Row],[MOQ/One lead time demand]])</f>
        <v>500.39707888801928</v>
      </c>
      <c r="Z42" s="59">
        <f>Table1[[#This Row],[Qty to purchase]]*Table1[[#This Row],[Std. Price ($)]]</f>
        <v>10507.097922091301</v>
      </c>
      <c r="AA42" s="59"/>
      <c r="AB42" s="59"/>
      <c r="AC42" s="61">
        <f>Table1[[#This Row],[On Hand Stock (units)]]-(12*Table1[[#This Row],[APU
(units)]])</f>
        <v>-116.4565868880193</v>
      </c>
      <c r="AD42" s="64">
        <v>24</v>
      </c>
      <c r="AE42" s="65">
        <f>AD42*Table1[[#This Row],[Std. Price ($)]]</f>
        <v>503.94049200000001</v>
      </c>
    </row>
    <row r="43" spans="1:31" ht="18.5" x14ac:dyDescent="0.35">
      <c r="A43" s="46">
        <v>92172.872152101176</v>
      </c>
      <c r="B43" s="47">
        <v>14.803562399999999</v>
      </c>
      <c r="C43" s="47">
        <v>1095.4970661068262</v>
      </c>
      <c r="D43" s="47">
        <f>Table1[[#This Row],[On-Hand Stock ($)]]/Table1[[#This Row],[Std. Price ($)]]</f>
        <v>74.002259490379572</v>
      </c>
      <c r="E43" s="48">
        <v>42</v>
      </c>
      <c r="F43" s="49">
        <v>-0.1</v>
      </c>
      <c r="G43" s="48">
        <v>0.77</v>
      </c>
      <c r="H43" s="48">
        <v>0.78</v>
      </c>
      <c r="I43" s="48">
        <v>44</v>
      </c>
      <c r="J43" s="55">
        <f>Table1[[#This Row],[APU
(units)]]+(Table1[[#This Row],[APU Trend]]*Table1[[#This Row],[APU
(units)]])</f>
        <v>37.799999999999997</v>
      </c>
      <c r="K43" s="55" t="str">
        <f>IF(Table1[[#This Row],[On Hand Stock (units)]]&gt;J43,"Yes","No")</f>
        <v>Yes</v>
      </c>
      <c r="L43" s="55">
        <f>Table1[[#This Row],[Lead Time (days)]]/Table1[[#This Row],[S-OTD]]</f>
        <v>57.142857142857139</v>
      </c>
      <c r="M43" s="55">
        <f>(Table1[[#This Row],[Demand variability (COV)]]/100)*E43</f>
        <v>0.3276</v>
      </c>
      <c r="N43" s="55">
        <f>AVERAGE(Table1[[#This Row],[Lead Time (days)]],Table1[[#This Row],[Exp. Lead time]])</f>
        <v>50.571428571428569</v>
      </c>
      <c r="O43" s="55">
        <f>(Table1[[#This Row],[Exp. Lead time]]-N43)^2</f>
        <v>43.183673469387728</v>
      </c>
      <c r="P43" s="55">
        <v>43.183673469387728</v>
      </c>
      <c r="Q43" s="55">
        <f>1.64*SQRT(Table1[[#This Row],[Lead Time (days)]]*(M43^2)+Table1[[#This Row],[APU
(units)]]*P43)</f>
        <v>69.934731410850247</v>
      </c>
      <c r="R43" s="58">
        <f>Table1[[#This Row],[Safety Stock]]+(E43/30)*Table1[[#This Row],[Lead Time (days)]]</f>
        <v>131.53473141085024</v>
      </c>
      <c r="S43" s="58" t="str">
        <f>IF(Table1[[#This Row],[On Hand Stock (units)]]&gt;R43,"yes","no")</f>
        <v>no</v>
      </c>
      <c r="T43" s="59">
        <f>Table1[[#This Row],[On Hand Stock (units)]]-J43</f>
        <v>36.202259490379575</v>
      </c>
      <c r="U43" s="59">
        <f>Table1[[#This Row],[Exp. Lead time]]*Table1[[#This Row],[APU
(units)]]/30</f>
        <v>80</v>
      </c>
      <c r="V43" s="59">
        <f>Table1[[#This Row],[On Hand Stock (units)]]+U43</f>
        <v>154.00225949037957</v>
      </c>
      <c r="W43" s="59" t="str">
        <f>IF(Table1[[#This Row],[On hand quantity after purchase]]&gt;Table1[[#This Row],[APU  Projection for oct]],"Yes","No")</f>
        <v>Yes</v>
      </c>
      <c r="X43" s="59">
        <f>AE43-Table1[[#This Row],[On Hand Stock (units)]]</f>
        <v>1418.1968304296204</v>
      </c>
      <c r="Y43" s="59">
        <f>MAX(Table1[[#This Row],[Qty required to meet next quarter]],Table1[[#This Row],[MOQ/One lead time demand]])</f>
        <v>1418.1968304296204</v>
      </c>
      <c r="Z43" s="59">
        <f>Table1[[#This Row],[Qty to purchase]]*Table1[[#This Row],[Std. Price ($)]]</f>
        <v>20994.365274747102</v>
      </c>
      <c r="AA43" s="59"/>
      <c r="AB43" s="59"/>
      <c r="AC43" s="61">
        <f>Table1[[#This Row],[On Hand Stock (units)]]-(12*Table1[[#This Row],[APU
(units)]])</f>
        <v>-429.99774050962043</v>
      </c>
      <c r="AD43" s="64">
        <v>100.80000000000001</v>
      </c>
      <c r="AE43" s="65">
        <f>AD43*Table1[[#This Row],[Std. Price ($)]]</f>
        <v>1492.19908992</v>
      </c>
    </row>
    <row r="44" spans="1:31" ht="18.5" x14ac:dyDescent="0.35">
      <c r="A44" s="46">
        <v>48429.39229175105</v>
      </c>
      <c r="B44" s="47">
        <v>5.9462006999999995</v>
      </c>
      <c r="C44" s="47">
        <v>3800</v>
      </c>
      <c r="D44" s="47">
        <f>Table1[[#This Row],[On-Hand Stock ($)]]/Table1[[#This Row],[Std. Price ($)]]</f>
        <v>639.06352841403429</v>
      </c>
      <c r="E44" s="48">
        <v>34</v>
      </c>
      <c r="F44" s="49">
        <v>-0.6</v>
      </c>
      <c r="G44" s="48">
        <v>0.77</v>
      </c>
      <c r="H44" s="48">
        <v>0.86</v>
      </c>
      <c r="I44" s="48">
        <v>82</v>
      </c>
      <c r="J44" s="55">
        <f>Table1[[#This Row],[APU
(units)]]+(Table1[[#This Row],[APU Trend]]*Table1[[#This Row],[APU
(units)]])</f>
        <v>13.600000000000001</v>
      </c>
      <c r="K44" s="55" t="str">
        <f>IF(Table1[[#This Row],[On Hand Stock (units)]]&gt;J44,"Yes","No")</f>
        <v>Yes</v>
      </c>
      <c r="L44" s="55">
        <f>Table1[[#This Row],[Lead Time (days)]]/Table1[[#This Row],[S-OTD]]</f>
        <v>106.49350649350649</v>
      </c>
      <c r="M44" s="55">
        <f>(Table1[[#This Row],[Demand variability (COV)]]/100)*E44</f>
        <v>0.29239999999999999</v>
      </c>
      <c r="N44" s="55">
        <f>AVERAGE(Table1[[#This Row],[Lead Time (days)]],Table1[[#This Row],[Exp. Lead time]])</f>
        <v>94.246753246753244</v>
      </c>
      <c r="O44" s="55">
        <f>(Table1[[#This Row],[Exp. Lead time]]-N44)^2</f>
        <v>149.9829650868611</v>
      </c>
      <c r="P44" s="55">
        <v>149.9829650868611</v>
      </c>
      <c r="Q44" s="55">
        <f>1.64*SQRT(Table1[[#This Row],[Lead Time (days)]]*(M44^2)+Table1[[#This Row],[APU
(units)]]*P44)</f>
        <v>117.19325283519271</v>
      </c>
      <c r="R44" s="58">
        <f>Table1[[#This Row],[Safety Stock]]+(E44/30)*Table1[[#This Row],[Lead Time (days)]]</f>
        <v>210.12658616852605</v>
      </c>
      <c r="S44" s="58" t="str">
        <f>IF(Table1[[#This Row],[On Hand Stock (units)]]&gt;R44,"yes","no")</f>
        <v>yes</v>
      </c>
      <c r="T44" s="59">
        <f>Table1[[#This Row],[On Hand Stock (units)]]-J44</f>
        <v>625.46352841403427</v>
      </c>
      <c r="U44" s="59">
        <f>Table1[[#This Row],[Exp. Lead time]]*Table1[[#This Row],[APU
(units)]]/30</f>
        <v>120.69264069264068</v>
      </c>
      <c r="V44" s="59">
        <f>Table1[[#This Row],[On Hand Stock (units)]]+U44</f>
        <v>759.75616910667497</v>
      </c>
      <c r="W44" s="59" t="str">
        <f>IF(Table1[[#This Row],[On hand quantity after purchase]]&gt;Table1[[#This Row],[APU  Projection for oct]],"Yes","No")</f>
        <v>Yes</v>
      </c>
      <c r="X44" s="59">
        <f>AE44-Table1[[#This Row],[On Hand Stock (units)]]</f>
        <v>-760.3660226940342</v>
      </c>
      <c r="Y44" s="59">
        <f>MAX(Table1[[#This Row],[Qty required to meet next quarter]],Table1[[#This Row],[MOQ/One lead time demand]])</f>
        <v>120.69264069264068</v>
      </c>
      <c r="Z44" s="59">
        <f>Table1[[#This Row],[Qty to purchase]]*Table1[[#This Row],[Std. Price ($)]]</f>
        <v>717.66266457142842</v>
      </c>
      <c r="AA44" s="59"/>
      <c r="AB44" s="59"/>
      <c r="AC44" s="61">
        <f>Table1[[#This Row],[On Hand Stock (units)]]-(12*Table1[[#This Row],[APU
(units)]])</f>
        <v>231.06352841403429</v>
      </c>
      <c r="AD44" s="64">
        <v>-20.399999999999991</v>
      </c>
      <c r="AE44" s="65">
        <f>AD44*Table1[[#This Row],[Std. Price ($)]]</f>
        <v>-121.30249427999993</v>
      </c>
    </row>
    <row r="45" spans="1:31" ht="18.5" x14ac:dyDescent="0.35">
      <c r="A45" s="46">
        <v>67144.682333246892</v>
      </c>
      <c r="B45" s="47">
        <v>18.792473700000002</v>
      </c>
      <c r="C45" s="47">
        <v>194.02673740796331</v>
      </c>
      <c r="D45" s="47">
        <f>Table1[[#This Row],[On-Hand Stock ($)]]/Table1[[#This Row],[Std. Price ($)]]</f>
        <v>10.324704480387981</v>
      </c>
      <c r="E45" s="48">
        <v>10</v>
      </c>
      <c r="F45" s="49">
        <v>1.5</v>
      </c>
      <c r="G45" s="48">
        <v>0.77</v>
      </c>
      <c r="H45" s="48">
        <v>0.78</v>
      </c>
      <c r="I45" s="48">
        <v>31</v>
      </c>
      <c r="J45" s="55">
        <f>Table1[[#This Row],[APU
(units)]]+(Table1[[#This Row],[APU Trend]]*Table1[[#This Row],[APU
(units)]])</f>
        <v>25</v>
      </c>
      <c r="K45" s="55" t="str">
        <f>IF(Table1[[#This Row],[On Hand Stock (units)]]&gt;J45,"Yes","No")</f>
        <v>No</v>
      </c>
      <c r="L45" s="55">
        <f>Table1[[#This Row],[Lead Time (days)]]/Table1[[#This Row],[S-OTD]]</f>
        <v>40.259740259740262</v>
      </c>
      <c r="M45" s="55">
        <f>(Table1[[#This Row],[Demand variability (COV)]]/100)*E45</f>
        <v>7.8E-2</v>
      </c>
      <c r="N45" s="55">
        <f>AVERAGE(Table1[[#This Row],[Lead Time (days)]],Table1[[#This Row],[Exp. Lead time]])</f>
        <v>35.629870129870127</v>
      </c>
      <c r="O45" s="55">
        <f>(Table1[[#This Row],[Exp. Lead time]]-N45)^2</f>
        <v>21.435697419463697</v>
      </c>
      <c r="P45" s="55">
        <v>21.435697419463697</v>
      </c>
      <c r="Q45" s="55">
        <f>1.64*SQRT(Table1[[#This Row],[Lead Time (days)]]*(M45^2)+Table1[[#This Row],[APU
(units)]]*P45)</f>
        <v>24.021694093304401</v>
      </c>
      <c r="R45" s="58">
        <f>Table1[[#This Row],[Safety Stock]]+(E45/30)*Table1[[#This Row],[Lead Time (days)]]</f>
        <v>34.355027426637733</v>
      </c>
      <c r="S45" s="58" t="str">
        <f>IF(Table1[[#This Row],[On Hand Stock (units)]]&gt;R45,"yes","no")</f>
        <v>no</v>
      </c>
      <c r="T45" s="59">
        <f>Table1[[#This Row],[On Hand Stock (units)]]-J45</f>
        <v>-14.675295519612019</v>
      </c>
      <c r="U45" s="59">
        <f>Table1[[#This Row],[Exp. Lead time]]*Table1[[#This Row],[APU
(units)]]/30</f>
        <v>13.419913419913421</v>
      </c>
      <c r="V45" s="59">
        <f>Table1[[#This Row],[On Hand Stock (units)]]+U45</f>
        <v>23.7446179003014</v>
      </c>
      <c r="W45" s="59" t="str">
        <f>IF(Table1[[#This Row],[On hand quantity after purchase]]&gt;Table1[[#This Row],[APU  Projection for oct]],"Yes","No")</f>
        <v>No</v>
      </c>
      <c r="X45" s="59">
        <f>AE45-Table1[[#This Row],[On Hand Stock (units)]]</f>
        <v>2244.7721395196122</v>
      </c>
      <c r="Y45" s="59">
        <f>MAX(Table1[[#This Row],[Qty required to meet next quarter]],Table1[[#This Row],[MOQ/One lead time demand]])</f>
        <v>2244.7721395196122</v>
      </c>
      <c r="Z45" s="59">
        <f>Table1[[#This Row],[Qty to purchase]]*Table1[[#This Row],[Std. Price ($)]]</f>
        <v>42184.821394415048</v>
      </c>
      <c r="AA45" s="59"/>
      <c r="AB45" s="59"/>
      <c r="AC45" s="61">
        <f>Table1[[#This Row],[On Hand Stock (units)]]-(12*Table1[[#This Row],[APU
(units)]])</f>
        <v>-109.67529551961202</v>
      </c>
      <c r="AD45" s="64">
        <v>120</v>
      </c>
      <c r="AE45" s="65">
        <f>AD45*Table1[[#This Row],[Std. Price ($)]]</f>
        <v>2255.0968440000001</v>
      </c>
    </row>
    <row r="46" spans="1:31" ht="18.5" x14ac:dyDescent="0.35">
      <c r="A46" s="46">
        <v>22940.711258558742</v>
      </c>
      <c r="B46" s="47">
        <v>26.014629299999999</v>
      </c>
      <c r="C46" s="47">
        <v>979.40993105082362</v>
      </c>
      <c r="D46" s="47">
        <f>Table1[[#This Row],[On-Hand Stock ($)]]/Table1[[#This Row],[Std. Price ($)]]</f>
        <v>37.648429264791545</v>
      </c>
      <c r="E46" s="48">
        <v>10</v>
      </c>
      <c r="F46" s="49">
        <v>0.5</v>
      </c>
      <c r="G46" s="48">
        <v>0.77</v>
      </c>
      <c r="H46" s="48">
        <v>1.28</v>
      </c>
      <c r="I46" s="48">
        <v>62</v>
      </c>
      <c r="J46" s="55">
        <f>Table1[[#This Row],[APU
(units)]]+(Table1[[#This Row],[APU Trend]]*Table1[[#This Row],[APU
(units)]])</f>
        <v>15</v>
      </c>
      <c r="K46" s="55" t="str">
        <f>IF(Table1[[#This Row],[On Hand Stock (units)]]&gt;J46,"Yes","No")</f>
        <v>Yes</v>
      </c>
      <c r="L46" s="55">
        <f>Table1[[#This Row],[Lead Time (days)]]/Table1[[#This Row],[S-OTD]]</f>
        <v>80.519480519480524</v>
      </c>
      <c r="M46" s="55">
        <f>(Table1[[#This Row],[Demand variability (COV)]]/100)*E46</f>
        <v>0.128</v>
      </c>
      <c r="N46" s="55">
        <f>AVERAGE(Table1[[#This Row],[Lead Time (days)]],Table1[[#This Row],[Exp. Lead time]])</f>
        <v>71.259740259740255</v>
      </c>
      <c r="O46" s="55">
        <f>(Table1[[#This Row],[Exp. Lead time]]-N46)^2</f>
        <v>85.742789677854788</v>
      </c>
      <c r="P46" s="55">
        <v>85.742789677854788</v>
      </c>
      <c r="Q46" s="55">
        <f>1.64*SQRT(Table1[[#This Row],[Lead Time (days)]]*(M46^2)+Table1[[#This Row],[APU
(units)]]*P46)</f>
        <v>48.05070434834834</v>
      </c>
      <c r="R46" s="58">
        <f>Table1[[#This Row],[Safety Stock]]+(E46/30)*Table1[[#This Row],[Lead Time (days)]]</f>
        <v>68.717371015015004</v>
      </c>
      <c r="S46" s="58" t="str">
        <f>IF(Table1[[#This Row],[On Hand Stock (units)]]&gt;R46,"yes","no")</f>
        <v>no</v>
      </c>
      <c r="T46" s="59">
        <f>Table1[[#This Row],[On Hand Stock (units)]]-J46</f>
        <v>22.648429264791545</v>
      </c>
      <c r="U46" s="59">
        <f>Table1[[#This Row],[Exp. Lead time]]*Table1[[#This Row],[APU
(units)]]/30</f>
        <v>26.839826839826841</v>
      </c>
      <c r="V46" s="59">
        <f>Table1[[#This Row],[On Hand Stock (units)]]+U46</f>
        <v>64.488256104618387</v>
      </c>
      <c r="W46" s="59" t="str">
        <f>IF(Table1[[#This Row],[On hand quantity after purchase]]&gt;Table1[[#This Row],[APU  Projection for oct]],"Yes","No")</f>
        <v>Yes</v>
      </c>
      <c r="X46" s="59">
        <f>AE46-Table1[[#This Row],[On Hand Stock (units)]]</f>
        <v>1523.2293287352084</v>
      </c>
      <c r="Y46" s="59">
        <f>MAX(Table1[[#This Row],[Qty required to meet next quarter]],Table1[[#This Row],[MOQ/One lead time demand]])</f>
        <v>1523.2293287352084</v>
      </c>
      <c r="Z46" s="59">
        <f>Table1[[#This Row],[Qty to purchase]]*Table1[[#This Row],[Std. Price ($)]]</f>
        <v>39626.246325934284</v>
      </c>
      <c r="AA46" s="59"/>
      <c r="AB46" s="59"/>
      <c r="AC46" s="61">
        <f>Table1[[#This Row],[On Hand Stock (units)]]-(12*Table1[[#This Row],[APU
(units)]])</f>
        <v>-82.351570735208455</v>
      </c>
      <c r="AD46" s="64">
        <v>60</v>
      </c>
      <c r="AE46" s="65">
        <f>AD46*Table1[[#This Row],[Std. Price ($)]]</f>
        <v>1560.8777579999999</v>
      </c>
    </row>
    <row r="47" spans="1:31" ht="18.5" x14ac:dyDescent="0.35">
      <c r="A47" s="46">
        <v>91258.556531604889</v>
      </c>
      <c r="B47" s="47">
        <v>14.765371499999999</v>
      </c>
      <c r="C47" s="47">
        <v>862.55821731848823</v>
      </c>
      <c r="D47" s="47">
        <f>Table1[[#This Row],[On-Hand Stock ($)]]/Table1[[#This Row],[Std. Price ($)]]</f>
        <v>58.417644101842498</v>
      </c>
      <c r="E47" s="48">
        <v>18</v>
      </c>
      <c r="F47" s="49">
        <v>0.5</v>
      </c>
      <c r="G47" s="48">
        <v>0.77</v>
      </c>
      <c r="H47" s="48">
        <v>1.06</v>
      </c>
      <c r="I47" s="48">
        <v>62</v>
      </c>
      <c r="J47" s="55">
        <f>Table1[[#This Row],[APU
(units)]]+(Table1[[#This Row],[APU Trend]]*Table1[[#This Row],[APU
(units)]])</f>
        <v>27</v>
      </c>
      <c r="K47" s="55" t="str">
        <f>IF(Table1[[#This Row],[On Hand Stock (units)]]&gt;J47,"Yes","No")</f>
        <v>Yes</v>
      </c>
      <c r="L47" s="55">
        <f>Table1[[#This Row],[Lead Time (days)]]/Table1[[#This Row],[S-OTD]]</f>
        <v>80.519480519480524</v>
      </c>
      <c r="M47" s="55">
        <f>(Table1[[#This Row],[Demand variability (COV)]]/100)*E47</f>
        <v>0.1908</v>
      </c>
      <c r="N47" s="55">
        <f>AVERAGE(Table1[[#This Row],[Lead Time (days)]],Table1[[#This Row],[Exp. Lead time]])</f>
        <v>71.259740259740255</v>
      </c>
      <c r="O47" s="55">
        <f>(Table1[[#This Row],[Exp. Lead time]]-N47)^2</f>
        <v>85.742789677854788</v>
      </c>
      <c r="P47" s="55">
        <v>85.742789677854788</v>
      </c>
      <c r="Q47" s="55">
        <f>1.64*SQRT(Table1[[#This Row],[Lead Time (days)]]*(M47^2)+Table1[[#This Row],[APU
(units)]]*P47)</f>
        <v>64.475725596073573</v>
      </c>
      <c r="R47" s="58">
        <f>Table1[[#This Row],[Safety Stock]]+(E47/30)*Table1[[#This Row],[Lead Time (days)]]</f>
        <v>101.67572559607356</v>
      </c>
      <c r="S47" s="58" t="str">
        <f>IF(Table1[[#This Row],[On Hand Stock (units)]]&gt;R47,"yes","no")</f>
        <v>no</v>
      </c>
      <c r="T47" s="59">
        <f>Table1[[#This Row],[On Hand Stock (units)]]-J47</f>
        <v>31.417644101842498</v>
      </c>
      <c r="U47" s="59">
        <f>Table1[[#This Row],[Exp. Lead time]]*Table1[[#This Row],[APU
(units)]]/30</f>
        <v>48.311688311688314</v>
      </c>
      <c r="V47" s="59">
        <f>Table1[[#This Row],[On Hand Stock (units)]]+U47</f>
        <v>106.72933241353081</v>
      </c>
      <c r="W47" s="59" t="str">
        <f>IF(Table1[[#This Row],[On hand quantity after purchase]]&gt;Table1[[#This Row],[APU  Projection for oct]],"Yes","No")</f>
        <v>Yes</v>
      </c>
      <c r="X47" s="59">
        <f>AE47-Table1[[#This Row],[On Hand Stock (units)]]</f>
        <v>1536.2424778981572</v>
      </c>
      <c r="Y47" s="59">
        <f>MAX(Table1[[#This Row],[Qty required to meet next quarter]],Table1[[#This Row],[MOQ/One lead time demand]])</f>
        <v>1536.2424778981572</v>
      </c>
      <c r="Z47" s="59">
        <f>Table1[[#This Row],[Qty to purchase]]*Table1[[#This Row],[Std. Price ($)]]</f>
        <v>22683.190900246827</v>
      </c>
      <c r="AA47" s="59"/>
      <c r="AB47" s="59"/>
      <c r="AC47" s="61">
        <f>Table1[[#This Row],[On Hand Stock (units)]]-(12*Table1[[#This Row],[APU
(units)]])</f>
        <v>-157.58235589815752</v>
      </c>
      <c r="AD47" s="64">
        <v>108</v>
      </c>
      <c r="AE47" s="65">
        <f>AD47*Table1[[#This Row],[Std. Price ($)]]</f>
        <v>1594.6601219999998</v>
      </c>
    </row>
    <row r="48" spans="1:31" ht="18.5" x14ac:dyDescent="0.35">
      <c r="A48" s="46">
        <v>84273.510192652131</v>
      </c>
      <c r="B48" s="47">
        <v>8.2379648999999997</v>
      </c>
      <c r="C48" s="47">
        <v>215.69723653317837</v>
      </c>
      <c r="D48" s="47">
        <f>Table1[[#This Row],[On-Hand Stock ($)]]/Table1[[#This Row],[Std. Price ($)]]</f>
        <v>26.183315800869504</v>
      </c>
      <c r="E48" s="48">
        <v>18</v>
      </c>
      <c r="F48" s="49">
        <v>0.8</v>
      </c>
      <c r="G48" s="48">
        <v>1</v>
      </c>
      <c r="H48" s="48">
        <v>1.68</v>
      </c>
      <c r="I48" s="48">
        <v>21</v>
      </c>
      <c r="J48" s="55">
        <f>Table1[[#This Row],[APU
(units)]]+(Table1[[#This Row],[APU Trend]]*Table1[[#This Row],[APU
(units)]])</f>
        <v>32.4</v>
      </c>
      <c r="K48" s="55" t="str">
        <f>IF(Table1[[#This Row],[On Hand Stock (units)]]&gt;J48,"Yes","No")</f>
        <v>No</v>
      </c>
      <c r="L48" s="55">
        <f>Table1[[#This Row],[Lead Time (days)]]/Table1[[#This Row],[S-OTD]]</f>
        <v>21</v>
      </c>
      <c r="M48" s="55">
        <f>(Table1[[#This Row],[Demand variability (COV)]]/100)*E48</f>
        <v>0.3024</v>
      </c>
      <c r="N48" s="55">
        <f>AVERAGE(Table1[[#This Row],[Lead Time (days)]],Table1[[#This Row],[Exp. Lead time]])</f>
        <v>21</v>
      </c>
      <c r="O48" s="55">
        <f>(Table1[[#This Row],[Exp. Lead time]]-N48)^2</f>
        <v>0</v>
      </c>
      <c r="P48" s="55">
        <v>0</v>
      </c>
      <c r="Q48" s="55">
        <f>1.64*SQRT(Table1[[#This Row],[Lead Time (days)]]*(M48^2)+Table1[[#This Row],[APU
(units)]]*P48)</f>
        <v>2.2726642598536193</v>
      </c>
      <c r="R48" s="58">
        <f>Table1[[#This Row],[Safety Stock]]+(E48/30)*Table1[[#This Row],[Lead Time (days)]]</f>
        <v>14.872664259853618</v>
      </c>
      <c r="S48" s="58" t="str">
        <f>IF(Table1[[#This Row],[On Hand Stock (units)]]&gt;R48,"yes","no")</f>
        <v>yes</v>
      </c>
      <c r="T48" s="59">
        <f>Table1[[#This Row],[On Hand Stock (units)]]-J48</f>
        <v>-6.2166841991304942</v>
      </c>
      <c r="U48" s="59">
        <f>Table1[[#This Row],[Exp. Lead time]]*Table1[[#This Row],[APU
(units)]]/30</f>
        <v>12.6</v>
      </c>
      <c r="V48" s="59">
        <f>Table1[[#This Row],[On Hand Stock (units)]]+U48</f>
        <v>38.783315800869502</v>
      </c>
      <c r="W48" s="59" t="str">
        <f>IF(Table1[[#This Row],[On hand quantity after purchase]]&gt;Table1[[#This Row],[APU  Projection for oct]],"Yes","No")</f>
        <v>Yes</v>
      </c>
      <c r="X48" s="59">
        <f>AE48-Table1[[#This Row],[On Hand Stock (units)]]</f>
        <v>1130.4269561591304</v>
      </c>
      <c r="Y48" s="59">
        <f>MAX(Table1[[#This Row],[Qty required to meet next quarter]],Table1[[#This Row],[MOQ/One lead time demand]])</f>
        <v>1130.4269561591304</v>
      </c>
      <c r="Z48" s="59">
        <f>Table1[[#This Row],[Qty to purchase]]*Table1[[#This Row],[Std. Price ($)]]</f>
        <v>9312.4175868527545</v>
      </c>
      <c r="AA48" s="59"/>
      <c r="AB48" s="59"/>
      <c r="AC48" s="61">
        <f>Table1[[#This Row],[On Hand Stock (units)]]-(12*Table1[[#This Row],[APU
(units)]])</f>
        <v>-189.81668419913049</v>
      </c>
      <c r="AD48" s="64">
        <v>140.39999999999998</v>
      </c>
      <c r="AE48" s="65">
        <f>AD48*Table1[[#This Row],[Std. Price ($)]]</f>
        <v>1156.6102719599999</v>
      </c>
    </row>
    <row r="49" spans="1:31" ht="18.5" x14ac:dyDescent="0.35">
      <c r="A49" s="46">
        <v>75297.951502509546</v>
      </c>
      <c r="B49" s="47">
        <v>10.8518157</v>
      </c>
      <c r="C49" s="47">
        <v>742.36093241674655</v>
      </c>
      <c r="D49" s="47">
        <f>Table1[[#This Row],[On-Hand Stock ($)]]/Table1[[#This Row],[Std. Price ($)]]</f>
        <v>68.408914502367253</v>
      </c>
      <c r="E49" s="48">
        <v>18</v>
      </c>
      <c r="F49" s="49">
        <v>-0.2</v>
      </c>
      <c r="G49" s="48">
        <v>1</v>
      </c>
      <c r="H49" s="48">
        <v>1.95</v>
      </c>
      <c r="I49" s="48">
        <v>41</v>
      </c>
      <c r="J49" s="55">
        <f>Table1[[#This Row],[APU
(units)]]+(Table1[[#This Row],[APU Trend]]*Table1[[#This Row],[APU
(units)]])</f>
        <v>14.4</v>
      </c>
      <c r="K49" s="55" t="str">
        <f>IF(Table1[[#This Row],[On Hand Stock (units)]]&gt;J49,"Yes","No")</f>
        <v>Yes</v>
      </c>
      <c r="L49" s="55">
        <f>Table1[[#This Row],[Lead Time (days)]]/Table1[[#This Row],[S-OTD]]</f>
        <v>41</v>
      </c>
      <c r="M49" s="55">
        <f>(Table1[[#This Row],[Demand variability (COV)]]/100)*E49</f>
        <v>0.35099999999999998</v>
      </c>
      <c r="N49" s="55">
        <f>AVERAGE(Table1[[#This Row],[Lead Time (days)]],Table1[[#This Row],[Exp. Lead time]])</f>
        <v>41</v>
      </c>
      <c r="O49" s="55">
        <f>(Table1[[#This Row],[Exp. Lead time]]-N49)^2</f>
        <v>0</v>
      </c>
      <c r="P49" s="55">
        <v>0</v>
      </c>
      <c r="Q49" s="55">
        <f>1.64*SQRT(Table1[[#This Row],[Lead Time (days)]]*(M49^2)+Table1[[#This Row],[APU
(units)]]*P49)</f>
        <v>3.6858944360358445</v>
      </c>
      <c r="R49" s="58">
        <f>Table1[[#This Row],[Safety Stock]]+(E49/30)*Table1[[#This Row],[Lead Time (days)]]</f>
        <v>28.285894436035843</v>
      </c>
      <c r="S49" s="58" t="str">
        <f>IF(Table1[[#This Row],[On Hand Stock (units)]]&gt;R49,"yes","no")</f>
        <v>yes</v>
      </c>
      <c r="T49" s="59">
        <f>Table1[[#This Row],[On Hand Stock (units)]]-J49</f>
        <v>54.008914502367254</v>
      </c>
      <c r="U49" s="59">
        <f>Table1[[#This Row],[Exp. Lead time]]*Table1[[#This Row],[APU
(units)]]/30</f>
        <v>24.6</v>
      </c>
      <c r="V49" s="59">
        <f>Table1[[#This Row],[On Hand Stock (units)]]+U49</f>
        <v>93.008914502367247</v>
      </c>
      <c r="W49" s="59" t="str">
        <f>IF(Table1[[#This Row],[On hand quantity after purchase]]&gt;Table1[[#This Row],[APU  Projection for oct]],"Yes","No")</f>
        <v>Yes</v>
      </c>
      <c r="X49" s="59">
        <f>AE49-Table1[[#This Row],[On Hand Stock (units)]]</f>
        <v>283.18991417763277</v>
      </c>
      <c r="Y49" s="59">
        <f>MAX(Table1[[#This Row],[Qty required to meet next quarter]],Table1[[#This Row],[MOQ/One lead time demand]])</f>
        <v>283.18991417763277</v>
      </c>
      <c r="Z49" s="59">
        <f>Table1[[#This Row],[Qty to purchase]]*Table1[[#This Row],[Std. Price ($)]]</f>
        <v>3073.1247567544879</v>
      </c>
      <c r="AA49" s="59"/>
      <c r="AB49" s="59"/>
      <c r="AC49" s="61">
        <f>Table1[[#This Row],[On Hand Stock (units)]]-(12*Table1[[#This Row],[APU
(units)]])</f>
        <v>-147.59108549763275</v>
      </c>
      <c r="AD49" s="64">
        <v>32.400000000000006</v>
      </c>
      <c r="AE49" s="65">
        <f>AD49*Table1[[#This Row],[Std. Price ($)]]</f>
        <v>351.59882868000005</v>
      </c>
    </row>
    <row r="50" spans="1:31" ht="18.5" x14ac:dyDescent="0.35">
      <c r="A50" s="46">
        <v>33972.888701308715</v>
      </c>
      <c r="B50" s="47">
        <v>50.433900000000001</v>
      </c>
      <c r="C50" s="47">
        <v>1146.0129631500001</v>
      </c>
      <c r="D50" s="47">
        <f>Table1[[#This Row],[On-Hand Stock ($)]]/Table1[[#This Row],[Std. Price ($)]]</f>
        <v>22.723068474775896</v>
      </c>
      <c r="E50" s="48">
        <v>10</v>
      </c>
      <c r="F50" s="49">
        <v>-0.4</v>
      </c>
      <c r="G50" s="48">
        <v>1</v>
      </c>
      <c r="H50" s="48">
        <v>1</v>
      </c>
      <c r="I50" s="48">
        <v>71</v>
      </c>
      <c r="J50" s="55">
        <f>Table1[[#This Row],[APU
(units)]]+(Table1[[#This Row],[APU Trend]]*Table1[[#This Row],[APU
(units)]])</f>
        <v>6</v>
      </c>
      <c r="K50" s="55" t="str">
        <f>IF(Table1[[#This Row],[On Hand Stock (units)]]&gt;J50,"Yes","No")</f>
        <v>Yes</v>
      </c>
      <c r="L50" s="55">
        <f>Table1[[#This Row],[Lead Time (days)]]/Table1[[#This Row],[S-OTD]]</f>
        <v>71</v>
      </c>
      <c r="M50" s="55">
        <f>(Table1[[#This Row],[Demand variability (COV)]]/100)*E50</f>
        <v>0.1</v>
      </c>
      <c r="N50" s="55">
        <f>AVERAGE(Table1[[#This Row],[Lead Time (days)]],Table1[[#This Row],[Exp. Lead time]])</f>
        <v>71</v>
      </c>
      <c r="O50" s="55">
        <f>(Table1[[#This Row],[Exp. Lead time]]-N50)^2</f>
        <v>0</v>
      </c>
      <c r="P50" s="55">
        <v>0</v>
      </c>
      <c r="Q50" s="55">
        <f>1.64*SQRT(Table1[[#This Row],[Lead Time (days)]]*(M50^2)+Table1[[#This Row],[APU
(units)]]*P50)</f>
        <v>1.381888562800923</v>
      </c>
      <c r="R50" s="58">
        <f>Table1[[#This Row],[Safety Stock]]+(E50/30)*Table1[[#This Row],[Lead Time (days)]]</f>
        <v>25.048555229467588</v>
      </c>
      <c r="S50" s="58" t="str">
        <f>IF(Table1[[#This Row],[On Hand Stock (units)]]&gt;R50,"yes","no")</f>
        <v>no</v>
      </c>
      <c r="T50" s="59">
        <f>Table1[[#This Row],[On Hand Stock (units)]]-J50</f>
        <v>16.723068474775896</v>
      </c>
      <c r="U50" s="59">
        <f>Table1[[#This Row],[Exp. Lead time]]*Table1[[#This Row],[APU
(units)]]/30</f>
        <v>23.666666666666668</v>
      </c>
      <c r="V50" s="59">
        <f>Table1[[#This Row],[On Hand Stock (units)]]+U50</f>
        <v>46.389735141442564</v>
      </c>
      <c r="W50" s="59" t="str">
        <f>IF(Table1[[#This Row],[On hand quantity after purchase]]&gt;Table1[[#This Row],[APU  Projection for oct]],"Yes","No")</f>
        <v>Yes</v>
      </c>
      <c r="X50" s="59">
        <f>AE50-Table1[[#This Row],[On Hand Stock (units)]]</f>
        <v>279.88033152522399</v>
      </c>
      <c r="Y50" s="59">
        <f>MAX(Table1[[#This Row],[Qty required to meet next quarter]],Table1[[#This Row],[MOQ/One lead time demand]])</f>
        <v>279.88033152522399</v>
      </c>
      <c r="Z50" s="59">
        <f>Table1[[#This Row],[Qty to purchase]]*Table1[[#This Row],[Std. Price ($)]]</f>
        <v>14115.456652109995</v>
      </c>
      <c r="AA50" s="59"/>
      <c r="AB50" s="59"/>
      <c r="AC50" s="61">
        <f>Table1[[#This Row],[On Hand Stock (units)]]-(12*Table1[[#This Row],[APU
(units)]])</f>
        <v>-97.2769315252241</v>
      </c>
      <c r="AD50" s="64">
        <v>5.9999999999999982</v>
      </c>
      <c r="AE50" s="65">
        <f>AD50*Table1[[#This Row],[Std. Price ($)]]</f>
        <v>302.60339999999991</v>
      </c>
    </row>
    <row r="51" spans="1:31" ht="18.5" x14ac:dyDescent="0.35">
      <c r="A51" s="46">
        <v>66345.500149352578</v>
      </c>
      <c r="B51" s="47">
        <v>8.1713742000000007</v>
      </c>
      <c r="C51" s="47">
        <v>214.62013457227201</v>
      </c>
      <c r="D51" s="47">
        <f>Table1[[#This Row],[On-Hand Stock ($)]]/Table1[[#This Row],[Std. Price ($)]]</f>
        <v>26.264876545767784</v>
      </c>
      <c r="E51" s="48">
        <v>18</v>
      </c>
      <c r="F51" s="49">
        <v>0.8</v>
      </c>
      <c r="G51" s="48">
        <v>1</v>
      </c>
      <c r="H51" s="48">
        <v>0.8</v>
      </c>
      <c r="I51" s="48">
        <v>41</v>
      </c>
      <c r="J51" s="55">
        <f>Table1[[#This Row],[APU
(units)]]+(Table1[[#This Row],[APU Trend]]*Table1[[#This Row],[APU
(units)]])</f>
        <v>32.4</v>
      </c>
      <c r="K51" s="55" t="str">
        <f>IF(Table1[[#This Row],[On Hand Stock (units)]]&gt;J51,"Yes","No")</f>
        <v>No</v>
      </c>
      <c r="L51" s="55">
        <f>Table1[[#This Row],[Lead Time (days)]]/Table1[[#This Row],[S-OTD]]</f>
        <v>41</v>
      </c>
      <c r="M51" s="55">
        <f>(Table1[[#This Row],[Demand variability (COV)]]/100)*E51</f>
        <v>0.14400000000000002</v>
      </c>
      <c r="N51" s="55">
        <f>AVERAGE(Table1[[#This Row],[Lead Time (days)]],Table1[[#This Row],[Exp. Lead time]])</f>
        <v>41</v>
      </c>
      <c r="O51" s="55">
        <f>(Table1[[#This Row],[Exp. Lead time]]-N51)^2</f>
        <v>0</v>
      </c>
      <c r="P51" s="55">
        <v>0</v>
      </c>
      <c r="Q51" s="55">
        <f>1.64*SQRT(Table1[[#This Row],[Lead Time (days)]]*(M51^2)+Table1[[#This Row],[APU
(units)]]*P51)</f>
        <v>1.5121618199121416</v>
      </c>
      <c r="R51" s="58">
        <f>Table1[[#This Row],[Safety Stock]]+(E51/30)*Table1[[#This Row],[Lead Time (days)]]</f>
        <v>26.112161819912139</v>
      </c>
      <c r="S51" s="58" t="str">
        <f>IF(Table1[[#This Row],[On Hand Stock (units)]]&gt;R51,"yes","no")</f>
        <v>yes</v>
      </c>
      <c r="T51" s="59">
        <f>Table1[[#This Row],[On Hand Stock (units)]]-J51</f>
        <v>-6.1351234542322146</v>
      </c>
      <c r="U51" s="59">
        <f>Table1[[#This Row],[Exp. Lead time]]*Table1[[#This Row],[APU
(units)]]/30</f>
        <v>24.6</v>
      </c>
      <c r="V51" s="59">
        <f>Table1[[#This Row],[On Hand Stock (units)]]+U51</f>
        <v>50.864876545767785</v>
      </c>
      <c r="W51" s="59" t="str">
        <f>IF(Table1[[#This Row],[On hand quantity after purchase]]&gt;Table1[[#This Row],[APU  Projection for oct]],"Yes","No")</f>
        <v>Yes</v>
      </c>
      <c r="X51" s="59">
        <f>AE51-Table1[[#This Row],[On Hand Stock (units)]]</f>
        <v>1120.9960611342321</v>
      </c>
      <c r="Y51" s="59">
        <f>MAX(Table1[[#This Row],[Qty required to meet next quarter]],Table1[[#This Row],[MOQ/One lead time demand]])</f>
        <v>1120.9960611342321</v>
      </c>
      <c r="Z51" s="59">
        <f>Table1[[#This Row],[Qty to purchase]]*Table1[[#This Row],[Std. Price ($)]]</f>
        <v>9160.0782922538874</v>
      </c>
      <c r="AA51" s="59"/>
      <c r="AB51" s="59"/>
      <c r="AC51" s="61">
        <f>Table1[[#This Row],[On Hand Stock (units)]]-(12*Table1[[#This Row],[APU
(units)]])</f>
        <v>-189.73512345423222</v>
      </c>
      <c r="AD51" s="64">
        <v>140.39999999999998</v>
      </c>
      <c r="AE51" s="65">
        <f>AD51*Table1[[#This Row],[Std. Price ($)]]</f>
        <v>1147.2609376799999</v>
      </c>
    </row>
    <row r="52" spans="1:31" ht="18.5" x14ac:dyDescent="0.35">
      <c r="A52" s="46">
        <v>44320.835308585338</v>
      </c>
      <c r="B52" s="47">
        <v>5.8950408000000003</v>
      </c>
      <c r="C52" s="47">
        <v>186.4623035163504</v>
      </c>
      <c r="D52" s="47">
        <f>Table1[[#This Row],[On-Hand Stock ($)]]/Table1[[#This Row],[Std. Price ($)]]</f>
        <v>31.630366920675154</v>
      </c>
      <c r="E52" s="48">
        <v>18</v>
      </c>
      <c r="F52" s="49">
        <v>1.5</v>
      </c>
      <c r="G52" s="48">
        <v>1</v>
      </c>
      <c r="H52" s="48">
        <v>0.94</v>
      </c>
      <c r="I52" s="48">
        <v>41</v>
      </c>
      <c r="J52" s="55">
        <f>Table1[[#This Row],[APU
(units)]]+(Table1[[#This Row],[APU Trend]]*Table1[[#This Row],[APU
(units)]])</f>
        <v>45</v>
      </c>
      <c r="K52" s="55" t="str">
        <f>IF(Table1[[#This Row],[On Hand Stock (units)]]&gt;J52,"Yes","No")</f>
        <v>No</v>
      </c>
      <c r="L52" s="55">
        <f>Table1[[#This Row],[Lead Time (days)]]/Table1[[#This Row],[S-OTD]]</f>
        <v>41</v>
      </c>
      <c r="M52" s="55">
        <f>(Table1[[#This Row],[Demand variability (COV)]]/100)*E52</f>
        <v>0.16919999999999996</v>
      </c>
      <c r="N52" s="55">
        <f>AVERAGE(Table1[[#This Row],[Lead Time (days)]],Table1[[#This Row],[Exp. Lead time]])</f>
        <v>41</v>
      </c>
      <c r="O52" s="55">
        <f>(Table1[[#This Row],[Exp. Lead time]]-N52)^2</f>
        <v>0</v>
      </c>
      <c r="P52" s="55">
        <v>0</v>
      </c>
      <c r="Q52" s="55">
        <f>1.64*SQRT(Table1[[#This Row],[Lead Time (days)]]*(M52^2)+Table1[[#This Row],[APU
(units)]]*P52)</f>
        <v>1.7767901383967659</v>
      </c>
      <c r="R52" s="58">
        <f>Table1[[#This Row],[Safety Stock]]+(E52/30)*Table1[[#This Row],[Lead Time (days)]]</f>
        <v>26.376790138396764</v>
      </c>
      <c r="S52" s="58" t="str">
        <f>IF(Table1[[#This Row],[On Hand Stock (units)]]&gt;R52,"yes","no")</f>
        <v>yes</v>
      </c>
      <c r="T52" s="59">
        <f>Table1[[#This Row],[On Hand Stock (units)]]-J52</f>
        <v>-13.369633079324846</v>
      </c>
      <c r="U52" s="59">
        <f>Table1[[#This Row],[Exp. Lead time]]*Table1[[#This Row],[APU
(units)]]/30</f>
        <v>24.6</v>
      </c>
      <c r="V52" s="59">
        <f>Table1[[#This Row],[On Hand Stock (units)]]+U52</f>
        <v>56.230366920675152</v>
      </c>
      <c r="W52" s="59" t="str">
        <f>IF(Table1[[#This Row],[On hand quantity after purchase]]&gt;Table1[[#This Row],[APU  Projection for oct]],"Yes","No")</f>
        <v>Yes</v>
      </c>
      <c r="X52" s="59">
        <f>AE52-Table1[[#This Row],[On Hand Stock (units)]]</f>
        <v>1241.6984458793249</v>
      </c>
      <c r="Y52" s="59">
        <f>MAX(Table1[[#This Row],[Qty required to meet next quarter]],Table1[[#This Row],[MOQ/One lead time demand]])</f>
        <v>1241.6984458793249</v>
      </c>
      <c r="Z52" s="59">
        <f>Table1[[#This Row],[Qty to purchase]]*Table1[[#This Row],[Std. Price ($)]]</f>
        <v>7319.8629997552125</v>
      </c>
      <c r="AA52" s="59"/>
      <c r="AB52" s="59"/>
      <c r="AC52" s="61">
        <f>Table1[[#This Row],[On Hand Stock (units)]]-(12*Table1[[#This Row],[APU
(units)]])</f>
        <v>-184.36963307932484</v>
      </c>
      <c r="AD52" s="64">
        <v>216</v>
      </c>
      <c r="AE52" s="65">
        <f>AD52*Table1[[#This Row],[Std. Price ($)]]</f>
        <v>1273.3288128000002</v>
      </c>
    </row>
    <row r="53" spans="1:31" ht="18.5" x14ac:dyDescent="0.35">
      <c r="A53" s="46">
        <v>5368.4487535381795</v>
      </c>
      <c r="B53" s="47">
        <v>5.2347140999999997</v>
      </c>
      <c r="C53" s="47">
        <v>34.373623234221334</v>
      </c>
      <c r="D53" s="47">
        <f>Table1[[#This Row],[On-Hand Stock ($)]]/Table1[[#This Row],[Std. Price ($)]]</f>
        <v>6.5664757573334018</v>
      </c>
      <c r="E53" s="48">
        <v>10</v>
      </c>
      <c r="F53" s="49">
        <v>0.5</v>
      </c>
      <c r="G53" s="48">
        <v>1</v>
      </c>
      <c r="H53" s="48">
        <v>0.87</v>
      </c>
      <c r="I53" s="48">
        <v>16</v>
      </c>
      <c r="J53" s="55">
        <f>Table1[[#This Row],[APU
(units)]]+(Table1[[#This Row],[APU Trend]]*Table1[[#This Row],[APU
(units)]])</f>
        <v>15</v>
      </c>
      <c r="K53" s="55" t="str">
        <f>IF(Table1[[#This Row],[On Hand Stock (units)]]&gt;J53,"Yes","No")</f>
        <v>No</v>
      </c>
      <c r="L53" s="55">
        <f>Table1[[#This Row],[Lead Time (days)]]/Table1[[#This Row],[S-OTD]]</f>
        <v>16</v>
      </c>
      <c r="M53" s="55">
        <f>(Table1[[#This Row],[Demand variability (COV)]]/100)*E53</f>
        <v>8.6999999999999994E-2</v>
      </c>
      <c r="N53" s="55">
        <f>AVERAGE(Table1[[#This Row],[Lead Time (days)]],Table1[[#This Row],[Exp. Lead time]])</f>
        <v>16</v>
      </c>
      <c r="O53" s="55">
        <f>(Table1[[#This Row],[Exp. Lead time]]-N53)^2</f>
        <v>0</v>
      </c>
      <c r="P53" s="55">
        <v>0</v>
      </c>
      <c r="Q53" s="55">
        <f>1.64*SQRT(Table1[[#This Row],[Lead Time (days)]]*(M53^2)+Table1[[#This Row],[APU
(units)]]*P53)</f>
        <v>0.57071999999999989</v>
      </c>
      <c r="R53" s="58">
        <f>Table1[[#This Row],[Safety Stock]]+(E53/30)*Table1[[#This Row],[Lead Time (days)]]</f>
        <v>5.9040533333333327</v>
      </c>
      <c r="S53" s="58" t="str">
        <f>IF(Table1[[#This Row],[On Hand Stock (units)]]&gt;R53,"yes","no")</f>
        <v>yes</v>
      </c>
      <c r="T53" s="59">
        <f>Table1[[#This Row],[On Hand Stock (units)]]-J53</f>
        <v>-8.4335242426665982</v>
      </c>
      <c r="U53" s="59">
        <f>Table1[[#This Row],[Exp. Lead time]]*Table1[[#This Row],[APU
(units)]]/30</f>
        <v>5.333333333333333</v>
      </c>
      <c r="V53" s="59">
        <f>Table1[[#This Row],[On Hand Stock (units)]]+U53</f>
        <v>11.899809090666736</v>
      </c>
      <c r="W53" s="59" t="str">
        <f>IF(Table1[[#This Row],[On hand quantity after purchase]]&gt;Table1[[#This Row],[APU  Projection for oct]],"Yes","No")</f>
        <v>No</v>
      </c>
      <c r="X53" s="59">
        <f>AE53-Table1[[#This Row],[On Hand Stock (units)]]</f>
        <v>307.51637024266654</v>
      </c>
      <c r="Y53" s="59">
        <f>MAX(Table1[[#This Row],[Qty required to meet next quarter]],Table1[[#This Row],[MOQ/One lead time demand]])</f>
        <v>307.51637024266654</v>
      </c>
      <c r="Z53" s="59">
        <f>Table1[[#This Row],[Qty to purchase]]*Table1[[#This Row],[Std. Price ($)]]</f>
        <v>1609.7602792901068</v>
      </c>
      <c r="AA53" s="59"/>
      <c r="AB53" s="59"/>
      <c r="AC53" s="61">
        <f>Table1[[#This Row],[On Hand Stock (units)]]-(12*Table1[[#This Row],[APU
(units)]])</f>
        <v>-113.43352424266659</v>
      </c>
      <c r="AD53" s="64">
        <v>60</v>
      </c>
      <c r="AE53" s="65">
        <f>AD53*Table1[[#This Row],[Std. Price ($)]]</f>
        <v>314.08284599999996</v>
      </c>
    </row>
    <row r="54" spans="1:31" ht="18.5" x14ac:dyDescent="0.35">
      <c r="A54" s="46">
        <v>9503.4366664486497</v>
      </c>
      <c r="B54" s="47">
        <v>5.9926317000000004</v>
      </c>
      <c r="C54" s="47">
        <v>162.80381444812727</v>
      </c>
      <c r="D54" s="47">
        <f>Table1[[#This Row],[On-Hand Stock ($)]]/Table1[[#This Row],[Std. Price ($)]]</f>
        <v>27.167331916648116</v>
      </c>
      <c r="E54" s="48">
        <v>26</v>
      </c>
      <c r="F54" s="49">
        <v>1.2</v>
      </c>
      <c r="G54" s="48">
        <v>1</v>
      </c>
      <c r="H54" s="48">
        <v>1.01</v>
      </c>
      <c r="I54" s="48">
        <v>23</v>
      </c>
      <c r="J54" s="55">
        <f>Table1[[#This Row],[APU
(units)]]+(Table1[[#This Row],[APU Trend]]*Table1[[#This Row],[APU
(units)]])</f>
        <v>57.2</v>
      </c>
      <c r="K54" s="55" t="str">
        <f>IF(Table1[[#This Row],[On Hand Stock (units)]]&gt;J54,"Yes","No")</f>
        <v>No</v>
      </c>
      <c r="L54" s="55">
        <f>Table1[[#This Row],[Lead Time (days)]]/Table1[[#This Row],[S-OTD]]</f>
        <v>23</v>
      </c>
      <c r="M54" s="55">
        <f>(Table1[[#This Row],[Demand variability (COV)]]/100)*E54</f>
        <v>0.2626</v>
      </c>
      <c r="N54" s="55">
        <f>AVERAGE(Table1[[#This Row],[Lead Time (days)]],Table1[[#This Row],[Exp. Lead time]])</f>
        <v>23</v>
      </c>
      <c r="O54" s="55">
        <f>(Table1[[#This Row],[Exp. Lead time]]-N54)^2</f>
        <v>0</v>
      </c>
      <c r="P54" s="55">
        <v>0</v>
      </c>
      <c r="Q54" s="55">
        <f>1.64*SQRT(Table1[[#This Row],[Lead Time (days)]]*(M54^2)+Table1[[#This Row],[APU
(units)]]*P54)</f>
        <v>2.065391987155949</v>
      </c>
      <c r="R54" s="58">
        <f>Table1[[#This Row],[Safety Stock]]+(E54/30)*Table1[[#This Row],[Lead Time (days)]]</f>
        <v>21.998725320489282</v>
      </c>
      <c r="S54" s="58" t="str">
        <f>IF(Table1[[#This Row],[On Hand Stock (units)]]&gt;R54,"yes","no")</f>
        <v>yes</v>
      </c>
      <c r="T54" s="59">
        <f>Table1[[#This Row],[On Hand Stock (units)]]-J54</f>
        <v>-30.032668083351886</v>
      </c>
      <c r="U54" s="59">
        <f>Table1[[#This Row],[Exp. Lead time]]*Table1[[#This Row],[APU
(units)]]/30</f>
        <v>19.933333333333334</v>
      </c>
      <c r="V54" s="59">
        <f>Table1[[#This Row],[On Hand Stock (units)]]+U54</f>
        <v>47.100665249981446</v>
      </c>
      <c r="W54" s="59" t="str">
        <f>IF(Table1[[#This Row],[On hand quantity after purchase]]&gt;Table1[[#This Row],[APU  Projection for oct]],"Yes","No")</f>
        <v>No</v>
      </c>
      <c r="X54" s="59">
        <f>AE54-Table1[[#This Row],[On Hand Stock (units)]]</f>
        <v>1562.0785949233523</v>
      </c>
      <c r="Y54" s="59">
        <f>MAX(Table1[[#This Row],[Qty required to meet next quarter]],Table1[[#This Row],[MOQ/One lead time demand]])</f>
        <v>1562.0785949233523</v>
      </c>
      <c r="Z54" s="59">
        <f>Table1[[#This Row],[Qty to purchase]]*Table1[[#This Row],[Std. Price ($)]]</f>
        <v>9360.9617058291406</v>
      </c>
      <c r="AA54" s="59"/>
      <c r="AB54" s="59"/>
      <c r="AC54" s="61">
        <f>Table1[[#This Row],[On Hand Stock (units)]]-(12*Table1[[#This Row],[APU
(units)]])</f>
        <v>-284.8326680833519</v>
      </c>
      <c r="AD54" s="64">
        <v>265.20000000000005</v>
      </c>
      <c r="AE54" s="65">
        <f>AD54*Table1[[#This Row],[Std. Price ($)]]</f>
        <v>1589.2459268400005</v>
      </c>
    </row>
    <row r="55" spans="1:31" ht="18.5" x14ac:dyDescent="0.35">
      <c r="A55" s="46">
        <v>10035.774732539849</v>
      </c>
      <c r="B55" s="47">
        <v>7.3064474999999991</v>
      </c>
      <c r="C55" s="47">
        <v>780</v>
      </c>
      <c r="D55" s="47">
        <f>Table1[[#This Row],[On-Hand Stock ($)]]/Table1[[#This Row],[Std. Price ($)]]</f>
        <v>106.75502698130659</v>
      </c>
      <c r="E55" s="48">
        <v>34</v>
      </c>
      <c r="F55" s="49">
        <v>-0.7</v>
      </c>
      <c r="G55" s="48">
        <v>0.75</v>
      </c>
      <c r="H55" s="48">
        <v>0.73</v>
      </c>
      <c r="I55" s="48">
        <v>61</v>
      </c>
      <c r="J55" s="55">
        <f>Table1[[#This Row],[APU
(units)]]+(Table1[[#This Row],[APU Trend]]*Table1[[#This Row],[APU
(units)]])</f>
        <v>10.200000000000003</v>
      </c>
      <c r="K55" s="55" t="str">
        <f>IF(Table1[[#This Row],[On Hand Stock (units)]]&gt;J55,"Yes","No")</f>
        <v>Yes</v>
      </c>
      <c r="L55" s="55">
        <f>Table1[[#This Row],[Lead Time (days)]]/Table1[[#This Row],[S-OTD]]</f>
        <v>81.333333333333329</v>
      </c>
      <c r="M55" s="55">
        <f>(Table1[[#This Row],[Demand variability (COV)]]/100)*E55</f>
        <v>0.2482</v>
      </c>
      <c r="N55" s="55">
        <f>AVERAGE(Table1[[#This Row],[Lead Time (days)]],Table1[[#This Row],[Exp. Lead time]])</f>
        <v>71.166666666666657</v>
      </c>
      <c r="O55" s="55">
        <f>(Table1[[#This Row],[Exp. Lead time]]-N55)^2</f>
        <v>103.36111111111121</v>
      </c>
      <c r="P55" s="55">
        <v>103.36111111111121</v>
      </c>
      <c r="Q55" s="55">
        <f>1.64*SQRT(Table1[[#This Row],[Lead Time (days)]]*(M55^2)+Table1[[#This Row],[APU
(units)]]*P55)</f>
        <v>97.273369858577766</v>
      </c>
      <c r="R55" s="58">
        <f>Table1[[#This Row],[Safety Stock]]+(E55/30)*Table1[[#This Row],[Lead Time (days)]]</f>
        <v>166.40670319191111</v>
      </c>
      <c r="S55" s="58" t="str">
        <f>IF(Table1[[#This Row],[On Hand Stock (units)]]&gt;R55,"yes","no")</f>
        <v>no</v>
      </c>
      <c r="T55" s="59">
        <f>Table1[[#This Row],[On Hand Stock (units)]]-J55</f>
        <v>96.555026981306582</v>
      </c>
      <c r="U55" s="59">
        <f>Table1[[#This Row],[Exp. Lead time]]*Table1[[#This Row],[APU
(units)]]/30</f>
        <v>92.177777777777763</v>
      </c>
      <c r="V55" s="59">
        <f>Table1[[#This Row],[On Hand Stock (units)]]+U55</f>
        <v>198.93280475908435</v>
      </c>
      <c r="W55" s="59" t="str">
        <f>IF(Table1[[#This Row],[On hand quantity after purchase]]&gt;Table1[[#This Row],[APU  Projection for oct]],"Yes","No")</f>
        <v>Yes</v>
      </c>
      <c r="X55" s="59">
        <f>AE55-Table1[[#This Row],[On Hand Stock (units)]]</f>
        <v>-404.85808498130643</v>
      </c>
      <c r="Y55" s="59">
        <f>MAX(Table1[[#This Row],[Qty required to meet next quarter]],Table1[[#This Row],[MOQ/One lead time demand]])</f>
        <v>92.177777777777763</v>
      </c>
      <c r="Z55" s="59">
        <f>Table1[[#This Row],[Qty to purchase]]*Table1[[#This Row],[Std. Price ($)]]</f>
        <v>673.49209399999984</v>
      </c>
      <c r="AA55" s="59"/>
      <c r="AB55" s="59"/>
      <c r="AC55" s="61">
        <f>Table1[[#This Row],[On Hand Stock (units)]]-(12*Table1[[#This Row],[APU
(units)]])</f>
        <v>-301.24497301869343</v>
      </c>
      <c r="AD55" s="64">
        <v>-40.799999999999983</v>
      </c>
      <c r="AE55" s="65">
        <f>AD55*Table1[[#This Row],[Std. Price ($)]]</f>
        <v>-298.10305799999986</v>
      </c>
    </row>
    <row r="56" spans="1:31" ht="18.5" x14ac:dyDescent="0.35">
      <c r="A56" s="46">
        <v>30898.511409038932</v>
      </c>
      <c r="B56" s="47">
        <v>94.708224599999994</v>
      </c>
      <c r="C56" s="47">
        <v>419.58322393096273</v>
      </c>
      <c r="D56" s="47">
        <f>Table1[[#This Row],[On-Hand Stock ($)]]/Table1[[#This Row],[Std. Price ($)]]</f>
        <v>4.4302722989800696</v>
      </c>
      <c r="E56" s="48">
        <v>10</v>
      </c>
      <c r="F56" s="49">
        <v>0.4</v>
      </c>
      <c r="G56" s="48">
        <v>1</v>
      </c>
      <c r="H56" s="48">
        <v>1.04</v>
      </c>
      <c r="I56" s="48">
        <v>11</v>
      </c>
      <c r="J56" s="55">
        <f>Table1[[#This Row],[APU
(units)]]+(Table1[[#This Row],[APU Trend]]*Table1[[#This Row],[APU
(units)]])</f>
        <v>14</v>
      </c>
      <c r="K56" s="55" t="str">
        <f>IF(Table1[[#This Row],[On Hand Stock (units)]]&gt;J56,"Yes","No")</f>
        <v>No</v>
      </c>
      <c r="L56" s="55">
        <f>Table1[[#This Row],[Lead Time (days)]]/Table1[[#This Row],[S-OTD]]</f>
        <v>11</v>
      </c>
      <c r="M56" s="55">
        <f>(Table1[[#This Row],[Demand variability (COV)]]/100)*E56</f>
        <v>0.104</v>
      </c>
      <c r="N56" s="55">
        <f>AVERAGE(Table1[[#This Row],[Lead Time (days)]],Table1[[#This Row],[Exp. Lead time]])</f>
        <v>11</v>
      </c>
      <c r="O56" s="55">
        <f>(Table1[[#This Row],[Exp. Lead time]]-N56)^2</f>
        <v>0</v>
      </c>
      <c r="P56" s="55">
        <v>0</v>
      </c>
      <c r="Q56" s="55">
        <f>1.64*SQRT(Table1[[#This Row],[Lead Time (days)]]*(M56^2)+Table1[[#This Row],[APU
(units)]]*P56)</f>
        <v>0.56568352424301693</v>
      </c>
      <c r="R56" s="58">
        <f>Table1[[#This Row],[Safety Stock]]+(E56/30)*Table1[[#This Row],[Lead Time (days)]]</f>
        <v>4.232350190909683</v>
      </c>
      <c r="S56" s="58" t="str">
        <f>IF(Table1[[#This Row],[On Hand Stock (units)]]&gt;R56,"yes","no")</f>
        <v>yes</v>
      </c>
      <c r="T56" s="59">
        <f>Table1[[#This Row],[On Hand Stock (units)]]-J56</f>
        <v>-9.5697277010199304</v>
      </c>
      <c r="U56" s="59">
        <f>Table1[[#This Row],[Exp. Lead time]]*Table1[[#This Row],[APU
(units)]]/30</f>
        <v>3.6666666666666665</v>
      </c>
      <c r="V56" s="59">
        <f>Table1[[#This Row],[On Hand Stock (units)]]+U56</f>
        <v>8.0969389656467357</v>
      </c>
      <c r="W56" s="59" t="str">
        <f>IF(Table1[[#This Row],[On hand quantity after purchase]]&gt;Table1[[#This Row],[APU  Projection for oct]],"Yes","No")</f>
        <v>No</v>
      </c>
      <c r="X56" s="59">
        <f>AE56-Table1[[#This Row],[On Hand Stock (units)]]</f>
        <v>5109.8138561010201</v>
      </c>
      <c r="Y56" s="59">
        <f>MAX(Table1[[#This Row],[Qty required to meet next quarter]],Table1[[#This Row],[MOQ/One lead time demand]])</f>
        <v>5109.8138561010201</v>
      </c>
      <c r="Z56" s="59">
        <f>Table1[[#This Row],[Qty to purchase]]*Table1[[#This Row],[Std. Price ($)]]</f>
        <v>483941.39834780747</v>
      </c>
      <c r="AA56" s="59"/>
      <c r="AB56" s="59"/>
      <c r="AC56" s="61">
        <f>Table1[[#This Row],[On Hand Stock (units)]]-(12*Table1[[#This Row],[APU
(units)]])</f>
        <v>-115.56972770101993</v>
      </c>
      <c r="AD56" s="64">
        <v>54</v>
      </c>
      <c r="AE56" s="65">
        <f>AD56*Table1[[#This Row],[Std. Price ($)]]</f>
        <v>5114.2441283999997</v>
      </c>
    </row>
    <row r="57" spans="1:31" ht="18.5" x14ac:dyDescent="0.35">
      <c r="A57" s="46">
        <v>64784.44353949264</v>
      </c>
      <c r="B57" s="47">
        <v>8.1688166999999989</v>
      </c>
      <c r="C57" s="47">
        <v>350</v>
      </c>
      <c r="D57" s="47">
        <f>Table1[[#This Row],[On-Hand Stock ($)]]/Table1[[#This Row],[Std. Price ($)]]</f>
        <v>42.845862853061696</v>
      </c>
      <c r="E57" s="48">
        <v>10</v>
      </c>
      <c r="F57" s="49">
        <v>-0.7</v>
      </c>
      <c r="G57" s="48">
        <v>0.81</v>
      </c>
      <c r="H57" s="48">
        <v>0.8</v>
      </c>
      <c r="I57" s="48">
        <v>11</v>
      </c>
      <c r="J57" s="55">
        <f>Table1[[#This Row],[APU
(units)]]+(Table1[[#This Row],[APU Trend]]*Table1[[#This Row],[APU
(units)]])</f>
        <v>3</v>
      </c>
      <c r="K57" s="55" t="str">
        <f>IF(Table1[[#This Row],[On Hand Stock (units)]]&gt;J57,"Yes","No")</f>
        <v>Yes</v>
      </c>
      <c r="L57" s="55">
        <f>Table1[[#This Row],[Lead Time (days)]]/Table1[[#This Row],[S-OTD]]</f>
        <v>13.580246913580247</v>
      </c>
      <c r="M57" s="55">
        <f>(Table1[[#This Row],[Demand variability (COV)]]/100)*E57</f>
        <v>0.08</v>
      </c>
      <c r="N57" s="55">
        <f>AVERAGE(Table1[[#This Row],[Lead Time (days)]],Table1[[#This Row],[Exp. Lead time]])</f>
        <v>12.290123456790123</v>
      </c>
      <c r="O57" s="55">
        <f>(Table1[[#This Row],[Exp. Lead time]]-N57)^2</f>
        <v>1.6644185337600974</v>
      </c>
      <c r="P57" s="55">
        <v>1.6644185337600974</v>
      </c>
      <c r="Q57" s="55">
        <f>1.64*SQRT(Table1[[#This Row],[Lead Time (days)]]*(M57^2)+Table1[[#This Row],[APU
(units)]]*P57)</f>
        <v>6.7048899114013478</v>
      </c>
      <c r="R57" s="58">
        <f>Table1[[#This Row],[Safety Stock]]+(E57/30)*Table1[[#This Row],[Lead Time (days)]]</f>
        <v>10.371556578068015</v>
      </c>
      <c r="S57" s="58" t="str">
        <f>IF(Table1[[#This Row],[On Hand Stock (units)]]&gt;R57,"yes","no")</f>
        <v>yes</v>
      </c>
      <c r="T57" s="59">
        <f>Table1[[#This Row],[On Hand Stock (units)]]-J57</f>
        <v>39.845862853061696</v>
      </c>
      <c r="U57" s="59">
        <f>Table1[[#This Row],[Exp. Lead time]]*Table1[[#This Row],[APU
(units)]]/30</f>
        <v>4.5267489711934159</v>
      </c>
      <c r="V57" s="59">
        <f>Table1[[#This Row],[On Hand Stock (units)]]+U57</f>
        <v>47.37261182425511</v>
      </c>
      <c r="W57" s="59" t="str">
        <f>IF(Table1[[#This Row],[On hand quantity after purchase]]&gt;Table1[[#This Row],[APU  Projection for oct]],"Yes","No")</f>
        <v>Yes</v>
      </c>
      <c r="X57" s="59">
        <f>AE57-Table1[[#This Row],[On Hand Stock (units)]]</f>
        <v>-140.87166325306166</v>
      </c>
      <c r="Y57" s="59">
        <f>MAX(Table1[[#This Row],[Qty required to meet next quarter]],Table1[[#This Row],[MOQ/One lead time demand]])</f>
        <v>4.5267489711934159</v>
      </c>
      <c r="Z57" s="59">
        <f>Table1[[#This Row],[Qty to purchase]]*Table1[[#This Row],[Std. Price ($)]]</f>
        <v>36.978182592592589</v>
      </c>
      <c r="AA57" s="59"/>
      <c r="AB57" s="59"/>
      <c r="AC57" s="61">
        <f>Table1[[#This Row],[On Hand Stock (units)]]-(12*Table1[[#This Row],[APU
(units)]])</f>
        <v>-77.154137146938297</v>
      </c>
      <c r="AD57" s="64">
        <v>-11.999999999999996</v>
      </c>
      <c r="AE57" s="65">
        <f>AD57*Table1[[#This Row],[Std. Price ($)]]</f>
        <v>-98.025800399999952</v>
      </c>
    </row>
    <row r="58" spans="1:31" ht="18.5" x14ac:dyDescent="0.35">
      <c r="A58" s="46">
        <v>40510.062802339817</v>
      </c>
      <c r="B58" s="47">
        <v>5.0072780999999997</v>
      </c>
      <c r="C58" s="47">
        <v>81.04074027847966</v>
      </c>
      <c r="D58" s="47">
        <f>Table1[[#This Row],[On-Hand Stock ($)]]/Table1[[#This Row],[Std. Price ($)]]</f>
        <v>16.184589443610026</v>
      </c>
      <c r="E58" s="48">
        <v>10</v>
      </c>
      <c r="F58" s="49">
        <v>1.2</v>
      </c>
      <c r="G58" s="48">
        <v>1</v>
      </c>
      <c r="H58" s="48">
        <v>0.82</v>
      </c>
      <c r="I58" s="48">
        <v>41</v>
      </c>
      <c r="J58" s="55">
        <f>Table1[[#This Row],[APU
(units)]]+(Table1[[#This Row],[APU Trend]]*Table1[[#This Row],[APU
(units)]])</f>
        <v>22</v>
      </c>
      <c r="K58" s="55" t="str">
        <f>IF(Table1[[#This Row],[On Hand Stock (units)]]&gt;J58,"Yes","No")</f>
        <v>No</v>
      </c>
      <c r="L58" s="55">
        <f>Table1[[#This Row],[Lead Time (days)]]/Table1[[#This Row],[S-OTD]]</f>
        <v>41</v>
      </c>
      <c r="M58" s="55">
        <f>(Table1[[#This Row],[Demand variability (COV)]]/100)*E58</f>
        <v>8.199999999999999E-2</v>
      </c>
      <c r="N58" s="55">
        <f>AVERAGE(Table1[[#This Row],[Lead Time (days)]],Table1[[#This Row],[Exp. Lead time]])</f>
        <v>41</v>
      </c>
      <c r="O58" s="55">
        <f>(Table1[[#This Row],[Exp. Lead time]]-N58)^2</f>
        <v>0</v>
      </c>
      <c r="P58" s="55">
        <v>0</v>
      </c>
      <c r="Q58" s="55">
        <f>1.64*SQRT(Table1[[#This Row],[Lead Time (days)]]*(M58^2)+Table1[[#This Row],[APU
(units)]]*P58)</f>
        <v>0.86109214744996943</v>
      </c>
      <c r="R58" s="58">
        <f>Table1[[#This Row],[Safety Stock]]+(E58/30)*Table1[[#This Row],[Lead Time (days)]]</f>
        <v>14.527758814116636</v>
      </c>
      <c r="S58" s="58" t="str">
        <f>IF(Table1[[#This Row],[On Hand Stock (units)]]&gt;R58,"yes","no")</f>
        <v>yes</v>
      </c>
      <c r="T58" s="59">
        <f>Table1[[#This Row],[On Hand Stock (units)]]-J58</f>
        <v>-5.8154105563899741</v>
      </c>
      <c r="U58" s="59">
        <f>Table1[[#This Row],[Exp. Lead time]]*Table1[[#This Row],[APU
(units)]]/30</f>
        <v>13.666666666666666</v>
      </c>
      <c r="V58" s="59">
        <f>Table1[[#This Row],[On Hand Stock (units)]]+U58</f>
        <v>29.851256110276694</v>
      </c>
      <c r="W58" s="59" t="str">
        <f>IF(Table1[[#This Row],[On hand quantity after purchase]]&gt;Table1[[#This Row],[APU  Projection for oct]],"Yes","No")</f>
        <v>Yes</v>
      </c>
      <c r="X58" s="59">
        <f>AE58-Table1[[#This Row],[On Hand Stock (units)]]</f>
        <v>494.55777675638996</v>
      </c>
      <c r="Y58" s="59">
        <f>MAX(Table1[[#This Row],[Qty required to meet next quarter]],Table1[[#This Row],[MOQ/One lead time demand]])</f>
        <v>494.55777675638996</v>
      </c>
      <c r="Z58" s="59">
        <f>Table1[[#This Row],[Qty to purchase]]*Table1[[#This Row],[Std. Price ($)]]</f>
        <v>2476.3883247369604</v>
      </c>
      <c r="AA58" s="59"/>
      <c r="AB58" s="59"/>
      <c r="AC58" s="61">
        <f>Table1[[#This Row],[On Hand Stock (units)]]-(12*Table1[[#This Row],[APU
(units)]])</f>
        <v>-103.81541055638998</v>
      </c>
      <c r="AD58" s="64">
        <v>102</v>
      </c>
      <c r="AE58" s="65">
        <f>AD58*Table1[[#This Row],[Std. Price ($)]]</f>
        <v>510.74236619999999</v>
      </c>
    </row>
    <row r="59" spans="1:31" ht="18.5" x14ac:dyDescent="0.35">
      <c r="A59" s="46">
        <v>66763.511866722838</v>
      </c>
      <c r="B59" s="47">
        <v>5.4342750000000004</v>
      </c>
      <c r="C59" s="47">
        <v>152.70103853400005</v>
      </c>
      <c r="D59" s="47">
        <f>Table1[[#This Row],[On-Hand Stock ($)]]/Table1[[#This Row],[Std. Price ($)]]</f>
        <v>28.099615594352521</v>
      </c>
      <c r="E59" s="48">
        <v>18</v>
      </c>
      <c r="F59" s="49">
        <v>1.2</v>
      </c>
      <c r="G59" s="48">
        <v>1</v>
      </c>
      <c r="H59" s="48">
        <v>0.8</v>
      </c>
      <c r="I59" s="48">
        <v>41</v>
      </c>
      <c r="J59" s="55">
        <f>Table1[[#This Row],[APU
(units)]]+(Table1[[#This Row],[APU Trend]]*Table1[[#This Row],[APU
(units)]])</f>
        <v>39.599999999999994</v>
      </c>
      <c r="K59" s="55" t="str">
        <f>IF(Table1[[#This Row],[On Hand Stock (units)]]&gt;J59,"Yes","No")</f>
        <v>No</v>
      </c>
      <c r="L59" s="55">
        <f>Table1[[#This Row],[Lead Time (days)]]/Table1[[#This Row],[S-OTD]]</f>
        <v>41</v>
      </c>
      <c r="M59" s="55">
        <f>(Table1[[#This Row],[Demand variability (COV)]]/100)*E59</f>
        <v>0.14400000000000002</v>
      </c>
      <c r="N59" s="55">
        <f>AVERAGE(Table1[[#This Row],[Lead Time (days)]],Table1[[#This Row],[Exp. Lead time]])</f>
        <v>41</v>
      </c>
      <c r="O59" s="55">
        <f>(Table1[[#This Row],[Exp. Lead time]]-N59)^2</f>
        <v>0</v>
      </c>
      <c r="P59" s="55">
        <v>0</v>
      </c>
      <c r="Q59" s="55">
        <f>1.64*SQRT(Table1[[#This Row],[Lead Time (days)]]*(M59^2)+Table1[[#This Row],[APU
(units)]]*P59)</f>
        <v>1.5121618199121416</v>
      </c>
      <c r="R59" s="58">
        <f>Table1[[#This Row],[Safety Stock]]+(E59/30)*Table1[[#This Row],[Lead Time (days)]]</f>
        <v>26.112161819912139</v>
      </c>
      <c r="S59" s="58" t="str">
        <f>IF(Table1[[#This Row],[On Hand Stock (units)]]&gt;R59,"yes","no")</f>
        <v>yes</v>
      </c>
      <c r="T59" s="59">
        <f>Table1[[#This Row],[On Hand Stock (units)]]-J59</f>
        <v>-11.500384405647473</v>
      </c>
      <c r="U59" s="59">
        <f>Table1[[#This Row],[Exp. Lead time]]*Table1[[#This Row],[APU
(units)]]/30</f>
        <v>24.6</v>
      </c>
      <c r="V59" s="59">
        <f>Table1[[#This Row],[On Hand Stock (units)]]+U59</f>
        <v>52.699615594352522</v>
      </c>
      <c r="W59" s="59" t="str">
        <f>IF(Table1[[#This Row],[On hand quantity after purchase]]&gt;Table1[[#This Row],[APU  Projection for oct]],"Yes","No")</f>
        <v>Yes</v>
      </c>
      <c r="X59" s="59">
        <f>AE59-Table1[[#This Row],[On Hand Stock (units)]]</f>
        <v>969.6332744056474</v>
      </c>
      <c r="Y59" s="59">
        <f>MAX(Table1[[#This Row],[Qty required to meet next quarter]],Table1[[#This Row],[MOQ/One lead time demand]])</f>
        <v>969.6332744056474</v>
      </c>
      <c r="Z59" s="59">
        <f>Table1[[#This Row],[Qty to purchase]]*Table1[[#This Row],[Std. Price ($)]]</f>
        <v>5269.2538622707498</v>
      </c>
      <c r="AA59" s="59"/>
      <c r="AB59" s="59"/>
      <c r="AC59" s="61">
        <f>Table1[[#This Row],[On Hand Stock (units)]]-(12*Table1[[#This Row],[APU
(units)]])</f>
        <v>-187.90038440564749</v>
      </c>
      <c r="AD59" s="64">
        <v>183.59999999999997</v>
      </c>
      <c r="AE59" s="65">
        <f>AD59*Table1[[#This Row],[Std. Price ($)]]</f>
        <v>997.73288999999988</v>
      </c>
    </row>
    <row r="60" spans="1:31" ht="18.5" x14ac:dyDescent="0.35">
      <c r="A60" s="46">
        <v>79836.621885177214</v>
      </c>
      <c r="B60" s="47">
        <v>6.4482198000000004</v>
      </c>
      <c r="C60" s="47">
        <v>11000</v>
      </c>
      <c r="D60" s="47">
        <f>Table1[[#This Row],[On-Hand Stock ($)]]/Table1[[#This Row],[Std. Price ($)]]</f>
        <v>1705.8971842119897</v>
      </c>
      <c r="E60" s="48">
        <v>10</v>
      </c>
      <c r="F60" s="49">
        <v>1.5</v>
      </c>
      <c r="G60" s="48">
        <v>0.85</v>
      </c>
      <c r="H60" s="48">
        <v>1.6</v>
      </c>
      <c r="I60" s="48">
        <v>176</v>
      </c>
      <c r="J60" s="55">
        <f>Table1[[#This Row],[APU
(units)]]+(Table1[[#This Row],[APU Trend]]*Table1[[#This Row],[APU
(units)]])</f>
        <v>25</v>
      </c>
      <c r="K60" s="55" t="str">
        <f>IF(Table1[[#This Row],[On Hand Stock (units)]]&gt;J60,"Yes","No")</f>
        <v>Yes</v>
      </c>
      <c r="L60" s="55">
        <f>Table1[[#This Row],[Lead Time (days)]]/Table1[[#This Row],[S-OTD]]</f>
        <v>207.05882352941177</v>
      </c>
      <c r="M60" s="55">
        <f>(Table1[[#This Row],[Demand variability (COV)]]/100)*E60</f>
        <v>0.16</v>
      </c>
      <c r="N60" s="55">
        <f>AVERAGE(Table1[[#This Row],[Lead Time (days)]],Table1[[#This Row],[Exp. Lead time]])</f>
        <v>191.52941176470588</v>
      </c>
      <c r="O60" s="55">
        <f>(Table1[[#This Row],[Exp. Lead time]]-N60)^2</f>
        <v>241.16262975778551</v>
      </c>
      <c r="P60" s="55">
        <v>241.16262975778551</v>
      </c>
      <c r="Q60" s="55">
        <f>1.64*SQRT(Table1[[#This Row],[Lead Time (days)]]*(M60^2)+Table1[[#This Row],[APU
(units)]]*P60)</f>
        <v>80.612829944900199</v>
      </c>
      <c r="R60" s="58">
        <f>Table1[[#This Row],[Safety Stock]]+(E60/30)*Table1[[#This Row],[Lead Time (days)]]</f>
        <v>139.27949661156686</v>
      </c>
      <c r="S60" s="58" t="str">
        <f>IF(Table1[[#This Row],[On Hand Stock (units)]]&gt;R60,"yes","no")</f>
        <v>yes</v>
      </c>
      <c r="T60" s="59">
        <f>Table1[[#This Row],[On Hand Stock (units)]]-J60</f>
        <v>1680.8971842119897</v>
      </c>
      <c r="U60" s="59">
        <f>Table1[[#This Row],[Exp. Lead time]]*Table1[[#This Row],[APU
(units)]]/30</f>
        <v>69.019607843137251</v>
      </c>
      <c r="V60" s="59">
        <f>Table1[[#This Row],[On Hand Stock (units)]]+U60</f>
        <v>1774.916792055127</v>
      </c>
      <c r="W60" s="59" t="str">
        <f>IF(Table1[[#This Row],[On hand quantity after purchase]]&gt;Table1[[#This Row],[APU  Projection for oct]],"Yes","No")</f>
        <v>Yes</v>
      </c>
      <c r="X60" s="59">
        <f>AE60-Table1[[#This Row],[On Hand Stock (units)]]</f>
        <v>-932.11080821198971</v>
      </c>
      <c r="Y60" s="59">
        <f>MAX(Table1[[#This Row],[Qty required to meet next quarter]],Table1[[#This Row],[MOQ/One lead time demand]])</f>
        <v>69.019607843137251</v>
      </c>
      <c r="Z60" s="59">
        <f>Table1[[#This Row],[Qty to purchase]]*Table1[[#This Row],[Std. Price ($)]]</f>
        <v>445.05360188235295</v>
      </c>
      <c r="AA60" s="59"/>
      <c r="AB60" s="59"/>
      <c r="AC60" s="61">
        <f>Table1[[#This Row],[On Hand Stock (units)]]-(12*Table1[[#This Row],[APU
(units)]])</f>
        <v>1585.8971842119897</v>
      </c>
      <c r="AD60" s="64">
        <v>120</v>
      </c>
      <c r="AE60" s="65">
        <f>AD60*Table1[[#This Row],[Std. Price ($)]]</f>
        <v>773.78637600000002</v>
      </c>
    </row>
    <row r="61" spans="1:31" ht="18.5" x14ac:dyDescent="0.35">
      <c r="A61" s="46">
        <v>42003.695676307019</v>
      </c>
      <c r="B61" s="47">
        <v>5.3376576</v>
      </c>
      <c r="C61" s="47">
        <v>1250</v>
      </c>
      <c r="D61" s="47">
        <f>Table1[[#This Row],[On-Hand Stock ($)]]/Table1[[#This Row],[Std. Price ($)]]</f>
        <v>234.18512270251281</v>
      </c>
      <c r="E61" s="48">
        <v>10</v>
      </c>
      <c r="F61" s="49">
        <v>-0.6</v>
      </c>
      <c r="G61" s="48">
        <v>1</v>
      </c>
      <c r="H61" s="48">
        <v>0.86</v>
      </c>
      <c r="I61" s="48">
        <v>61</v>
      </c>
      <c r="J61" s="55">
        <f>Table1[[#This Row],[APU
(units)]]+(Table1[[#This Row],[APU Trend]]*Table1[[#This Row],[APU
(units)]])</f>
        <v>4</v>
      </c>
      <c r="K61" s="55" t="str">
        <f>IF(Table1[[#This Row],[On Hand Stock (units)]]&gt;J61,"Yes","No")</f>
        <v>Yes</v>
      </c>
      <c r="L61" s="55">
        <f>Table1[[#This Row],[Lead Time (days)]]/Table1[[#This Row],[S-OTD]]</f>
        <v>61</v>
      </c>
      <c r="M61" s="55">
        <f>(Table1[[#This Row],[Demand variability (COV)]]/100)*E61</f>
        <v>8.5999999999999993E-2</v>
      </c>
      <c r="N61" s="55">
        <f>AVERAGE(Table1[[#This Row],[Lead Time (days)]],Table1[[#This Row],[Exp. Lead time]])</f>
        <v>61</v>
      </c>
      <c r="O61" s="55">
        <f>(Table1[[#This Row],[Exp. Lead time]]-N61)^2</f>
        <v>0</v>
      </c>
      <c r="P61" s="55">
        <v>0</v>
      </c>
      <c r="Q61" s="55">
        <f>1.64*SQRT(Table1[[#This Row],[Lead Time (days)]]*(M61^2)+Table1[[#This Row],[APU
(units)]]*P61)</f>
        <v>1.1015576142898744</v>
      </c>
      <c r="R61" s="58">
        <f>Table1[[#This Row],[Safety Stock]]+(E61/30)*Table1[[#This Row],[Lead Time (days)]]</f>
        <v>21.434890947623206</v>
      </c>
      <c r="S61" s="58" t="str">
        <f>IF(Table1[[#This Row],[On Hand Stock (units)]]&gt;R61,"yes","no")</f>
        <v>yes</v>
      </c>
      <c r="T61" s="59">
        <f>Table1[[#This Row],[On Hand Stock (units)]]-J61</f>
        <v>230.18512270251281</v>
      </c>
      <c r="U61" s="59">
        <f>Table1[[#This Row],[Exp. Lead time]]*Table1[[#This Row],[APU
(units)]]/30</f>
        <v>20.333333333333332</v>
      </c>
      <c r="V61" s="59">
        <f>Table1[[#This Row],[On Hand Stock (units)]]+U61</f>
        <v>254.51845603584616</v>
      </c>
      <c r="W61" s="59" t="str">
        <f>IF(Table1[[#This Row],[On hand quantity after purchase]]&gt;Table1[[#This Row],[APU  Projection for oct]],"Yes","No")</f>
        <v>Yes</v>
      </c>
      <c r="X61" s="59">
        <f>AE61-Table1[[#This Row],[On Hand Stock (units)]]</f>
        <v>-266.21106830251279</v>
      </c>
      <c r="Y61" s="59">
        <f>MAX(Table1[[#This Row],[Qty required to meet next quarter]],Table1[[#This Row],[MOQ/One lead time demand]])</f>
        <v>20.333333333333332</v>
      </c>
      <c r="Z61" s="59">
        <f>Table1[[#This Row],[Qty to purchase]]*Table1[[#This Row],[Std. Price ($)]]</f>
        <v>108.5323712</v>
      </c>
      <c r="AA61" s="59"/>
      <c r="AB61" s="59"/>
      <c r="AC61" s="61">
        <f>Table1[[#This Row],[On Hand Stock (units)]]-(12*Table1[[#This Row],[APU
(units)]])</f>
        <v>114.18512270251281</v>
      </c>
      <c r="AD61" s="64">
        <v>-6</v>
      </c>
      <c r="AE61" s="65">
        <f>AD61*Table1[[#This Row],[Std. Price ($)]]</f>
        <v>-32.0259456</v>
      </c>
    </row>
    <row r="62" spans="1:31" ht="18.5" x14ac:dyDescent="0.35">
      <c r="A62" s="46">
        <v>32369.281619072353</v>
      </c>
      <c r="B62" s="47">
        <v>9.7158765000000002</v>
      </c>
      <c r="C62" s="47">
        <v>137.46502042446252</v>
      </c>
      <c r="D62" s="47">
        <f>Table1[[#This Row],[On-Hand Stock ($)]]/Table1[[#This Row],[Std. Price ($)]]</f>
        <v>14.148494006121066</v>
      </c>
      <c r="E62" s="48">
        <v>10</v>
      </c>
      <c r="F62" s="49">
        <v>0.2</v>
      </c>
      <c r="G62" s="48">
        <v>1</v>
      </c>
      <c r="H62" s="48">
        <v>1.65</v>
      </c>
      <c r="I62" s="48">
        <v>21</v>
      </c>
      <c r="J62" s="55">
        <f>Table1[[#This Row],[APU
(units)]]+(Table1[[#This Row],[APU Trend]]*Table1[[#This Row],[APU
(units)]])</f>
        <v>12</v>
      </c>
      <c r="K62" s="55" t="str">
        <f>IF(Table1[[#This Row],[On Hand Stock (units)]]&gt;J62,"Yes","No")</f>
        <v>Yes</v>
      </c>
      <c r="L62" s="55">
        <f>Table1[[#This Row],[Lead Time (days)]]/Table1[[#This Row],[S-OTD]]</f>
        <v>21</v>
      </c>
      <c r="M62" s="55">
        <f>(Table1[[#This Row],[Demand variability (COV)]]/100)*E62</f>
        <v>0.16500000000000001</v>
      </c>
      <c r="N62" s="55">
        <f>AVERAGE(Table1[[#This Row],[Lead Time (days)]],Table1[[#This Row],[Exp. Lead time]])</f>
        <v>21</v>
      </c>
      <c r="O62" s="55">
        <f>(Table1[[#This Row],[Exp. Lead time]]-N62)^2</f>
        <v>0</v>
      </c>
      <c r="P62" s="55">
        <v>0</v>
      </c>
      <c r="Q62" s="55">
        <f>1.64*SQRT(Table1[[#This Row],[Lead Time (days)]]*(M62^2)+Table1[[#This Row],[APU
(units)]]*P62)</f>
        <v>1.2400449830550502</v>
      </c>
      <c r="R62" s="58">
        <f>Table1[[#This Row],[Safety Stock]]+(E62/30)*Table1[[#This Row],[Lead Time (days)]]</f>
        <v>8.24004498305505</v>
      </c>
      <c r="S62" s="58" t="str">
        <f>IF(Table1[[#This Row],[On Hand Stock (units)]]&gt;R62,"yes","no")</f>
        <v>yes</v>
      </c>
      <c r="T62" s="59">
        <f>Table1[[#This Row],[On Hand Stock (units)]]-J62</f>
        <v>2.1484940061210658</v>
      </c>
      <c r="U62" s="59">
        <f>Table1[[#This Row],[Exp. Lead time]]*Table1[[#This Row],[APU
(units)]]/30</f>
        <v>7</v>
      </c>
      <c r="V62" s="59">
        <f>Table1[[#This Row],[On Hand Stock (units)]]+U62</f>
        <v>21.148494006121066</v>
      </c>
      <c r="W62" s="59" t="str">
        <f>IF(Table1[[#This Row],[On hand quantity after purchase]]&gt;Table1[[#This Row],[APU  Projection for oct]],"Yes","No")</f>
        <v>Yes</v>
      </c>
      <c r="X62" s="59">
        <f>AE62-Table1[[#This Row],[On Hand Stock (units)]]</f>
        <v>393.91831899387898</v>
      </c>
      <c r="Y62" s="59">
        <f>MAX(Table1[[#This Row],[Qty required to meet next quarter]],Table1[[#This Row],[MOQ/One lead time demand]])</f>
        <v>393.91831899387898</v>
      </c>
      <c r="Z62" s="59">
        <f>Table1[[#This Row],[Qty to purchase]]*Table1[[#This Row],[Std. Price ($)]]</f>
        <v>3827.2617384321325</v>
      </c>
      <c r="AA62" s="59"/>
      <c r="AB62" s="59"/>
      <c r="AC62" s="61">
        <f>Table1[[#This Row],[On Hand Stock (units)]]-(12*Table1[[#This Row],[APU
(units)]])</f>
        <v>-105.85150599387893</v>
      </c>
      <c r="AD62" s="64">
        <v>42</v>
      </c>
      <c r="AE62" s="65">
        <f>AD62*Table1[[#This Row],[Std. Price ($)]]</f>
        <v>408.06681300000002</v>
      </c>
    </row>
    <row r="63" spans="1:31" ht="18.5" x14ac:dyDescent="0.35">
      <c r="A63" s="46">
        <v>54570.822912430885</v>
      </c>
      <c r="B63" s="47">
        <v>8.1317181000000005</v>
      </c>
      <c r="C63" s="47">
        <v>2450</v>
      </c>
      <c r="D63" s="47">
        <f>Table1[[#This Row],[On-Hand Stock ($)]]/Table1[[#This Row],[Std. Price ($)]]</f>
        <v>301.28934253143871</v>
      </c>
      <c r="E63" s="48">
        <v>10</v>
      </c>
      <c r="F63" s="49">
        <v>-0.6</v>
      </c>
      <c r="G63" s="48">
        <v>0.81</v>
      </c>
      <c r="H63" s="48">
        <v>1.04</v>
      </c>
      <c r="I63" s="48">
        <v>66</v>
      </c>
      <c r="J63" s="55">
        <f>Table1[[#This Row],[APU
(units)]]+(Table1[[#This Row],[APU Trend]]*Table1[[#This Row],[APU
(units)]])</f>
        <v>4</v>
      </c>
      <c r="K63" s="55" t="str">
        <f>IF(Table1[[#This Row],[On Hand Stock (units)]]&gt;J63,"Yes","No")</f>
        <v>Yes</v>
      </c>
      <c r="L63" s="55">
        <f>Table1[[#This Row],[Lead Time (days)]]/Table1[[#This Row],[S-OTD]]</f>
        <v>81.481481481481481</v>
      </c>
      <c r="M63" s="55">
        <f>(Table1[[#This Row],[Demand variability (COV)]]/100)*E63</f>
        <v>0.104</v>
      </c>
      <c r="N63" s="55">
        <f>AVERAGE(Table1[[#This Row],[Lead Time (days)]],Table1[[#This Row],[Exp. Lead time]])</f>
        <v>73.740740740740733</v>
      </c>
      <c r="O63" s="55">
        <f>(Table1[[#This Row],[Exp. Lead time]]-N63)^2</f>
        <v>59.919067215363619</v>
      </c>
      <c r="P63" s="55">
        <v>59.919067215363619</v>
      </c>
      <c r="Q63" s="55">
        <f>1.64*SQRT(Table1[[#This Row],[Lead Time (days)]]*(M63^2)+Table1[[#This Row],[APU
(units)]]*P63)</f>
        <v>40.168435604613975</v>
      </c>
      <c r="R63" s="58">
        <f>Table1[[#This Row],[Safety Stock]]+(E63/30)*Table1[[#This Row],[Lead Time (days)]]</f>
        <v>62.168435604613975</v>
      </c>
      <c r="S63" s="58" t="str">
        <f>IF(Table1[[#This Row],[On Hand Stock (units)]]&gt;R63,"yes","no")</f>
        <v>yes</v>
      </c>
      <c r="T63" s="59">
        <f>Table1[[#This Row],[On Hand Stock (units)]]-J63</f>
        <v>297.28934253143871</v>
      </c>
      <c r="U63" s="59">
        <f>Table1[[#This Row],[Exp. Lead time]]*Table1[[#This Row],[APU
(units)]]/30</f>
        <v>27.160493827160494</v>
      </c>
      <c r="V63" s="59">
        <f>Table1[[#This Row],[On Hand Stock (units)]]+U63</f>
        <v>328.44983635859921</v>
      </c>
      <c r="W63" s="59" t="str">
        <f>IF(Table1[[#This Row],[On hand quantity after purchase]]&gt;Table1[[#This Row],[APU  Projection for oct]],"Yes","No")</f>
        <v>Yes</v>
      </c>
      <c r="X63" s="59">
        <f>AE63-Table1[[#This Row],[On Hand Stock (units)]]</f>
        <v>-350.07965113143871</v>
      </c>
      <c r="Y63" s="59">
        <f>MAX(Table1[[#This Row],[Qty required to meet next quarter]],Table1[[#This Row],[MOQ/One lead time demand]])</f>
        <v>27.160493827160494</v>
      </c>
      <c r="Z63" s="59">
        <f>Table1[[#This Row],[Qty to purchase]]*Table1[[#This Row],[Std. Price ($)]]</f>
        <v>220.86147925925928</v>
      </c>
      <c r="AA63" s="59"/>
      <c r="AB63" s="59"/>
      <c r="AC63" s="61">
        <f>Table1[[#This Row],[On Hand Stock (units)]]-(12*Table1[[#This Row],[APU
(units)]])</f>
        <v>181.28934253143871</v>
      </c>
      <c r="AD63" s="64">
        <v>-6</v>
      </c>
      <c r="AE63" s="65">
        <f>AD63*Table1[[#This Row],[Std. Price ($)]]</f>
        <v>-48.790308600000003</v>
      </c>
    </row>
    <row r="64" spans="1:31" ht="18.5" x14ac:dyDescent="0.35">
      <c r="A64" s="46">
        <v>87416.072395658877</v>
      </c>
      <c r="B64" s="47">
        <v>7.6735130999999992</v>
      </c>
      <c r="C64" s="47">
        <v>680</v>
      </c>
      <c r="D64" s="47">
        <f>Table1[[#This Row],[On-Hand Stock ($)]]/Table1[[#This Row],[Std. Price ($)]]</f>
        <v>88.616516468838768</v>
      </c>
      <c r="E64" s="48">
        <v>10</v>
      </c>
      <c r="F64" s="49">
        <v>-0.4</v>
      </c>
      <c r="G64" s="48">
        <v>1</v>
      </c>
      <c r="H64" s="48">
        <v>1.95</v>
      </c>
      <c r="I64" s="48">
        <v>11</v>
      </c>
      <c r="J64" s="55">
        <f>Table1[[#This Row],[APU
(units)]]+(Table1[[#This Row],[APU Trend]]*Table1[[#This Row],[APU
(units)]])</f>
        <v>6</v>
      </c>
      <c r="K64" s="55" t="str">
        <f>IF(Table1[[#This Row],[On Hand Stock (units)]]&gt;J64,"Yes","No")</f>
        <v>Yes</v>
      </c>
      <c r="L64" s="55">
        <f>Table1[[#This Row],[Lead Time (days)]]/Table1[[#This Row],[S-OTD]]</f>
        <v>11</v>
      </c>
      <c r="M64" s="55">
        <f>(Table1[[#This Row],[Demand variability (COV)]]/100)*E64</f>
        <v>0.19500000000000001</v>
      </c>
      <c r="N64" s="55">
        <f>AVERAGE(Table1[[#This Row],[Lead Time (days)]],Table1[[#This Row],[Exp. Lead time]])</f>
        <v>11</v>
      </c>
      <c r="O64" s="55">
        <f>(Table1[[#This Row],[Exp. Lead time]]-N64)^2</f>
        <v>0</v>
      </c>
      <c r="P64" s="55">
        <v>0</v>
      </c>
      <c r="Q64" s="55">
        <f>1.64*SQRT(Table1[[#This Row],[Lead Time (days)]]*(M64^2)+Table1[[#This Row],[APU
(units)]]*P64)</f>
        <v>1.0606566079556567</v>
      </c>
      <c r="R64" s="58">
        <f>Table1[[#This Row],[Safety Stock]]+(E64/30)*Table1[[#This Row],[Lead Time (days)]]</f>
        <v>4.7273232746223233</v>
      </c>
      <c r="S64" s="58" t="str">
        <f>IF(Table1[[#This Row],[On Hand Stock (units)]]&gt;R64,"yes","no")</f>
        <v>yes</v>
      </c>
      <c r="T64" s="59">
        <f>Table1[[#This Row],[On Hand Stock (units)]]-J64</f>
        <v>82.616516468838768</v>
      </c>
      <c r="U64" s="59">
        <f>Table1[[#This Row],[Exp. Lead time]]*Table1[[#This Row],[APU
(units)]]/30</f>
        <v>3.6666666666666665</v>
      </c>
      <c r="V64" s="59">
        <f>Table1[[#This Row],[On Hand Stock (units)]]+U64</f>
        <v>92.283183135505439</v>
      </c>
      <c r="W64" s="59" t="str">
        <f>IF(Table1[[#This Row],[On hand quantity after purchase]]&gt;Table1[[#This Row],[APU  Projection for oct]],"Yes","No")</f>
        <v>Yes</v>
      </c>
      <c r="X64" s="59">
        <f>AE64-Table1[[#This Row],[On Hand Stock (units)]]</f>
        <v>-42.575437868838783</v>
      </c>
      <c r="Y64" s="59">
        <f>MAX(Table1[[#This Row],[Qty required to meet next quarter]],Table1[[#This Row],[MOQ/One lead time demand]])</f>
        <v>3.6666666666666665</v>
      </c>
      <c r="Z64" s="59">
        <f>Table1[[#This Row],[Qty to purchase]]*Table1[[#This Row],[Std. Price ($)]]</f>
        <v>28.136214699999996</v>
      </c>
      <c r="AA64" s="59"/>
      <c r="AB64" s="59"/>
      <c r="AC64" s="61">
        <f>Table1[[#This Row],[On Hand Stock (units)]]-(12*Table1[[#This Row],[APU
(units)]])</f>
        <v>-31.383483531161232</v>
      </c>
      <c r="AD64" s="64">
        <v>5.9999999999999982</v>
      </c>
      <c r="AE64" s="65">
        <f>AD64*Table1[[#This Row],[Std. Price ($)]]</f>
        <v>46.041078599999985</v>
      </c>
    </row>
    <row r="65" spans="1:31" ht="18.5" x14ac:dyDescent="0.35">
      <c r="A65" s="46">
        <v>35550.826262362069</v>
      </c>
      <c r="B65" s="47">
        <v>11.3686089</v>
      </c>
      <c r="C65" s="47">
        <v>480.47437916230513</v>
      </c>
      <c r="D65" s="47">
        <f>Table1[[#This Row],[On-Hand Stock ($)]]/Table1[[#This Row],[Std. Price ($)]]</f>
        <v>42.263251677371464</v>
      </c>
      <c r="E65" s="48">
        <v>18</v>
      </c>
      <c r="F65" s="49">
        <v>-0.2</v>
      </c>
      <c r="G65" s="48">
        <v>1</v>
      </c>
      <c r="H65" s="48">
        <v>1.95</v>
      </c>
      <c r="I65" s="48">
        <v>30</v>
      </c>
      <c r="J65" s="55">
        <f>Table1[[#This Row],[APU
(units)]]+(Table1[[#This Row],[APU Trend]]*Table1[[#This Row],[APU
(units)]])</f>
        <v>14.4</v>
      </c>
      <c r="K65" s="55" t="str">
        <f>IF(Table1[[#This Row],[On Hand Stock (units)]]&gt;J65,"Yes","No")</f>
        <v>Yes</v>
      </c>
      <c r="L65" s="55">
        <f>Table1[[#This Row],[Lead Time (days)]]/Table1[[#This Row],[S-OTD]]</f>
        <v>30</v>
      </c>
      <c r="M65" s="55">
        <f>(Table1[[#This Row],[Demand variability (COV)]]/100)*E65</f>
        <v>0.35099999999999998</v>
      </c>
      <c r="N65" s="55">
        <f>AVERAGE(Table1[[#This Row],[Lead Time (days)]],Table1[[#This Row],[Exp. Lead time]])</f>
        <v>30</v>
      </c>
      <c r="O65" s="55">
        <f>(Table1[[#This Row],[Exp. Lead time]]-N65)^2</f>
        <v>0</v>
      </c>
      <c r="P65" s="55">
        <v>0</v>
      </c>
      <c r="Q65" s="55">
        <f>1.64*SQRT(Table1[[#This Row],[Lead Time (days)]]*(M65^2)+Table1[[#This Row],[APU
(units)]]*P65)</f>
        <v>3.1529101300227382</v>
      </c>
      <c r="R65" s="58">
        <f>Table1[[#This Row],[Safety Stock]]+(E65/30)*Table1[[#This Row],[Lead Time (days)]]</f>
        <v>21.15291013002274</v>
      </c>
      <c r="S65" s="58" t="str">
        <f>IF(Table1[[#This Row],[On Hand Stock (units)]]&gt;R65,"yes","no")</f>
        <v>yes</v>
      </c>
      <c r="T65" s="59">
        <f>Table1[[#This Row],[On Hand Stock (units)]]-J65</f>
        <v>27.863251677371466</v>
      </c>
      <c r="U65" s="59">
        <f>Table1[[#This Row],[Exp. Lead time]]*Table1[[#This Row],[APU
(units)]]/30</f>
        <v>18</v>
      </c>
      <c r="V65" s="59">
        <f>Table1[[#This Row],[On Hand Stock (units)]]+U65</f>
        <v>60.263251677371464</v>
      </c>
      <c r="W65" s="59" t="str">
        <f>IF(Table1[[#This Row],[On hand quantity after purchase]]&gt;Table1[[#This Row],[APU  Projection for oct]],"Yes","No")</f>
        <v>Yes</v>
      </c>
      <c r="X65" s="59">
        <f>AE65-Table1[[#This Row],[On Hand Stock (units)]]</f>
        <v>326.07967668262864</v>
      </c>
      <c r="Y65" s="59">
        <f>MAX(Table1[[#This Row],[Qty required to meet next quarter]],Table1[[#This Row],[MOQ/One lead time demand]])</f>
        <v>326.07967668262864</v>
      </c>
      <c r="Z65" s="59">
        <f>Table1[[#This Row],[Qty to purchase]]*Table1[[#This Row],[Std. Price ($)]]</f>
        <v>3707.0723144432545</v>
      </c>
      <c r="AA65" s="59"/>
      <c r="AB65" s="59"/>
      <c r="AC65" s="61">
        <f>Table1[[#This Row],[On Hand Stock (units)]]-(12*Table1[[#This Row],[APU
(units)]])</f>
        <v>-173.73674832262853</v>
      </c>
      <c r="AD65" s="64">
        <v>32.400000000000006</v>
      </c>
      <c r="AE65" s="65">
        <f>AD65*Table1[[#This Row],[Std. Price ($)]]</f>
        <v>368.34292836000009</v>
      </c>
    </row>
    <row r="66" spans="1:31" ht="18.5" x14ac:dyDescent="0.35">
      <c r="A66" s="46">
        <v>58772.385511943859</v>
      </c>
      <c r="B66" s="47">
        <v>12.803963700000001</v>
      </c>
      <c r="C66" s="47">
        <v>69.196554268526668</v>
      </c>
      <c r="D66" s="47">
        <f>Table1[[#This Row],[On-Hand Stock ($)]]/Table1[[#This Row],[Std. Price ($)]]</f>
        <v>5.4043072824805547</v>
      </c>
      <c r="E66" s="48">
        <v>10</v>
      </c>
      <c r="F66" s="49">
        <v>0.8</v>
      </c>
      <c r="G66" s="48">
        <v>1</v>
      </c>
      <c r="H66" s="48">
        <v>1.2</v>
      </c>
      <c r="I66" s="48">
        <v>11</v>
      </c>
      <c r="J66" s="55">
        <f>Table1[[#This Row],[APU
(units)]]+(Table1[[#This Row],[APU Trend]]*Table1[[#This Row],[APU
(units)]])</f>
        <v>18</v>
      </c>
      <c r="K66" s="55" t="str">
        <f>IF(Table1[[#This Row],[On Hand Stock (units)]]&gt;J66,"Yes","No")</f>
        <v>No</v>
      </c>
      <c r="L66" s="55">
        <f>Table1[[#This Row],[Lead Time (days)]]/Table1[[#This Row],[S-OTD]]</f>
        <v>11</v>
      </c>
      <c r="M66" s="55">
        <f>(Table1[[#This Row],[Demand variability (COV)]]/100)*E66</f>
        <v>0.12</v>
      </c>
      <c r="N66" s="55">
        <f>AVERAGE(Table1[[#This Row],[Lead Time (days)]],Table1[[#This Row],[Exp. Lead time]])</f>
        <v>11</v>
      </c>
      <c r="O66" s="55">
        <f>(Table1[[#This Row],[Exp. Lead time]]-N66)^2</f>
        <v>0</v>
      </c>
      <c r="P66" s="55">
        <v>0</v>
      </c>
      <c r="Q66" s="55">
        <f>1.64*SQRT(Table1[[#This Row],[Lead Time (days)]]*(M66^2)+Table1[[#This Row],[APU
(units)]]*P66)</f>
        <v>0.65271175874194265</v>
      </c>
      <c r="R66" s="58">
        <f>Table1[[#This Row],[Safety Stock]]+(E66/30)*Table1[[#This Row],[Lead Time (days)]]</f>
        <v>4.3193784254086092</v>
      </c>
      <c r="S66" s="58" t="str">
        <f>IF(Table1[[#This Row],[On Hand Stock (units)]]&gt;R66,"yes","no")</f>
        <v>yes</v>
      </c>
      <c r="T66" s="59">
        <f>Table1[[#This Row],[On Hand Stock (units)]]-J66</f>
        <v>-12.595692717519444</v>
      </c>
      <c r="U66" s="59">
        <f>Table1[[#This Row],[Exp. Lead time]]*Table1[[#This Row],[APU
(units)]]/30</f>
        <v>3.6666666666666665</v>
      </c>
      <c r="V66" s="59">
        <f>Table1[[#This Row],[On Hand Stock (units)]]+U66</f>
        <v>9.0709739491472217</v>
      </c>
      <c r="W66" s="59" t="str">
        <f>IF(Table1[[#This Row],[On hand quantity after purchase]]&gt;Table1[[#This Row],[APU  Projection for oct]],"Yes","No")</f>
        <v>No</v>
      </c>
      <c r="X66" s="59">
        <f>AE66-Table1[[#This Row],[On Hand Stock (units)]]</f>
        <v>993.30486131751945</v>
      </c>
      <c r="Y66" s="59">
        <f>MAX(Table1[[#This Row],[Qty required to meet next quarter]],Table1[[#This Row],[MOQ/One lead time demand]])</f>
        <v>993.30486131751945</v>
      </c>
      <c r="Z66" s="59">
        <f>Table1[[#This Row],[Qty to purchase]]*Table1[[#This Row],[Std. Price ($)]]</f>
        <v>12718.239387343054</v>
      </c>
      <c r="AA66" s="59"/>
      <c r="AB66" s="59"/>
      <c r="AC66" s="61">
        <f>Table1[[#This Row],[On Hand Stock (units)]]-(12*Table1[[#This Row],[APU
(units)]])</f>
        <v>-114.59569271751944</v>
      </c>
      <c r="AD66" s="64">
        <v>78</v>
      </c>
      <c r="AE66" s="65">
        <f>AD66*Table1[[#This Row],[Std. Price ($)]]</f>
        <v>998.7091686</v>
      </c>
    </row>
    <row r="67" spans="1:31" ht="18.5" x14ac:dyDescent="0.35">
      <c r="A67" s="46">
        <v>7436.8073142564326</v>
      </c>
      <c r="B67" s="47">
        <v>6.4020000000000001</v>
      </c>
      <c r="C67" s="47">
        <v>242.31584953261736</v>
      </c>
      <c r="D67" s="47">
        <f>Table1[[#This Row],[On-Hand Stock ($)]]/Table1[[#This Row],[Std. Price ($)]]</f>
        <v>37.850023357172347</v>
      </c>
      <c r="E67" s="48">
        <v>10</v>
      </c>
      <c r="F67" s="49">
        <v>1.5</v>
      </c>
      <c r="G67" s="48">
        <v>0.88</v>
      </c>
      <c r="H67" s="48">
        <v>1.45</v>
      </c>
      <c r="I67" s="48">
        <v>61</v>
      </c>
      <c r="J67" s="55">
        <f>Table1[[#This Row],[APU
(units)]]+(Table1[[#This Row],[APU Trend]]*Table1[[#This Row],[APU
(units)]])</f>
        <v>25</v>
      </c>
      <c r="K67" s="55" t="str">
        <f>IF(Table1[[#This Row],[On Hand Stock (units)]]&gt;J67,"Yes","No")</f>
        <v>Yes</v>
      </c>
      <c r="L67" s="55">
        <f>Table1[[#This Row],[Lead Time (days)]]/Table1[[#This Row],[S-OTD]]</f>
        <v>69.318181818181813</v>
      </c>
      <c r="M67" s="55">
        <f>(Table1[[#This Row],[Demand variability (COV)]]/100)*E67</f>
        <v>0.14499999999999999</v>
      </c>
      <c r="N67" s="55">
        <f>AVERAGE(Table1[[#This Row],[Lead Time (days)]],Table1[[#This Row],[Exp. Lead time]])</f>
        <v>65.159090909090907</v>
      </c>
      <c r="O67" s="55">
        <f>(Table1[[#This Row],[Exp. Lead time]]-N67)^2</f>
        <v>17.298037190082624</v>
      </c>
      <c r="P67" s="55">
        <v>17.298037190082624</v>
      </c>
      <c r="Q67" s="55">
        <f>1.64*SQRT(Table1[[#This Row],[Lead Time (days)]]*(M67^2)+Table1[[#This Row],[APU
(units)]]*P67)</f>
        <v>21.649422336507325</v>
      </c>
      <c r="R67" s="58">
        <f>Table1[[#This Row],[Safety Stock]]+(E67/30)*Table1[[#This Row],[Lead Time (days)]]</f>
        <v>41.982755669840657</v>
      </c>
      <c r="S67" s="58" t="str">
        <f>IF(Table1[[#This Row],[On Hand Stock (units)]]&gt;R67,"yes","no")</f>
        <v>no</v>
      </c>
      <c r="T67" s="59">
        <f>Table1[[#This Row],[On Hand Stock (units)]]-J67</f>
        <v>12.850023357172347</v>
      </c>
      <c r="U67" s="59">
        <f>Table1[[#This Row],[Exp. Lead time]]*Table1[[#This Row],[APU
(units)]]/30</f>
        <v>23.106060606060606</v>
      </c>
      <c r="V67" s="59">
        <f>Table1[[#This Row],[On Hand Stock (units)]]+U67</f>
        <v>60.956083963232956</v>
      </c>
      <c r="W67" s="59" t="str">
        <f>IF(Table1[[#This Row],[On hand quantity after purchase]]&gt;Table1[[#This Row],[APU  Projection for oct]],"Yes","No")</f>
        <v>Yes</v>
      </c>
      <c r="X67" s="59">
        <f>AE67-Table1[[#This Row],[On Hand Stock (units)]]</f>
        <v>730.38997664282761</v>
      </c>
      <c r="Y67" s="59">
        <f>MAX(Table1[[#This Row],[Qty required to meet next quarter]],Table1[[#This Row],[MOQ/One lead time demand]])</f>
        <v>730.38997664282761</v>
      </c>
      <c r="Z67" s="59">
        <f>Table1[[#This Row],[Qty to purchase]]*Table1[[#This Row],[Std. Price ($)]]</f>
        <v>4675.9566304673826</v>
      </c>
      <c r="AA67" s="59"/>
      <c r="AB67" s="59"/>
      <c r="AC67" s="61">
        <f>Table1[[#This Row],[On Hand Stock (units)]]-(12*Table1[[#This Row],[APU
(units)]])</f>
        <v>-82.149976642827653</v>
      </c>
      <c r="AD67" s="64">
        <v>120</v>
      </c>
      <c r="AE67" s="65">
        <f>AD67*Table1[[#This Row],[Std. Price ($)]]</f>
        <v>768.24</v>
      </c>
    </row>
    <row r="68" spans="1:31" ht="18.5" x14ac:dyDescent="0.35">
      <c r="A68" s="46">
        <v>42197.03079931195</v>
      </c>
      <c r="B68" s="47">
        <v>5.3771553000000001</v>
      </c>
      <c r="C68" s="47">
        <v>115.54666002249998</v>
      </c>
      <c r="D68" s="47">
        <f>Table1[[#This Row],[On-Hand Stock ($)]]/Table1[[#This Row],[Std. Price ($)]]</f>
        <v>21.488436464258339</v>
      </c>
      <c r="E68" s="48">
        <v>10</v>
      </c>
      <c r="F68" s="49">
        <v>1.5</v>
      </c>
      <c r="G68" s="48">
        <v>0.75</v>
      </c>
      <c r="H68" s="48">
        <v>1.72</v>
      </c>
      <c r="I68" s="48">
        <v>29</v>
      </c>
      <c r="J68" s="55">
        <f>Table1[[#This Row],[APU
(units)]]+(Table1[[#This Row],[APU Trend]]*Table1[[#This Row],[APU
(units)]])</f>
        <v>25</v>
      </c>
      <c r="K68" s="55" t="str">
        <f>IF(Table1[[#This Row],[On Hand Stock (units)]]&gt;J68,"Yes","No")</f>
        <v>No</v>
      </c>
      <c r="L68" s="55">
        <f>Table1[[#This Row],[Lead Time (days)]]/Table1[[#This Row],[S-OTD]]</f>
        <v>38.666666666666664</v>
      </c>
      <c r="M68" s="55">
        <f>(Table1[[#This Row],[Demand variability (COV)]]/100)*E68</f>
        <v>0.17199999999999999</v>
      </c>
      <c r="N68" s="55">
        <f>AVERAGE(Table1[[#This Row],[Lead Time (days)]],Table1[[#This Row],[Exp. Lead time]])</f>
        <v>33.833333333333329</v>
      </c>
      <c r="O68" s="55">
        <f>(Table1[[#This Row],[Exp. Lead time]]-N68)^2</f>
        <v>23.361111111111136</v>
      </c>
      <c r="P68" s="55">
        <v>23.361111111111136</v>
      </c>
      <c r="Q68" s="55">
        <f>1.64*SQRT(Table1[[#This Row],[Lead Time (days)]]*(M68^2)+Table1[[#This Row],[APU
(units)]]*P68)</f>
        <v>25.11230672618597</v>
      </c>
      <c r="R68" s="58">
        <f>Table1[[#This Row],[Safety Stock]]+(E68/30)*Table1[[#This Row],[Lead Time (days)]]</f>
        <v>34.778973392852635</v>
      </c>
      <c r="S68" s="58" t="str">
        <f>IF(Table1[[#This Row],[On Hand Stock (units)]]&gt;R68,"yes","no")</f>
        <v>no</v>
      </c>
      <c r="T68" s="59">
        <f>Table1[[#This Row],[On Hand Stock (units)]]-J68</f>
        <v>-3.5115635357416615</v>
      </c>
      <c r="U68" s="59">
        <f>Table1[[#This Row],[Exp. Lead time]]*Table1[[#This Row],[APU
(units)]]/30</f>
        <v>12.888888888888888</v>
      </c>
      <c r="V68" s="59">
        <f>Table1[[#This Row],[On Hand Stock (units)]]+U68</f>
        <v>34.377325353147228</v>
      </c>
      <c r="W68" s="59" t="str">
        <f>IF(Table1[[#This Row],[On hand quantity after purchase]]&gt;Table1[[#This Row],[APU  Projection for oct]],"Yes","No")</f>
        <v>Yes</v>
      </c>
      <c r="X68" s="59">
        <f>AE68-Table1[[#This Row],[On Hand Stock (units)]]</f>
        <v>623.77019953574165</v>
      </c>
      <c r="Y68" s="59">
        <f>MAX(Table1[[#This Row],[Qty required to meet next quarter]],Table1[[#This Row],[MOQ/One lead time demand]])</f>
        <v>623.77019953574165</v>
      </c>
      <c r="Z68" s="59">
        <f>Table1[[#This Row],[Qty to purchase]]*Table1[[#This Row],[Std. Price ($)]]</f>
        <v>3354.1092344156709</v>
      </c>
      <c r="AA68" s="59"/>
      <c r="AB68" s="59"/>
      <c r="AC68" s="61">
        <f>Table1[[#This Row],[On Hand Stock (units)]]-(12*Table1[[#This Row],[APU
(units)]])</f>
        <v>-98.511563535741658</v>
      </c>
      <c r="AD68" s="64">
        <v>120</v>
      </c>
      <c r="AE68" s="65">
        <f>AD68*Table1[[#This Row],[Std. Price ($)]]</f>
        <v>645.25863600000002</v>
      </c>
    </row>
    <row r="69" spans="1:31" ht="18.5" x14ac:dyDescent="0.35">
      <c r="A69" s="46">
        <v>65905.883814739136</v>
      </c>
      <c r="B69" s="47">
        <v>5.4384626999999996</v>
      </c>
      <c r="C69" s="47">
        <v>57.049940750199482</v>
      </c>
      <c r="D69" s="47">
        <f>Table1[[#This Row],[On-Hand Stock ($)]]/Table1[[#This Row],[Std. Price ($)]]</f>
        <v>10.49008587485568</v>
      </c>
      <c r="E69" s="48">
        <v>10</v>
      </c>
      <c r="F69" s="49">
        <v>0.4</v>
      </c>
      <c r="G69" s="48">
        <v>0.77</v>
      </c>
      <c r="H69" s="48">
        <v>1.5</v>
      </c>
      <c r="I69" s="48">
        <v>16</v>
      </c>
      <c r="J69" s="55">
        <f>Table1[[#This Row],[APU
(units)]]+(Table1[[#This Row],[APU Trend]]*Table1[[#This Row],[APU
(units)]])</f>
        <v>14</v>
      </c>
      <c r="K69" s="55" t="str">
        <f>IF(Table1[[#This Row],[On Hand Stock (units)]]&gt;J69,"Yes","No")</f>
        <v>No</v>
      </c>
      <c r="L69" s="55">
        <f>Table1[[#This Row],[Lead Time (days)]]/Table1[[#This Row],[S-OTD]]</f>
        <v>20.779220779220779</v>
      </c>
      <c r="M69" s="55">
        <f>(Table1[[#This Row],[Demand variability (COV)]]/100)*E69</f>
        <v>0.15</v>
      </c>
      <c r="N69" s="55">
        <f>AVERAGE(Table1[[#This Row],[Lead Time (days)]],Table1[[#This Row],[Exp. Lead time]])</f>
        <v>18.38961038961039</v>
      </c>
      <c r="O69" s="55">
        <f>(Table1[[#This Row],[Exp. Lead time]]-N69)^2</f>
        <v>5.7102378141339178</v>
      </c>
      <c r="P69" s="55">
        <v>5.7102378141339178</v>
      </c>
      <c r="Q69" s="55">
        <f>1.64*SQRT(Table1[[#This Row],[Lead Time (days)]]*(M69^2)+Table1[[#This Row],[APU
(units)]]*P69)</f>
        <v>12.431846695038749</v>
      </c>
      <c r="R69" s="58">
        <f>Table1[[#This Row],[Safety Stock]]+(E69/30)*Table1[[#This Row],[Lead Time (days)]]</f>
        <v>17.765180028372082</v>
      </c>
      <c r="S69" s="58" t="str">
        <f>IF(Table1[[#This Row],[On Hand Stock (units)]]&gt;R69,"yes","no")</f>
        <v>no</v>
      </c>
      <c r="T69" s="59">
        <f>Table1[[#This Row],[On Hand Stock (units)]]-J69</f>
        <v>-3.50991412514432</v>
      </c>
      <c r="U69" s="59">
        <f>Table1[[#This Row],[Exp. Lead time]]*Table1[[#This Row],[APU
(units)]]/30</f>
        <v>6.9264069264069263</v>
      </c>
      <c r="V69" s="59">
        <f>Table1[[#This Row],[On Hand Stock (units)]]+U69</f>
        <v>17.416492801262606</v>
      </c>
      <c r="W69" s="59" t="str">
        <f>IF(Table1[[#This Row],[On hand quantity after purchase]]&gt;Table1[[#This Row],[APU  Projection for oct]],"Yes","No")</f>
        <v>Yes</v>
      </c>
      <c r="X69" s="59">
        <f>AE69-Table1[[#This Row],[On Hand Stock (units)]]</f>
        <v>283.1868999251443</v>
      </c>
      <c r="Y69" s="59">
        <f>MAX(Table1[[#This Row],[Qty required to meet next quarter]],Table1[[#This Row],[MOQ/One lead time demand]])</f>
        <v>283.1868999251443</v>
      </c>
      <c r="Z69" s="59">
        <f>Table1[[#This Row],[Qty to purchase]]*Table1[[#This Row],[Std. Price ($)]]</f>
        <v>1540.10139237153</v>
      </c>
      <c r="AA69" s="59"/>
      <c r="AB69" s="59"/>
      <c r="AC69" s="61">
        <f>Table1[[#This Row],[On Hand Stock (units)]]-(12*Table1[[#This Row],[APU
(units)]])</f>
        <v>-109.50991412514432</v>
      </c>
      <c r="AD69" s="64">
        <v>54</v>
      </c>
      <c r="AE69" s="65">
        <f>AD69*Table1[[#This Row],[Std. Price ($)]]</f>
        <v>293.67698579999995</v>
      </c>
    </row>
    <row r="70" spans="1:31" ht="18.5" x14ac:dyDescent="0.35">
      <c r="A70" s="46">
        <v>36205.111284001337</v>
      </c>
      <c r="B70" s="47">
        <v>29.849600000000002</v>
      </c>
      <c r="C70" s="47">
        <v>1016.4301731838484</v>
      </c>
      <c r="D70" s="47">
        <f>Table1[[#This Row],[On-Hand Stock ($)]]/Table1[[#This Row],[Std. Price ($)]]</f>
        <v>34.051718387645003</v>
      </c>
      <c r="E70" s="48">
        <v>58</v>
      </c>
      <c r="F70" s="49">
        <v>-0.4</v>
      </c>
      <c r="G70" s="48">
        <v>0.77</v>
      </c>
      <c r="H70" s="48">
        <v>1.1200000000000001</v>
      </c>
      <c r="I70" s="48">
        <v>11</v>
      </c>
      <c r="J70" s="55">
        <f>Table1[[#This Row],[APU
(units)]]+(Table1[[#This Row],[APU Trend]]*Table1[[#This Row],[APU
(units)]])</f>
        <v>34.799999999999997</v>
      </c>
      <c r="K70" s="55" t="str">
        <f>IF(Table1[[#This Row],[On Hand Stock (units)]]&gt;J70,"Yes","No")</f>
        <v>No</v>
      </c>
      <c r="L70" s="55">
        <f>Table1[[#This Row],[Lead Time (days)]]/Table1[[#This Row],[S-OTD]]</f>
        <v>14.285714285714285</v>
      </c>
      <c r="M70" s="55">
        <f>(Table1[[#This Row],[Demand variability (COV)]]/100)*E70</f>
        <v>0.64960000000000007</v>
      </c>
      <c r="N70" s="55">
        <f>AVERAGE(Table1[[#This Row],[Lead Time (days)]],Table1[[#This Row],[Exp. Lead time]])</f>
        <v>12.642857142857142</v>
      </c>
      <c r="O70" s="55">
        <f>(Table1[[#This Row],[Exp. Lead time]]-N70)^2</f>
        <v>2.698979591836733</v>
      </c>
      <c r="P70" s="55">
        <v>2.698979591836733</v>
      </c>
      <c r="Q70" s="55">
        <f>1.64*SQRT(Table1[[#This Row],[Lead Time (days)]]*(M70^2)+Table1[[#This Row],[APU
(units)]]*P70)</f>
        <v>20.82106423345196</v>
      </c>
      <c r="R70" s="58">
        <f>Table1[[#This Row],[Safety Stock]]+(E70/30)*Table1[[#This Row],[Lead Time (days)]]</f>
        <v>42.087730900118629</v>
      </c>
      <c r="S70" s="58" t="str">
        <f>IF(Table1[[#This Row],[On Hand Stock (units)]]&gt;R70,"yes","no")</f>
        <v>no</v>
      </c>
      <c r="T70" s="59">
        <f>Table1[[#This Row],[On Hand Stock (units)]]-J70</f>
        <v>-0.7482816123549938</v>
      </c>
      <c r="U70" s="59">
        <f>Table1[[#This Row],[Exp. Lead time]]*Table1[[#This Row],[APU
(units)]]/30</f>
        <v>27.619047619047617</v>
      </c>
      <c r="V70" s="59">
        <f>Table1[[#This Row],[On Hand Stock (units)]]+U70</f>
        <v>61.670766006692617</v>
      </c>
      <c r="W70" s="59" t="str">
        <f>IF(Table1[[#This Row],[On hand quantity after purchase]]&gt;Table1[[#This Row],[APU  Projection for oct]],"Yes","No")</f>
        <v>Yes</v>
      </c>
      <c r="X70" s="59">
        <f>AE70-Table1[[#This Row],[On Hand Stock (units)]]</f>
        <v>1004.7143616123547</v>
      </c>
      <c r="Y70" s="59">
        <f>MAX(Table1[[#This Row],[Qty required to meet next quarter]],Table1[[#This Row],[MOQ/One lead time demand]])</f>
        <v>1004.7143616123547</v>
      </c>
      <c r="Z70" s="59">
        <f>Table1[[#This Row],[Qty to purchase]]*Table1[[#This Row],[Std. Price ($)]]</f>
        <v>29990.321808384142</v>
      </c>
      <c r="AA70" s="59"/>
      <c r="AB70" s="59"/>
      <c r="AC70" s="61">
        <f>Table1[[#This Row],[On Hand Stock (units)]]-(12*Table1[[#This Row],[APU
(units)]])</f>
        <v>-661.948281612355</v>
      </c>
      <c r="AD70" s="64">
        <v>34.799999999999983</v>
      </c>
      <c r="AE70" s="65">
        <f>AD70*Table1[[#This Row],[Std. Price ($)]]</f>
        <v>1038.7660799999996</v>
      </c>
    </row>
    <row r="71" spans="1:31" ht="18.5" x14ac:dyDescent="0.35">
      <c r="A71" s="46">
        <v>92629.190022500523</v>
      </c>
      <c r="B71" s="47">
        <v>9.8304512000000006</v>
      </c>
      <c r="C71" s="47">
        <v>1266.9498710602393</v>
      </c>
      <c r="D71" s="47">
        <f>Table1[[#This Row],[On-Hand Stock ($)]]/Table1[[#This Row],[Std. Price ($)]]</f>
        <v>128.88013431776551</v>
      </c>
      <c r="E71" s="48">
        <v>268</v>
      </c>
      <c r="F71" s="49">
        <v>-0.6</v>
      </c>
      <c r="G71" s="48">
        <v>0.77</v>
      </c>
      <c r="H71" s="48">
        <v>0.82</v>
      </c>
      <c r="I71" s="48">
        <v>16</v>
      </c>
      <c r="J71" s="55">
        <f>Table1[[#This Row],[APU
(units)]]+(Table1[[#This Row],[APU Trend]]*Table1[[#This Row],[APU
(units)]])</f>
        <v>107.20000000000002</v>
      </c>
      <c r="K71" s="55" t="str">
        <f>IF(Table1[[#This Row],[On Hand Stock (units)]]&gt;J71,"Yes","No")</f>
        <v>Yes</v>
      </c>
      <c r="L71" s="55">
        <f>Table1[[#This Row],[Lead Time (days)]]/Table1[[#This Row],[S-OTD]]</f>
        <v>20.779220779220779</v>
      </c>
      <c r="M71" s="55">
        <f>(Table1[[#This Row],[Demand variability (COV)]]/100)*E71</f>
        <v>2.1975999999999996</v>
      </c>
      <c r="N71" s="55">
        <f>AVERAGE(Table1[[#This Row],[Lead Time (days)]],Table1[[#This Row],[Exp. Lead time]])</f>
        <v>18.38961038961039</v>
      </c>
      <c r="O71" s="55">
        <f>(Table1[[#This Row],[Exp. Lead time]]-N71)^2</f>
        <v>5.7102378141339178</v>
      </c>
      <c r="P71" s="55">
        <v>5.7102378141339178</v>
      </c>
      <c r="Q71" s="55">
        <f>1.64*SQRT(Table1[[#This Row],[Lead Time (days)]]*(M71^2)+Table1[[#This Row],[APU
(units)]]*P71)</f>
        <v>65.755919463796445</v>
      </c>
      <c r="R71" s="58">
        <f>Table1[[#This Row],[Safety Stock]]+(E71/30)*Table1[[#This Row],[Lead Time (days)]]</f>
        <v>208.68925279712977</v>
      </c>
      <c r="S71" s="58" t="str">
        <f>IF(Table1[[#This Row],[On Hand Stock (units)]]&gt;R71,"yes","no")</f>
        <v>no</v>
      </c>
      <c r="T71" s="59">
        <f>Table1[[#This Row],[On Hand Stock (units)]]-J71</f>
        <v>21.680134317765493</v>
      </c>
      <c r="U71" s="59">
        <f>Table1[[#This Row],[Exp. Lead time]]*Table1[[#This Row],[APU
(units)]]/30</f>
        <v>185.62770562770564</v>
      </c>
      <c r="V71" s="59">
        <f>Table1[[#This Row],[On Hand Stock (units)]]+U71</f>
        <v>314.50783994547112</v>
      </c>
      <c r="W71" s="59" t="str">
        <f>IF(Table1[[#This Row],[On hand quantity after purchase]]&gt;Table1[[#This Row],[APU  Projection for oct]],"Yes","No")</f>
        <v>Yes</v>
      </c>
      <c r="X71" s="59">
        <f>AE71-Table1[[#This Row],[On Hand Stock (units)]]</f>
        <v>-1709.6166872777649</v>
      </c>
      <c r="Y71" s="59">
        <f>MAX(Table1[[#This Row],[Qty required to meet next quarter]],Table1[[#This Row],[MOQ/One lead time demand]])</f>
        <v>185.62770562770564</v>
      </c>
      <c r="Z71" s="59">
        <f>Table1[[#This Row],[Qty to purchase]]*Table1[[#This Row],[Std. Price ($)]]</f>
        <v>1824.8041015411256</v>
      </c>
      <c r="AA71" s="59"/>
      <c r="AB71" s="59"/>
      <c r="AC71" s="61">
        <f>Table1[[#This Row],[On Hand Stock (units)]]-(12*Table1[[#This Row],[APU
(units)]])</f>
        <v>-3087.1198656822344</v>
      </c>
      <c r="AD71" s="64">
        <v>-160.79999999999993</v>
      </c>
      <c r="AE71" s="65">
        <f>AD71*Table1[[#This Row],[Std. Price ($)]]</f>
        <v>-1580.7365529599995</v>
      </c>
    </row>
    <row r="72" spans="1:31" ht="18.5" x14ac:dyDescent="0.35">
      <c r="A72" s="46">
        <v>14400.806892806084</v>
      </c>
      <c r="B72" s="47">
        <v>8.0211071999999994</v>
      </c>
      <c r="C72" s="47">
        <v>458.55718434731619</v>
      </c>
      <c r="D72" s="47">
        <f>Table1[[#This Row],[On-Hand Stock ($)]]/Table1[[#This Row],[Std. Price ($)]]</f>
        <v>57.168813844965968</v>
      </c>
      <c r="E72" s="48">
        <v>138</v>
      </c>
      <c r="F72" s="49">
        <v>1.2</v>
      </c>
      <c r="G72" s="48">
        <v>0.77</v>
      </c>
      <c r="H72" s="48">
        <v>0.82</v>
      </c>
      <c r="I72" s="48">
        <v>11</v>
      </c>
      <c r="J72" s="55">
        <f>Table1[[#This Row],[APU
(units)]]+(Table1[[#This Row],[APU Trend]]*Table1[[#This Row],[APU
(units)]])</f>
        <v>303.60000000000002</v>
      </c>
      <c r="K72" s="55" t="str">
        <f>IF(Table1[[#This Row],[On Hand Stock (units)]]&gt;J72,"Yes","No")</f>
        <v>No</v>
      </c>
      <c r="L72" s="55">
        <f>Table1[[#This Row],[Lead Time (days)]]/Table1[[#This Row],[S-OTD]]</f>
        <v>14.285714285714285</v>
      </c>
      <c r="M72" s="55">
        <f>(Table1[[#This Row],[Demand variability (COV)]]/100)*E72</f>
        <v>1.1315999999999999</v>
      </c>
      <c r="N72" s="55">
        <f>AVERAGE(Table1[[#This Row],[Lead Time (days)]],Table1[[#This Row],[Exp. Lead time]])</f>
        <v>12.642857142857142</v>
      </c>
      <c r="O72" s="55">
        <f>(Table1[[#This Row],[Exp. Lead time]]-N72)^2</f>
        <v>2.698979591836733</v>
      </c>
      <c r="P72" s="55">
        <v>2.698979591836733</v>
      </c>
      <c r="Q72" s="55">
        <f>1.64*SQRT(Table1[[#This Row],[Lead Time (days)]]*(M72^2)+Table1[[#This Row],[APU
(units)]]*P72)</f>
        <v>32.243621544685368</v>
      </c>
      <c r="R72" s="58">
        <f>Table1[[#This Row],[Safety Stock]]+(E72/30)*Table1[[#This Row],[Lead Time (days)]]</f>
        <v>82.843621544685362</v>
      </c>
      <c r="S72" s="58" t="str">
        <f>IF(Table1[[#This Row],[On Hand Stock (units)]]&gt;R72,"yes","no")</f>
        <v>no</v>
      </c>
      <c r="T72" s="59">
        <f>Table1[[#This Row],[On Hand Stock (units)]]-J72</f>
        <v>-246.43118615503406</v>
      </c>
      <c r="U72" s="59">
        <f>Table1[[#This Row],[Exp. Lead time]]*Table1[[#This Row],[APU
(units)]]/30</f>
        <v>65.714285714285708</v>
      </c>
      <c r="V72" s="59">
        <f>Table1[[#This Row],[On Hand Stock (units)]]+U72</f>
        <v>122.88309955925168</v>
      </c>
      <c r="W72" s="59" t="str">
        <f>IF(Table1[[#This Row],[On hand quantity after purchase]]&gt;Table1[[#This Row],[APU  Projection for oct]],"Yes","No")</f>
        <v>No</v>
      </c>
      <c r="X72" s="59">
        <f>AE72-Table1[[#This Row],[On Hand Stock (units)]]</f>
        <v>11233.341680875032</v>
      </c>
      <c r="Y72" s="59">
        <f>MAX(Table1[[#This Row],[Qty required to meet next quarter]],Table1[[#This Row],[MOQ/One lead time demand]])</f>
        <v>11233.341680875032</v>
      </c>
      <c r="Z72" s="59">
        <f>Table1[[#This Row],[Qty to purchase]]*Table1[[#This Row],[Std. Price ($)]]</f>
        <v>90103.837836526814</v>
      </c>
      <c r="AA72" s="59"/>
      <c r="AB72" s="59"/>
      <c r="AC72" s="61">
        <f>Table1[[#This Row],[On Hand Stock (units)]]-(12*Table1[[#This Row],[APU
(units)]])</f>
        <v>-1598.8311861550339</v>
      </c>
      <c r="AD72" s="64">
        <v>1407.6</v>
      </c>
      <c r="AE72" s="65">
        <f>AD72*Table1[[#This Row],[Std. Price ($)]]</f>
        <v>11290.510494719998</v>
      </c>
    </row>
    <row r="73" spans="1:31" ht="18.5" x14ac:dyDescent="0.35">
      <c r="A73" s="46">
        <v>20418.927318283662</v>
      </c>
      <c r="B73" s="47">
        <v>41.027366399999998</v>
      </c>
      <c r="C73" s="47">
        <v>1492.006203976098</v>
      </c>
      <c r="D73" s="47">
        <f>Table1[[#This Row],[On-Hand Stock ($)]]/Table1[[#This Row],[Std. Price ($)]]</f>
        <v>36.366121808298622</v>
      </c>
      <c r="E73" s="48">
        <v>18</v>
      </c>
      <c r="F73" s="49">
        <v>-0.4</v>
      </c>
      <c r="G73" s="48">
        <v>0.77</v>
      </c>
      <c r="H73" s="48">
        <v>2.11</v>
      </c>
      <c r="I73" s="48">
        <v>30</v>
      </c>
      <c r="J73" s="55">
        <f>Table1[[#This Row],[APU
(units)]]+(Table1[[#This Row],[APU Trend]]*Table1[[#This Row],[APU
(units)]])</f>
        <v>10.8</v>
      </c>
      <c r="K73" s="55" t="str">
        <f>IF(Table1[[#This Row],[On Hand Stock (units)]]&gt;J73,"Yes","No")</f>
        <v>Yes</v>
      </c>
      <c r="L73" s="55">
        <f>Table1[[#This Row],[Lead Time (days)]]/Table1[[#This Row],[S-OTD]]</f>
        <v>38.961038961038959</v>
      </c>
      <c r="M73" s="55">
        <f>(Table1[[#This Row],[Demand variability (COV)]]/100)*E73</f>
        <v>0.37979999999999997</v>
      </c>
      <c r="N73" s="55">
        <f>AVERAGE(Table1[[#This Row],[Lead Time (days)]],Table1[[#This Row],[Exp. Lead time]])</f>
        <v>34.480519480519476</v>
      </c>
      <c r="O73" s="55">
        <f>(Table1[[#This Row],[Exp. Lead time]]-N73)^2</f>
        <v>20.075054815314576</v>
      </c>
      <c r="P73" s="55">
        <v>20.075054815314576</v>
      </c>
      <c r="Q73" s="55">
        <f>1.64*SQRT(Table1[[#This Row],[Lead Time (days)]]*(M73^2)+Table1[[#This Row],[APU
(units)]]*P73)</f>
        <v>31.361261129208142</v>
      </c>
      <c r="R73" s="58">
        <f>Table1[[#This Row],[Safety Stock]]+(E73/30)*Table1[[#This Row],[Lead Time (days)]]</f>
        <v>49.361261129208145</v>
      </c>
      <c r="S73" s="58" t="str">
        <f>IF(Table1[[#This Row],[On Hand Stock (units)]]&gt;R73,"yes","no")</f>
        <v>no</v>
      </c>
      <c r="T73" s="59">
        <f>Table1[[#This Row],[On Hand Stock (units)]]-J73</f>
        <v>25.566121808298622</v>
      </c>
      <c r="U73" s="59">
        <f>Table1[[#This Row],[Exp. Lead time]]*Table1[[#This Row],[APU
(units)]]/30</f>
        <v>23.376623376623378</v>
      </c>
      <c r="V73" s="59">
        <f>Table1[[#This Row],[On Hand Stock (units)]]+U73</f>
        <v>59.742745184922001</v>
      </c>
      <c r="W73" s="59" t="str">
        <f>IF(Table1[[#This Row],[On hand quantity after purchase]]&gt;Table1[[#This Row],[APU  Projection for oct]],"Yes","No")</f>
        <v>Yes</v>
      </c>
      <c r="X73" s="59">
        <f>AE73-Table1[[#This Row],[On Hand Stock (units)]]</f>
        <v>406.72943531170131</v>
      </c>
      <c r="Y73" s="59">
        <f>MAX(Table1[[#This Row],[Qty required to meet next quarter]],Table1[[#This Row],[MOQ/One lead time demand]])</f>
        <v>406.72943531170131</v>
      </c>
      <c r="Z73" s="59">
        <f>Table1[[#This Row],[Qty to purchase]]*Table1[[#This Row],[Std. Price ($)]]</f>
        <v>16687.037568198266</v>
      </c>
      <c r="AA73" s="59"/>
      <c r="AB73" s="59"/>
      <c r="AC73" s="61">
        <f>Table1[[#This Row],[On Hand Stock (units)]]-(12*Table1[[#This Row],[APU
(units)]])</f>
        <v>-179.63387819170137</v>
      </c>
      <c r="AD73" s="64">
        <v>10.799999999999999</v>
      </c>
      <c r="AE73" s="65">
        <f>AD73*Table1[[#This Row],[Std. Price ($)]]</f>
        <v>443.09555711999991</v>
      </c>
    </row>
    <row r="74" spans="1:31" ht="18.5" x14ac:dyDescent="0.35">
      <c r="A74" s="46">
        <v>69313.078215297952</v>
      </c>
      <c r="B74" s="47">
        <v>9.0898175999999999</v>
      </c>
      <c r="C74" s="47">
        <v>4627.2714782202211</v>
      </c>
      <c r="D74" s="47">
        <f>Table1[[#This Row],[On-Hand Stock ($)]]/Table1[[#This Row],[Std. Price ($)]]</f>
        <v>509.06098250202746</v>
      </c>
      <c r="E74" s="48">
        <v>82</v>
      </c>
      <c r="F74" s="49">
        <v>-0.4</v>
      </c>
      <c r="G74" s="48">
        <v>0.77</v>
      </c>
      <c r="H74" s="48">
        <v>1.61</v>
      </c>
      <c r="I74" s="48">
        <v>93</v>
      </c>
      <c r="J74" s="55">
        <f>Table1[[#This Row],[APU
(units)]]+(Table1[[#This Row],[APU Trend]]*Table1[[#This Row],[APU
(units)]])</f>
        <v>49.199999999999996</v>
      </c>
      <c r="K74" s="55" t="str">
        <f>IF(Table1[[#This Row],[On Hand Stock (units)]]&gt;J74,"Yes","No")</f>
        <v>Yes</v>
      </c>
      <c r="L74" s="55">
        <f>Table1[[#This Row],[Lead Time (days)]]/Table1[[#This Row],[S-OTD]]</f>
        <v>120.77922077922078</v>
      </c>
      <c r="M74" s="55">
        <f>(Table1[[#This Row],[Demand variability (COV)]]/100)*E74</f>
        <v>1.3202</v>
      </c>
      <c r="N74" s="55">
        <f>AVERAGE(Table1[[#This Row],[Lead Time (days)]],Table1[[#This Row],[Exp. Lead time]])</f>
        <v>106.8896103896104</v>
      </c>
      <c r="O74" s="55">
        <f>(Table1[[#This Row],[Exp. Lead time]]-N74)^2</f>
        <v>192.92127677517269</v>
      </c>
      <c r="P74" s="55">
        <v>192.92127677517269</v>
      </c>
      <c r="Q74" s="55">
        <f>1.64*SQRT(Table1[[#This Row],[Lead Time (days)]]*(M74^2)+Table1[[#This Row],[APU
(units)]]*P74)</f>
        <v>207.32633909861303</v>
      </c>
      <c r="R74" s="58">
        <f>Table1[[#This Row],[Safety Stock]]+(E74/30)*Table1[[#This Row],[Lead Time (days)]]</f>
        <v>461.52633909861305</v>
      </c>
      <c r="S74" s="58" t="str">
        <f>IF(Table1[[#This Row],[On Hand Stock (units)]]&gt;R74,"yes","no")</f>
        <v>yes</v>
      </c>
      <c r="T74" s="59">
        <f>Table1[[#This Row],[On Hand Stock (units)]]-J74</f>
        <v>459.86098250202747</v>
      </c>
      <c r="U74" s="59">
        <f>Table1[[#This Row],[Exp. Lead time]]*Table1[[#This Row],[APU
(units)]]/30</f>
        <v>330.12987012987014</v>
      </c>
      <c r="V74" s="59">
        <f>Table1[[#This Row],[On Hand Stock (units)]]+U74</f>
        <v>839.19085263189754</v>
      </c>
      <c r="W74" s="59" t="str">
        <f>IF(Table1[[#This Row],[On hand quantity after purchase]]&gt;Table1[[#This Row],[APU  Projection for oct]],"Yes","No")</f>
        <v>Yes</v>
      </c>
      <c r="X74" s="59">
        <f>AE74-Table1[[#This Row],[On Hand Stock (units)]]</f>
        <v>-61.841956582027706</v>
      </c>
      <c r="Y74" s="59">
        <f>MAX(Table1[[#This Row],[Qty required to meet next quarter]],Table1[[#This Row],[MOQ/One lead time demand]])</f>
        <v>330.12987012987014</v>
      </c>
      <c r="Z74" s="59">
        <f>Table1[[#This Row],[Qty to purchase]]*Table1[[#This Row],[Std. Price ($)]]</f>
        <v>3000.8203037922081</v>
      </c>
      <c r="AA74" s="59"/>
      <c r="AB74" s="59"/>
      <c r="AC74" s="61">
        <f>Table1[[#This Row],[On Hand Stock (units)]]-(12*Table1[[#This Row],[APU
(units)]])</f>
        <v>-474.93901749797254</v>
      </c>
      <c r="AD74" s="64">
        <v>49.199999999999974</v>
      </c>
      <c r="AE74" s="65">
        <f>AD74*Table1[[#This Row],[Std. Price ($)]]</f>
        <v>447.21902591999975</v>
      </c>
    </row>
    <row r="75" spans="1:31" ht="18.5" x14ac:dyDescent="0.35">
      <c r="A75" s="46">
        <v>98329.550937801963</v>
      </c>
      <c r="B75" s="47">
        <v>14.396505600000001</v>
      </c>
      <c r="C75" s="47">
        <v>1237.2644842765626</v>
      </c>
      <c r="D75" s="47">
        <f>Table1[[#This Row],[On-Hand Stock ($)]]/Table1[[#This Row],[Std. Price ($)]]</f>
        <v>85.942000000094637</v>
      </c>
      <c r="E75" s="48">
        <v>42</v>
      </c>
      <c r="F75" s="49">
        <v>1.2</v>
      </c>
      <c r="G75" s="48">
        <v>0.77</v>
      </c>
      <c r="H75" s="48">
        <v>0.97</v>
      </c>
      <c r="I75" s="48">
        <v>61</v>
      </c>
      <c r="J75" s="55">
        <f>Table1[[#This Row],[APU
(units)]]+(Table1[[#This Row],[APU Trend]]*Table1[[#This Row],[APU
(units)]])</f>
        <v>92.4</v>
      </c>
      <c r="K75" s="55" t="str">
        <f>IF(Table1[[#This Row],[On Hand Stock (units)]]&gt;J75,"Yes","No")</f>
        <v>No</v>
      </c>
      <c r="L75" s="55">
        <f>Table1[[#This Row],[Lead Time (days)]]/Table1[[#This Row],[S-OTD]]</f>
        <v>79.220779220779221</v>
      </c>
      <c r="M75" s="55">
        <f>(Table1[[#This Row],[Demand variability (COV)]]/100)*E75</f>
        <v>0.40739999999999998</v>
      </c>
      <c r="N75" s="55">
        <f>AVERAGE(Table1[[#This Row],[Lead Time (days)]],Table1[[#This Row],[Exp. Lead time]])</f>
        <v>70.110389610389603</v>
      </c>
      <c r="O75" s="55">
        <f>(Table1[[#This Row],[Exp. Lead time]]-N75)^2</f>
        <v>82.999198853095095</v>
      </c>
      <c r="P75" s="55">
        <v>82.999198853095095</v>
      </c>
      <c r="Q75" s="55">
        <f>1.64*SQRT(Table1[[#This Row],[Lead Time (days)]]*(M75^2)+Table1[[#This Row],[APU
(units)]]*P75)</f>
        <v>96.969509890821897</v>
      </c>
      <c r="R75" s="58">
        <f>Table1[[#This Row],[Safety Stock]]+(E75/30)*Table1[[#This Row],[Lead Time (days)]]</f>
        <v>182.36950989082189</v>
      </c>
      <c r="S75" s="58" t="str">
        <f>IF(Table1[[#This Row],[On Hand Stock (units)]]&gt;R75,"yes","no")</f>
        <v>no</v>
      </c>
      <c r="T75" s="59">
        <f>Table1[[#This Row],[On Hand Stock (units)]]-J75</f>
        <v>-6.4579999999053683</v>
      </c>
      <c r="U75" s="59">
        <f>Table1[[#This Row],[Exp. Lead time]]*Table1[[#This Row],[APU
(units)]]/30</f>
        <v>110.90909090909092</v>
      </c>
      <c r="V75" s="59">
        <f>Table1[[#This Row],[On Hand Stock (units)]]+U75</f>
        <v>196.85109090918556</v>
      </c>
      <c r="W75" s="59" t="str">
        <f>IF(Table1[[#This Row],[On hand quantity after purchase]]&gt;Table1[[#This Row],[APU  Projection for oct]],"Yes","No")</f>
        <v>Yes</v>
      </c>
      <c r="X75" s="59">
        <f>AE75-Table1[[#This Row],[On Hand Stock (units)]]</f>
        <v>6081.5209990399053</v>
      </c>
      <c r="Y75" s="59">
        <f>MAX(Table1[[#This Row],[Qty required to meet next quarter]],Table1[[#This Row],[MOQ/One lead time demand]])</f>
        <v>6081.5209990399053</v>
      </c>
      <c r="Z75" s="59">
        <f>Table1[[#This Row],[Qty to purchase]]*Table1[[#This Row],[Std. Price ($)]]</f>
        <v>87552.651119195594</v>
      </c>
      <c r="AA75" s="59"/>
      <c r="AB75" s="59"/>
      <c r="AC75" s="61">
        <f>Table1[[#This Row],[On Hand Stock (units)]]-(12*Table1[[#This Row],[APU
(units)]])</f>
        <v>-418.05799999990535</v>
      </c>
      <c r="AD75" s="64">
        <v>428.4</v>
      </c>
      <c r="AE75" s="65">
        <f>AD75*Table1[[#This Row],[Std. Price ($)]]</f>
        <v>6167.4629990399999</v>
      </c>
    </row>
    <row r="76" spans="1:31" ht="18.5" x14ac:dyDescent="0.35">
      <c r="A76" s="46">
        <v>76231.033416619015</v>
      </c>
      <c r="B76" s="47">
        <v>19.982668799999999</v>
      </c>
      <c r="C76" s="47">
        <v>452.3846667023534</v>
      </c>
      <c r="D76" s="47">
        <f>Table1[[#This Row],[On-Hand Stock ($)]]/Table1[[#This Row],[Std. Price ($)]]</f>
        <v>22.638851258063859</v>
      </c>
      <c r="E76" s="48">
        <v>26</v>
      </c>
      <c r="F76" s="49">
        <v>0.5</v>
      </c>
      <c r="G76" s="48">
        <v>0.77</v>
      </c>
      <c r="H76" s="48">
        <v>2</v>
      </c>
      <c r="I76" s="48">
        <v>11</v>
      </c>
      <c r="J76" s="55">
        <f>Table1[[#This Row],[APU
(units)]]+(Table1[[#This Row],[APU Trend]]*Table1[[#This Row],[APU
(units)]])</f>
        <v>39</v>
      </c>
      <c r="K76" s="55" t="str">
        <f>IF(Table1[[#This Row],[On Hand Stock (units)]]&gt;J76,"Yes","No")</f>
        <v>No</v>
      </c>
      <c r="L76" s="55">
        <f>Table1[[#This Row],[Lead Time (days)]]/Table1[[#This Row],[S-OTD]]</f>
        <v>14.285714285714285</v>
      </c>
      <c r="M76" s="55">
        <f>(Table1[[#This Row],[Demand variability (COV)]]/100)*E76</f>
        <v>0.52</v>
      </c>
      <c r="N76" s="55">
        <f>AVERAGE(Table1[[#This Row],[Lead Time (days)]],Table1[[#This Row],[Exp. Lead time]])</f>
        <v>12.642857142857142</v>
      </c>
      <c r="O76" s="55">
        <f>(Table1[[#This Row],[Exp. Lead time]]-N76)^2</f>
        <v>2.698979591836733</v>
      </c>
      <c r="P76" s="55">
        <v>2.698979591836733</v>
      </c>
      <c r="Q76" s="55">
        <f>1.64*SQRT(Table1[[#This Row],[Lead Time (days)]]*(M76^2)+Table1[[#This Row],[APU
(units)]]*P76)</f>
        <v>14.026350541224399</v>
      </c>
      <c r="R76" s="58">
        <f>Table1[[#This Row],[Safety Stock]]+(E76/30)*Table1[[#This Row],[Lead Time (days)]]</f>
        <v>23.559683874557734</v>
      </c>
      <c r="S76" s="58" t="str">
        <f>IF(Table1[[#This Row],[On Hand Stock (units)]]&gt;R76,"yes","no")</f>
        <v>no</v>
      </c>
      <c r="T76" s="59">
        <f>Table1[[#This Row],[On Hand Stock (units)]]-J76</f>
        <v>-16.361148741936141</v>
      </c>
      <c r="U76" s="59">
        <f>Table1[[#This Row],[Exp. Lead time]]*Table1[[#This Row],[APU
(units)]]/30</f>
        <v>12.38095238095238</v>
      </c>
      <c r="V76" s="59">
        <f>Table1[[#This Row],[On Hand Stock (units)]]+U76</f>
        <v>35.019803639016239</v>
      </c>
      <c r="W76" s="59" t="str">
        <f>IF(Table1[[#This Row],[On hand quantity after purchase]]&gt;Table1[[#This Row],[APU  Projection for oct]],"Yes","No")</f>
        <v>No</v>
      </c>
      <c r="X76" s="59">
        <f>AE76-Table1[[#This Row],[On Hand Stock (units)]]</f>
        <v>3094.6574815419358</v>
      </c>
      <c r="Y76" s="59">
        <f>MAX(Table1[[#This Row],[Qty required to meet next quarter]],Table1[[#This Row],[MOQ/One lead time demand]])</f>
        <v>3094.6574815419358</v>
      </c>
      <c r="Z76" s="59">
        <f>Table1[[#This Row],[Qty to purchase]]*Table1[[#This Row],[Std. Price ($)]]</f>
        <v>61839.515503094612</v>
      </c>
      <c r="AA76" s="59"/>
      <c r="AB76" s="59"/>
      <c r="AC76" s="61">
        <f>Table1[[#This Row],[On Hand Stock (units)]]-(12*Table1[[#This Row],[APU
(units)]])</f>
        <v>-289.36114874193612</v>
      </c>
      <c r="AD76" s="64">
        <v>156</v>
      </c>
      <c r="AE76" s="65">
        <f>AD76*Table1[[#This Row],[Std. Price ($)]]</f>
        <v>3117.2963327999996</v>
      </c>
    </row>
    <row r="77" spans="1:31" ht="18.5" x14ac:dyDescent="0.35">
      <c r="A77" s="46">
        <v>81537.969013211579</v>
      </c>
      <c r="B77" s="47">
        <v>8.0640000000000001</v>
      </c>
      <c r="C77" s="47">
        <v>404.29619216971673</v>
      </c>
      <c r="D77" s="47">
        <f>Table1[[#This Row],[On-Hand Stock ($)]]/Table1[[#This Row],[Std. Price ($)]]</f>
        <v>50.135936528982732</v>
      </c>
      <c r="E77" s="48">
        <v>130</v>
      </c>
      <c r="F77" s="49">
        <v>0.4</v>
      </c>
      <c r="G77" s="48">
        <v>0.77</v>
      </c>
      <c r="H77" s="48">
        <v>0.75</v>
      </c>
      <c r="I77" s="48">
        <v>11</v>
      </c>
      <c r="J77" s="55">
        <f>Table1[[#This Row],[APU
(units)]]+(Table1[[#This Row],[APU Trend]]*Table1[[#This Row],[APU
(units)]])</f>
        <v>182</v>
      </c>
      <c r="K77" s="55" t="str">
        <f>IF(Table1[[#This Row],[On Hand Stock (units)]]&gt;J77,"Yes","No")</f>
        <v>No</v>
      </c>
      <c r="L77" s="55">
        <f>Table1[[#This Row],[Lead Time (days)]]/Table1[[#This Row],[S-OTD]]</f>
        <v>14.285714285714285</v>
      </c>
      <c r="M77" s="55">
        <f>(Table1[[#This Row],[Demand variability (COV)]]/100)*E77</f>
        <v>0.97499999999999998</v>
      </c>
      <c r="N77" s="55">
        <f>AVERAGE(Table1[[#This Row],[Lead Time (days)]],Table1[[#This Row],[Exp. Lead time]])</f>
        <v>12.642857142857142</v>
      </c>
      <c r="O77" s="55">
        <f>(Table1[[#This Row],[Exp. Lead time]]-N77)^2</f>
        <v>2.698979591836733</v>
      </c>
      <c r="P77" s="55">
        <v>2.698979591836733</v>
      </c>
      <c r="Q77" s="55">
        <f>1.64*SQRT(Table1[[#This Row],[Lead Time (days)]]*(M77^2)+Table1[[#This Row],[APU
(units)]]*P77)</f>
        <v>31.173989595920023</v>
      </c>
      <c r="R77" s="58">
        <f>Table1[[#This Row],[Safety Stock]]+(E77/30)*Table1[[#This Row],[Lead Time (days)]]</f>
        <v>78.840656262586691</v>
      </c>
      <c r="S77" s="58" t="str">
        <f>IF(Table1[[#This Row],[On Hand Stock (units)]]&gt;R77,"yes","no")</f>
        <v>no</v>
      </c>
      <c r="T77" s="59">
        <f>Table1[[#This Row],[On Hand Stock (units)]]-J77</f>
        <v>-131.86406347101726</v>
      </c>
      <c r="U77" s="59">
        <f>Table1[[#This Row],[Exp. Lead time]]*Table1[[#This Row],[APU
(units)]]/30</f>
        <v>61.904761904761905</v>
      </c>
      <c r="V77" s="59">
        <f>Table1[[#This Row],[On Hand Stock (units)]]+U77</f>
        <v>112.04069843374464</v>
      </c>
      <c r="W77" s="59" t="str">
        <f>IF(Table1[[#This Row],[On hand quantity after purchase]]&gt;Table1[[#This Row],[APU  Projection for oct]],"Yes","No")</f>
        <v>No</v>
      </c>
      <c r="X77" s="59">
        <f>AE77-Table1[[#This Row],[On Hand Stock (units)]]</f>
        <v>5610.7920634710172</v>
      </c>
      <c r="Y77" s="59">
        <f>MAX(Table1[[#This Row],[Qty required to meet next quarter]],Table1[[#This Row],[MOQ/One lead time demand]])</f>
        <v>5610.7920634710172</v>
      </c>
      <c r="Z77" s="59">
        <f>Table1[[#This Row],[Qty to purchase]]*Table1[[#This Row],[Std. Price ($)]]</f>
        <v>45245.427199830279</v>
      </c>
      <c r="AA77" s="59"/>
      <c r="AB77" s="59"/>
      <c r="AC77" s="61">
        <f>Table1[[#This Row],[On Hand Stock (units)]]-(12*Table1[[#This Row],[APU
(units)]])</f>
        <v>-1509.8640634710173</v>
      </c>
      <c r="AD77" s="64">
        <v>702</v>
      </c>
      <c r="AE77" s="65">
        <f>AD77*Table1[[#This Row],[Std. Price ($)]]</f>
        <v>5660.9279999999999</v>
      </c>
    </row>
    <row r="78" spans="1:31" ht="18.5" x14ac:dyDescent="0.35">
      <c r="A78" s="46">
        <v>848.08094534086774</v>
      </c>
      <c r="B78" s="47">
        <v>5.8013952</v>
      </c>
      <c r="C78" s="47">
        <v>4235.9016597287446</v>
      </c>
      <c r="D78" s="47">
        <f>Table1[[#This Row],[On-Hand Stock ($)]]/Table1[[#This Row],[Std. Price ($)]]</f>
        <v>730.15223298849639</v>
      </c>
      <c r="E78" s="48">
        <v>470</v>
      </c>
      <c r="F78" s="49">
        <v>1.2</v>
      </c>
      <c r="G78" s="48">
        <v>0.77</v>
      </c>
      <c r="H78" s="48">
        <v>1.3</v>
      </c>
      <c r="I78" s="48">
        <v>27</v>
      </c>
      <c r="J78" s="55">
        <f>Table1[[#This Row],[APU
(units)]]+(Table1[[#This Row],[APU Trend]]*Table1[[#This Row],[APU
(units)]])</f>
        <v>1034</v>
      </c>
      <c r="K78" s="55" t="str">
        <f>IF(Table1[[#This Row],[On Hand Stock (units)]]&gt;J78,"Yes","No")</f>
        <v>No</v>
      </c>
      <c r="L78" s="55">
        <f>Table1[[#This Row],[Lead Time (days)]]/Table1[[#This Row],[S-OTD]]</f>
        <v>35.064935064935064</v>
      </c>
      <c r="M78" s="55">
        <f>(Table1[[#This Row],[Demand variability (COV)]]/100)*E78</f>
        <v>6.11</v>
      </c>
      <c r="N78" s="55">
        <f>AVERAGE(Table1[[#This Row],[Lead Time (days)]],Table1[[#This Row],[Exp. Lead time]])</f>
        <v>31.032467532467532</v>
      </c>
      <c r="O78" s="55">
        <f>(Table1[[#This Row],[Exp. Lead time]]-N78)^2</f>
        <v>16.260794400404784</v>
      </c>
      <c r="P78" s="55">
        <v>16.260794400404784</v>
      </c>
      <c r="Q78" s="55">
        <f>1.64*SQRT(Table1[[#This Row],[Lead Time (days)]]*(M78^2)+Table1[[#This Row],[APU
(units)]]*P78)</f>
        <v>152.53357849144066</v>
      </c>
      <c r="R78" s="58">
        <f>Table1[[#This Row],[Safety Stock]]+(E78/30)*Table1[[#This Row],[Lead Time (days)]]</f>
        <v>575.53357849144072</v>
      </c>
      <c r="S78" s="58" t="str">
        <f>IF(Table1[[#This Row],[On Hand Stock (units)]]&gt;R78,"yes","no")</f>
        <v>yes</v>
      </c>
      <c r="T78" s="59">
        <f>Table1[[#This Row],[On Hand Stock (units)]]-J78</f>
        <v>-303.84776701150361</v>
      </c>
      <c r="U78" s="59">
        <f>Table1[[#This Row],[Exp. Lead time]]*Table1[[#This Row],[APU
(units)]]/30</f>
        <v>549.35064935064941</v>
      </c>
      <c r="V78" s="59">
        <f>Table1[[#This Row],[On Hand Stock (units)]]+U78</f>
        <v>1279.5028823391458</v>
      </c>
      <c r="W78" s="59" t="str">
        <f>IF(Table1[[#This Row],[On hand quantity after purchase]]&gt;Table1[[#This Row],[APU  Projection for oct]],"Yes","No")</f>
        <v>Yes</v>
      </c>
      <c r="X78" s="59">
        <f>AE78-Table1[[#This Row],[On Hand Stock (units)]]</f>
        <v>27081.736355811503</v>
      </c>
      <c r="Y78" s="59">
        <f>MAX(Table1[[#This Row],[Qty required to meet next quarter]],Table1[[#This Row],[MOQ/One lead time demand]])</f>
        <v>27081.736355811503</v>
      </c>
      <c r="Z78" s="59">
        <f>Table1[[#This Row],[Qty to purchase]]*Table1[[#This Row],[Std. Price ($)]]</f>
        <v>157111.85530227036</v>
      </c>
      <c r="AA78" s="59"/>
      <c r="AB78" s="59"/>
      <c r="AC78" s="61">
        <f>Table1[[#This Row],[On Hand Stock (units)]]-(12*Table1[[#This Row],[APU
(units)]])</f>
        <v>-4909.8477670115035</v>
      </c>
      <c r="AD78" s="64">
        <v>4794</v>
      </c>
      <c r="AE78" s="65">
        <f>AD78*Table1[[#This Row],[Std. Price ($)]]</f>
        <v>27811.8885888</v>
      </c>
    </row>
    <row r="79" spans="1:31" ht="18.5" x14ac:dyDescent="0.35">
      <c r="A79" s="46">
        <v>5869.5934434239598</v>
      </c>
      <c r="B79" s="47">
        <v>25.6</v>
      </c>
      <c r="C79" s="47">
        <v>239.57190925859766</v>
      </c>
      <c r="D79" s="47">
        <f>Table1[[#This Row],[On-Hand Stock ($)]]/Table1[[#This Row],[Std. Price ($)]]</f>
        <v>9.3582777054139701</v>
      </c>
      <c r="E79" s="48">
        <v>18</v>
      </c>
      <c r="F79" s="49">
        <v>0.4</v>
      </c>
      <c r="G79" s="48">
        <v>0.77</v>
      </c>
      <c r="H79" s="48">
        <v>1.17</v>
      </c>
      <c r="I79" s="48">
        <v>11</v>
      </c>
      <c r="J79" s="55">
        <f>Table1[[#This Row],[APU
(units)]]+(Table1[[#This Row],[APU Trend]]*Table1[[#This Row],[APU
(units)]])</f>
        <v>25.2</v>
      </c>
      <c r="K79" s="55" t="str">
        <f>IF(Table1[[#This Row],[On Hand Stock (units)]]&gt;J79,"Yes","No")</f>
        <v>No</v>
      </c>
      <c r="L79" s="55">
        <f>Table1[[#This Row],[Lead Time (days)]]/Table1[[#This Row],[S-OTD]]</f>
        <v>14.285714285714285</v>
      </c>
      <c r="M79" s="55">
        <f>(Table1[[#This Row],[Demand variability (COV)]]/100)*E79</f>
        <v>0.21059999999999998</v>
      </c>
      <c r="N79" s="55">
        <f>AVERAGE(Table1[[#This Row],[Lead Time (days)]],Table1[[#This Row],[Exp. Lead time]])</f>
        <v>12.642857142857142</v>
      </c>
      <c r="O79" s="55">
        <f>(Table1[[#This Row],[Exp. Lead time]]-N79)^2</f>
        <v>2.698979591836733</v>
      </c>
      <c r="P79" s="55">
        <v>2.698979591836733</v>
      </c>
      <c r="Q79" s="55">
        <f>1.64*SQRT(Table1[[#This Row],[Lead Time (days)]]*(M79^2)+Table1[[#This Row],[APU
(units)]]*P79)</f>
        <v>11.488139551976611</v>
      </c>
      <c r="R79" s="58">
        <f>Table1[[#This Row],[Safety Stock]]+(E79/30)*Table1[[#This Row],[Lead Time (days)]]</f>
        <v>18.08813955197661</v>
      </c>
      <c r="S79" s="58" t="str">
        <f>IF(Table1[[#This Row],[On Hand Stock (units)]]&gt;R79,"yes","no")</f>
        <v>no</v>
      </c>
      <c r="T79" s="59">
        <f>Table1[[#This Row],[On Hand Stock (units)]]-J79</f>
        <v>-15.841722294586029</v>
      </c>
      <c r="U79" s="59">
        <f>Table1[[#This Row],[Exp. Lead time]]*Table1[[#This Row],[APU
(units)]]/30</f>
        <v>8.5714285714285712</v>
      </c>
      <c r="V79" s="59">
        <f>Table1[[#This Row],[On Hand Stock (units)]]+U79</f>
        <v>17.929706276842541</v>
      </c>
      <c r="W79" s="59" t="str">
        <f>IF(Table1[[#This Row],[On hand quantity after purchase]]&gt;Table1[[#This Row],[APU  Projection for oct]],"Yes","No")</f>
        <v>No</v>
      </c>
      <c r="X79" s="59">
        <f>AE79-Table1[[#This Row],[On Hand Stock (units)]]</f>
        <v>2478.9617222945858</v>
      </c>
      <c r="Y79" s="59">
        <f>MAX(Table1[[#This Row],[Qty required to meet next quarter]],Table1[[#This Row],[MOQ/One lead time demand]])</f>
        <v>2478.9617222945858</v>
      </c>
      <c r="Z79" s="59">
        <f>Table1[[#This Row],[Qty to purchase]]*Table1[[#This Row],[Std. Price ($)]]</f>
        <v>63461.420090741398</v>
      </c>
      <c r="AA79" s="59"/>
      <c r="AB79" s="59"/>
      <c r="AC79" s="61">
        <f>Table1[[#This Row],[On Hand Stock (units)]]-(12*Table1[[#This Row],[APU
(units)]])</f>
        <v>-206.64172229458603</v>
      </c>
      <c r="AD79" s="64">
        <v>97.199999999999989</v>
      </c>
      <c r="AE79" s="65">
        <f>AD79*Table1[[#This Row],[Std. Price ($)]]</f>
        <v>2488.3199999999997</v>
      </c>
    </row>
    <row r="80" spans="1:31" ht="18.5" x14ac:dyDescent="0.35">
      <c r="A80" s="46">
        <v>57416.495808418287</v>
      </c>
      <c r="B80" s="47">
        <v>9.8334463999999997</v>
      </c>
      <c r="C80" s="47">
        <v>1261.5865661343669</v>
      </c>
      <c r="D80" s="47">
        <f>Table1[[#This Row],[On-Hand Stock ($)]]/Table1[[#This Row],[Std. Price ($)]]</f>
        <v>128.2954637485355</v>
      </c>
      <c r="E80" s="48">
        <v>340</v>
      </c>
      <c r="F80" s="49">
        <v>-0.4</v>
      </c>
      <c r="G80" s="48">
        <v>0.77</v>
      </c>
      <c r="H80" s="48">
        <v>0.96</v>
      </c>
      <c r="I80" s="48">
        <v>11</v>
      </c>
      <c r="J80" s="55">
        <f>Table1[[#This Row],[APU
(units)]]+(Table1[[#This Row],[APU Trend]]*Table1[[#This Row],[APU
(units)]])</f>
        <v>204</v>
      </c>
      <c r="K80" s="55" t="str">
        <f>IF(Table1[[#This Row],[On Hand Stock (units)]]&gt;J80,"Yes","No")</f>
        <v>No</v>
      </c>
      <c r="L80" s="55">
        <f>Table1[[#This Row],[Lead Time (days)]]/Table1[[#This Row],[S-OTD]]</f>
        <v>14.285714285714285</v>
      </c>
      <c r="M80" s="55">
        <f>(Table1[[#This Row],[Demand variability (COV)]]/100)*E80</f>
        <v>3.2639999999999998</v>
      </c>
      <c r="N80" s="55">
        <f>AVERAGE(Table1[[#This Row],[Lead Time (days)]],Table1[[#This Row],[Exp. Lead time]])</f>
        <v>12.642857142857142</v>
      </c>
      <c r="O80" s="55">
        <f>(Table1[[#This Row],[Exp. Lead time]]-N80)^2</f>
        <v>2.698979591836733</v>
      </c>
      <c r="P80" s="55">
        <v>2.698979591836733</v>
      </c>
      <c r="Q80" s="55">
        <f>1.64*SQRT(Table1[[#This Row],[Lead Time (days)]]*(M80^2)+Table1[[#This Row],[APU
(units)]]*P80)</f>
        <v>52.757138491838106</v>
      </c>
      <c r="R80" s="58">
        <f>Table1[[#This Row],[Safety Stock]]+(E80/30)*Table1[[#This Row],[Lead Time (days)]]</f>
        <v>177.42380515850476</v>
      </c>
      <c r="S80" s="58" t="str">
        <f>IF(Table1[[#This Row],[On Hand Stock (units)]]&gt;R80,"yes","no")</f>
        <v>no</v>
      </c>
      <c r="T80" s="59">
        <f>Table1[[#This Row],[On Hand Stock (units)]]-J80</f>
        <v>-75.704536251464503</v>
      </c>
      <c r="U80" s="59">
        <f>Table1[[#This Row],[Exp. Lead time]]*Table1[[#This Row],[APU
(units)]]/30</f>
        <v>161.9047619047619</v>
      </c>
      <c r="V80" s="59">
        <f>Table1[[#This Row],[On Hand Stock (units)]]+U80</f>
        <v>290.20022565329737</v>
      </c>
      <c r="W80" s="59" t="str">
        <f>IF(Table1[[#This Row],[On hand quantity after purchase]]&gt;Table1[[#This Row],[APU  Projection for oct]],"Yes","No")</f>
        <v>Yes</v>
      </c>
      <c r="X80" s="59">
        <f>AE80-Table1[[#This Row],[On Hand Stock (units)]]</f>
        <v>1877.727601851464</v>
      </c>
      <c r="Y80" s="59">
        <f>MAX(Table1[[#This Row],[Qty required to meet next quarter]],Table1[[#This Row],[MOQ/One lead time demand]])</f>
        <v>1877.727601851464</v>
      </c>
      <c r="Z80" s="59">
        <f>Table1[[#This Row],[Qty to purchase]]*Table1[[#This Row],[Std. Price ($)]]</f>
        <v>18464.533726606911</v>
      </c>
      <c r="AA80" s="59"/>
      <c r="AB80" s="59"/>
      <c r="AC80" s="61">
        <f>Table1[[#This Row],[On Hand Stock (units)]]-(12*Table1[[#This Row],[APU
(units)]])</f>
        <v>-3951.7045362514646</v>
      </c>
      <c r="AD80" s="64">
        <v>203.99999999999994</v>
      </c>
      <c r="AE80" s="65">
        <f>AD80*Table1[[#This Row],[Std. Price ($)]]</f>
        <v>2006.0230655999994</v>
      </c>
    </row>
    <row r="81" spans="1:31" ht="18.5" x14ac:dyDescent="0.35">
      <c r="A81" s="46">
        <v>8392.5810713928568</v>
      </c>
      <c r="B81" s="47">
        <v>5.895168</v>
      </c>
      <c r="C81" s="47">
        <v>224.51143449890117</v>
      </c>
      <c r="D81" s="47">
        <f>Table1[[#This Row],[On-Hand Stock ($)]]/Table1[[#This Row],[Std. Price ($)]]</f>
        <v>38.083975638845438</v>
      </c>
      <c r="E81" s="48">
        <v>42</v>
      </c>
      <c r="F81" s="49">
        <v>1.2</v>
      </c>
      <c r="G81" s="48">
        <v>0.77</v>
      </c>
      <c r="H81" s="48">
        <v>1.28</v>
      </c>
      <c r="I81" s="48">
        <v>16</v>
      </c>
      <c r="J81" s="55">
        <f>Table1[[#This Row],[APU
(units)]]+(Table1[[#This Row],[APU Trend]]*Table1[[#This Row],[APU
(units)]])</f>
        <v>92.4</v>
      </c>
      <c r="K81" s="55" t="str">
        <f>IF(Table1[[#This Row],[On Hand Stock (units)]]&gt;J81,"Yes","No")</f>
        <v>No</v>
      </c>
      <c r="L81" s="55">
        <f>Table1[[#This Row],[Lead Time (days)]]/Table1[[#This Row],[S-OTD]]</f>
        <v>20.779220779220779</v>
      </c>
      <c r="M81" s="55">
        <f>(Table1[[#This Row],[Demand variability (COV)]]/100)*E81</f>
        <v>0.53760000000000008</v>
      </c>
      <c r="N81" s="55">
        <f>AVERAGE(Table1[[#This Row],[Lead Time (days)]],Table1[[#This Row],[Exp. Lead time]])</f>
        <v>18.38961038961039</v>
      </c>
      <c r="O81" s="55">
        <f>(Table1[[#This Row],[Exp. Lead time]]-N81)^2</f>
        <v>5.7102378141339178</v>
      </c>
      <c r="P81" s="55">
        <v>5.7102378141339178</v>
      </c>
      <c r="Q81" s="55">
        <f>1.64*SQRT(Table1[[#This Row],[Lead Time (days)]]*(M81^2)+Table1[[#This Row],[APU
(units)]]*P81)</f>
        <v>25.641451573339378</v>
      </c>
      <c r="R81" s="58">
        <f>Table1[[#This Row],[Safety Stock]]+(E81/30)*Table1[[#This Row],[Lead Time (days)]]</f>
        <v>48.041451573339373</v>
      </c>
      <c r="S81" s="58" t="str">
        <f>IF(Table1[[#This Row],[On Hand Stock (units)]]&gt;R81,"yes","no")</f>
        <v>no</v>
      </c>
      <c r="T81" s="59">
        <f>Table1[[#This Row],[On Hand Stock (units)]]-J81</f>
        <v>-54.316024361154568</v>
      </c>
      <c r="U81" s="59">
        <f>Table1[[#This Row],[Exp. Lead time]]*Table1[[#This Row],[APU
(units)]]/30</f>
        <v>29.09090909090909</v>
      </c>
      <c r="V81" s="59">
        <f>Table1[[#This Row],[On Hand Stock (units)]]+U81</f>
        <v>67.174884729754524</v>
      </c>
      <c r="W81" s="59" t="str">
        <f>IF(Table1[[#This Row],[On hand quantity after purchase]]&gt;Table1[[#This Row],[APU  Projection for oct]],"Yes","No")</f>
        <v>No</v>
      </c>
      <c r="X81" s="59">
        <f>AE81-Table1[[#This Row],[On Hand Stock (units)]]</f>
        <v>2487.4059955611542</v>
      </c>
      <c r="Y81" s="59">
        <f>MAX(Table1[[#This Row],[Qty required to meet next quarter]],Table1[[#This Row],[MOQ/One lead time demand]])</f>
        <v>2487.4059955611542</v>
      </c>
      <c r="Z81" s="59">
        <f>Table1[[#This Row],[Qty to purchase]]*Table1[[#This Row],[Std. Price ($)]]</f>
        <v>14663.676228040258</v>
      </c>
      <c r="AA81" s="59"/>
      <c r="AB81" s="59"/>
      <c r="AC81" s="61">
        <f>Table1[[#This Row],[On Hand Stock (units)]]-(12*Table1[[#This Row],[APU
(units)]])</f>
        <v>-465.91602436115454</v>
      </c>
      <c r="AD81" s="64">
        <v>428.4</v>
      </c>
      <c r="AE81" s="65">
        <f>AD81*Table1[[#This Row],[Std. Price ($)]]</f>
        <v>2525.4899711999997</v>
      </c>
    </row>
    <row r="82" spans="1:31" ht="18.5" x14ac:dyDescent="0.35">
      <c r="A82" s="46">
        <v>84102.458445281634</v>
      </c>
      <c r="B82" s="47">
        <v>25.6</v>
      </c>
      <c r="C82" s="47">
        <v>260.56846709222543</v>
      </c>
      <c r="D82" s="47">
        <f>Table1[[#This Row],[On-Hand Stock ($)]]/Table1[[#This Row],[Std. Price ($)]]</f>
        <v>10.178455745790055</v>
      </c>
      <c r="E82" s="48">
        <v>18</v>
      </c>
      <c r="F82" s="49">
        <v>1.2</v>
      </c>
      <c r="G82" s="48">
        <v>0.77</v>
      </c>
      <c r="H82" s="48">
        <v>1.28</v>
      </c>
      <c r="I82" s="48">
        <v>11</v>
      </c>
      <c r="J82" s="55">
        <f>Table1[[#This Row],[APU
(units)]]+(Table1[[#This Row],[APU Trend]]*Table1[[#This Row],[APU
(units)]])</f>
        <v>39.599999999999994</v>
      </c>
      <c r="K82" s="55" t="str">
        <f>IF(Table1[[#This Row],[On Hand Stock (units)]]&gt;J82,"Yes","No")</f>
        <v>No</v>
      </c>
      <c r="L82" s="55">
        <f>Table1[[#This Row],[Lead Time (days)]]/Table1[[#This Row],[S-OTD]]</f>
        <v>14.285714285714285</v>
      </c>
      <c r="M82" s="55">
        <f>(Table1[[#This Row],[Demand variability (COV)]]/100)*E82</f>
        <v>0.23040000000000002</v>
      </c>
      <c r="N82" s="55">
        <f>AVERAGE(Table1[[#This Row],[Lead Time (days)]],Table1[[#This Row],[Exp. Lead time]])</f>
        <v>12.642857142857142</v>
      </c>
      <c r="O82" s="55">
        <f>(Table1[[#This Row],[Exp. Lead time]]-N82)^2</f>
        <v>2.698979591836733</v>
      </c>
      <c r="P82" s="55">
        <v>2.698979591836733</v>
      </c>
      <c r="Q82" s="55">
        <f>1.64*SQRT(Table1[[#This Row],[Lead Time (days)]]*(M82^2)+Table1[[#This Row],[APU
(units)]]*P82)</f>
        <v>11.499377631322895</v>
      </c>
      <c r="R82" s="58">
        <f>Table1[[#This Row],[Safety Stock]]+(E82/30)*Table1[[#This Row],[Lead Time (days)]]</f>
        <v>18.099377631322895</v>
      </c>
      <c r="S82" s="58" t="str">
        <f>IF(Table1[[#This Row],[On Hand Stock (units)]]&gt;R82,"yes","no")</f>
        <v>no</v>
      </c>
      <c r="T82" s="59">
        <f>Table1[[#This Row],[On Hand Stock (units)]]-J82</f>
        <v>-29.421544254209941</v>
      </c>
      <c r="U82" s="59">
        <f>Table1[[#This Row],[Exp. Lead time]]*Table1[[#This Row],[APU
(units)]]/30</f>
        <v>8.5714285714285712</v>
      </c>
      <c r="V82" s="59">
        <f>Table1[[#This Row],[On Hand Stock (units)]]+U82</f>
        <v>18.749884317218626</v>
      </c>
      <c r="W82" s="59" t="str">
        <f>IF(Table1[[#This Row],[On hand quantity after purchase]]&gt;Table1[[#This Row],[APU  Projection for oct]],"Yes","No")</f>
        <v>No</v>
      </c>
      <c r="X82" s="59">
        <f>AE82-Table1[[#This Row],[On Hand Stock (units)]]</f>
        <v>4689.9815442542085</v>
      </c>
      <c r="Y82" s="59">
        <f>MAX(Table1[[#This Row],[Qty required to meet next quarter]],Table1[[#This Row],[MOQ/One lead time demand]])</f>
        <v>4689.9815442542085</v>
      </c>
      <c r="Z82" s="59">
        <f>Table1[[#This Row],[Qty to purchase]]*Table1[[#This Row],[Std. Price ($)]]</f>
        <v>120063.52753290774</v>
      </c>
      <c r="AA82" s="59"/>
      <c r="AB82" s="59"/>
      <c r="AC82" s="61">
        <f>Table1[[#This Row],[On Hand Stock (units)]]-(12*Table1[[#This Row],[APU
(units)]])</f>
        <v>-205.82154425420995</v>
      </c>
      <c r="AD82" s="64">
        <v>183.59999999999997</v>
      </c>
      <c r="AE82" s="65">
        <f>AD82*Table1[[#This Row],[Std. Price ($)]]</f>
        <v>4700.1599999999989</v>
      </c>
    </row>
    <row r="83" spans="1:31" ht="18.5" x14ac:dyDescent="0.35">
      <c r="A83" s="46">
        <v>53779.006650087998</v>
      </c>
      <c r="B83" s="47">
        <v>8.6186623999999998</v>
      </c>
      <c r="C83" s="47">
        <v>268.73038156554696</v>
      </c>
      <c r="D83" s="47">
        <f>Table1[[#This Row],[On-Hand Stock ($)]]/Table1[[#This Row],[Std. Price ($)]]</f>
        <v>31.180056613604794</v>
      </c>
      <c r="E83" s="48">
        <v>26</v>
      </c>
      <c r="F83" s="49">
        <v>0.2</v>
      </c>
      <c r="G83" s="48">
        <v>0.77</v>
      </c>
      <c r="H83" s="48">
        <v>1.28</v>
      </c>
      <c r="I83" s="48">
        <v>22</v>
      </c>
      <c r="J83" s="55">
        <f>Table1[[#This Row],[APU
(units)]]+(Table1[[#This Row],[APU Trend]]*Table1[[#This Row],[APU
(units)]])</f>
        <v>31.2</v>
      </c>
      <c r="K83" s="55" t="str">
        <f>IF(Table1[[#This Row],[On Hand Stock (units)]]&gt;J83,"Yes","No")</f>
        <v>No</v>
      </c>
      <c r="L83" s="55">
        <f>Table1[[#This Row],[Lead Time (days)]]/Table1[[#This Row],[S-OTD]]</f>
        <v>28.571428571428569</v>
      </c>
      <c r="M83" s="55">
        <f>(Table1[[#This Row],[Demand variability (COV)]]/100)*E83</f>
        <v>0.33280000000000004</v>
      </c>
      <c r="N83" s="55">
        <f>AVERAGE(Table1[[#This Row],[Lead Time (days)]],Table1[[#This Row],[Exp. Lead time]])</f>
        <v>25.285714285714285</v>
      </c>
      <c r="O83" s="55">
        <f>(Table1[[#This Row],[Exp. Lead time]]-N83)^2</f>
        <v>10.795918367346932</v>
      </c>
      <c r="P83" s="55">
        <v>10.795918367346932</v>
      </c>
      <c r="Q83" s="55">
        <f>1.64*SQRT(Table1[[#This Row],[Lead Time (days)]]*(M83^2)+Table1[[#This Row],[APU
(units)]]*P83)</f>
        <v>27.595430944651547</v>
      </c>
      <c r="R83" s="58">
        <f>Table1[[#This Row],[Safety Stock]]+(E83/30)*Table1[[#This Row],[Lead Time (days)]]</f>
        <v>46.662097611318217</v>
      </c>
      <c r="S83" s="58" t="str">
        <f>IF(Table1[[#This Row],[On Hand Stock (units)]]&gt;R83,"yes","no")</f>
        <v>no</v>
      </c>
      <c r="T83" s="59">
        <f>Table1[[#This Row],[On Hand Stock (units)]]-J83</f>
        <v>-1.9943386395205209E-2</v>
      </c>
      <c r="U83" s="59">
        <f>Table1[[#This Row],[Exp. Lead time]]*Table1[[#This Row],[APU
(units)]]/30</f>
        <v>24.761904761904759</v>
      </c>
      <c r="V83" s="59">
        <f>Table1[[#This Row],[On Hand Stock (units)]]+U83</f>
        <v>55.94196137550955</v>
      </c>
      <c r="W83" s="59" t="str">
        <f>IF(Table1[[#This Row],[On hand quantity after purchase]]&gt;Table1[[#This Row],[APU  Projection for oct]],"Yes","No")</f>
        <v>Yes</v>
      </c>
      <c r="X83" s="59">
        <f>AE83-Table1[[#This Row],[On Hand Stock (units)]]</f>
        <v>909.97787746639506</v>
      </c>
      <c r="Y83" s="59">
        <f>MAX(Table1[[#This Row],[Qty required to meet next quarter]],Table1[[#This Row],[MOQ/One lead time demand]])</f>
        <v>909.97787746639506</v>
      </c>
      <c r="Z83" s="59">
        <f>Table1[[#This Row],[Qty to purchase]]*Table1[[#This Row],[Std. Price ($)]]</f>
        <v>7842.792117351426</v>
      </c>
      <c r="AA83" s="59"/>
      <c r="AB83" s="59"/>
      <c r="AC83" s="61">
        <f>Table1[[#This Row],[On Hand Stock (units)]]-(12*Table1[[#This Row],[APU
(units)]])</f>
        <v>-280.81994338639521</v>
      </c>
      <c r="AD83" s="64">
        <v>109.19999999999999</v>
      </c>
      <c r="AE83" s="65">
        <f>AD83*Table1[[#This Row],[Std. Price ($)]]</f>
        <v>941.1579340799999</v>
      </c>
    </row>
    <row r="84" spans="1:31" ht="18.5" x14ac:dyDescent="0.35">
      <c r="A84" s="46">
        <v>82832.524984684977</v>
      </c>
      <c r="B84" s="47">
        <v>5.2401536000000002</v>
      </c>
      <c r="C84" s="47">
        <v>278.5672066586003</v>
      </c>
      <c r="D84" s="47">
        <f>Table1[[#This Row],[On-Hand Stock ($)]]/Table1[[#This Row],[Std. Price ($)]]</f>
        <v>53.160122378588348</v>
      </c>
      <c r="E84" s="48">
        <v>10</v>
      </c>
      <c r="F84" s="49">
        <v>0.5</v>
      </c>
      <c r="G84" s="48">
        <v>0.77</v>
      </c>
      <c r="H84" s="48">
        <v>1.1499999999999999</v>
      </c>
      <c r="I84" s="48">
        <v>101</v>
      </c>
      <c r="J84" s="55">
        <f>Table1[[#This Row],[APU
(units)]]+(Table1[[#This Row],[APU Trend]]*Table1[[#This Row],[APU
(units)]])</f>
        <v>15</v>
      </c>
      <c r="K84" s="55" t="str">
        <f>IF(Table1[[#This Row],[On Hand Stock (units)]]&gt;J84,"Yes","No")</f>
        <v>Yes</v>
      </c>
      <c r="L84" s="55">
        <f>Table1[[#This Row],[Lead Time (days)]]/Table1[[#This Row],[S-OTD]]</f>
        <v>131.16883116883116</v>
      </c>
      <c r="M84" s="55">
        <f>(Table1[[#This Row],[Demand variability (COV)]]/100)*E84</f>
        <v>0.11499999999999999</v>
      </c>
      <c r="N84" s="55">
        <f>AVERAGE(Table1[[#This Row],[Lead Time (days)]],Table1[[#This Row],[Exp. Lead time]])</f>
        <v>116.08441558441558</v>
      </c>
      <c r="O84" s="55">
        <f>(Table1[[#This Row],[Exp. Lead time]]-N84)^2</f>
        <v>227.53959352335966</v>
      </c>
      <c r="P84" s="55">
        <v>227.53959352335966</v>
      </c>
      <c r="Q84" s="55">
        <f>1.64*SQRT(Table1[[#This Row],[Lead Time (days)]]*(M84^2)+Table1[[#This Row],[APU
(units)]]*P84)</f>
        <v>78.252779333160291</v>
      </c>
      <c r="R84" s="58">
        <f>Table1[[#This Row],[Safety Stock]]+(E84/30)*Table1[[#This Row],[Lead Time (days)]]</f>
        <v>111.91944599982696</v>
      </c>
      <c r="S84" s="58" t="str">
        <f>IF(Table1[[#This Row],[On Hand Stock (units)]]&gt;R84,"yes","no")</f>
        <v>no</v>
      </c>
      <c r="T84" s="59">
        <f>Table1[[#This Row],[On Hand Stock (units)]]-J84</f>
        <v>38.160122378588348</v>
      </c>
      <c r="U84" s="59">
        <f>Table1[[#This Row],[Exp. Lead time]]*Table1[[#This Row],[APU
(units)]]/30</f>
        <v>43.722943722943718</v>
      </c>
      <c r="V84" s="59">
        <f>Table1[[#This Row],[On Hand Stock (units)]]+U84</f>
        <v>96.883066101532066</v>
      </c>
      <c r="W84" s="59" t="str">
        <f>IF(Table1[[#This Row],[On hand quantity after purchase]]&gt;Table1[[#This Row],[APU  Projection for oct]],"Yes","No")</f>
        <v>Yes</v>
      </c>
      <c r="X84" s="59">
        <f>AE84-Table1[[#This Row],[On Hand Stock (units)]]</f>
        <v>261.24909362141165</v>
      </c>
      <c r="Y84" s="59">
        <f>MAX(Table1[[#This Row],[Qty required to meet next quarter]],Table1[[#This Row],[MOQ/One lead time demand]])</f>
        <v>261.24909362141165</v>
      </c>
      <c r="Z84" s="59">
        <f>Table1[[#This Row],[Qty to purchase]]*Table1[[#This Row],[Std. Price ($)]]</f>
        <v>1368.9853784369773</v>
      </c>
      <c r="AA84" s="59"/>
      <c r="AB84" s="59"/>
      <c r="AC84" s="61">
        <f>Table1[[#This Row],[On Hand Stock (units)]]-(12*Table1[[#This Row],[APU
(units)]])</f>
        <v>-66.839877621411659</v>
      </c>
      <c r="AD84" s="64">
        <v>60</v>
      </c>
      <c r="AE84" s="65">
        <f>AD84*Table1[[#This Row],[Std. Price ($)]]</f>
        <v>314.40921600000001</v>
      </c>
    </row>
    <row r="85" spans="1:31" ht="18.5" x14ac:dyDescent="0.35">
      <c r="A85" s="46">
        <v>98378.275547645855</v>
      </c>
      <c r="B85" s="47">
        <v>7.1592448000000006</v>
      </c>
      <c r="C85" s="47">
        <v>122.9116519630403</v>
      </c>
      <c r="D85" s="47">
        <f>Table1[[#This Row],[On-Hand Stock ($)]]/Table1[[#This Row],[Std. Price ($)]]</f>
        <v>17.168242656409834</v>
      </c>
      <c r="E85" s="48">
        <v>42</v>
      </c>
      <c r="F85" s="49">
        <v>1.2</v>
      </c>
      <c r="G85" s="48">
        <v>0.77</v>
      </c>
      <c r="H85" s="48">
        <v>0.79</v>
      </c>
      <c r="I85" s="48">
        <v>11</v>
      </c>
      <c r="J85" s="55">
        <f>Table1[[#This Row],[APU
(units)]]+(Table1[[#This Row],[APU Trend]]*Table1[[#This Row],[APU
(units)]])</f>
        <v>92.4</v>
      </c>
      <c r="K85" s="55" t="str">
        <f>IF(Table1[[#This Row],[On Hand Stock (units)]]&gt;J85,"Yes","No")</f>
        <v>No</v>
      </c>
      <c r="L85" s="55">
        <f>Table1[[#This Row],[Lead Time (days)]]/Table1[[#This Row],[S-OTD]]</f>
        <v>14.285714285714285</v>
      </c>
      <c r="M85" s="55">
        <f>(Table1[[#This Row],[Demand variability (COV)]]/100)*E85</f>
        <v>0.33180000000000004</v>
      </c>
      <c r="N85" s="55">
        <f>AVERAGE(Table1[[#This Row],[Lead Time (days)]],Table1[[#This Row],[Exp. Lead time]])</f>
        <v>12.642857142857142</v>
      </c>
      <c r="O85" s="55">
        <f>(Table1[[#This Row],[Exp. Lead time]]-N85)^2</f>
        <v>2.698979591836733</v>
      </c>
      <c r="P85" s="55">
        <v>2.698979591836733</v>
      </c>
      <c r="Q85" s="55">
        <f>1.64*SQRT(Table1[[#This Row],[Lead Time (days)]]*(M85^2)+Table1[[#This Row],[APU
(units)]]*P85)</f>
        <v>17.553987775394948</v>
      </c>
      <c r="R85" s="58">
        <f>Table1[[#This Row],[Safety Stock]]+(E85/30)*Table1[[#This Row],[Lead Time (days)]]</f>
        <v>32.95398777539495</v>
      </c>
      <c r="S85" s="58" t="str">
        <f>IF(Table1[[#This Row],[On Hand Stock (units)]]&gt;R85,"yes","no")</f>
        <v>no</v>
      </c>
      <c r="T85" s="59">
        <f>Table1[[#This Row],[On Hand Stock (units)]]-J85</f>
        <v>-75.231757343590175</v>
      </c>
      <c r="U85" s="59">
        <f>Table1[[#This Row],[Exp. Lead time]]*Table1[[#This Row],[APU
(units)]]/30</f>
        <v>20</v>
      </c>
      <c r="V85" s="59">
        <f>Table1[[#This Row],[On Hand Stock (units)]]+U85</f>
        <v>37.168242656409831</v>
      </c>
      <c r="W85" s="59" t="str">
        <f>IF(Table1[[#This Row],[On hand quantity after purchase]]&gt;Table1[[#This Row],[APU  Projection for oct]],"Yes","No")</f>
        <v>No</v>
      </c>
      <c r="X85" s="59">
        <f>AE85-Table1[[#This Row],[On Hand Stock (units)]]</f>
        <v>3049.8522296635902</v>
      </c>
      <c r="Y85" s="59">
        <f>MAX(Table1[[#This Row],[Qty required to meet next quarter]],Table1[[#This Row],[MOQ/One lead time demand]])</f>
        <v>3049.8522296635902</v>
      </c>
      <c r="Z85" s="59">
        <f>Table1[[#This Row],[Qty to purchase]]*Table1[[#This Row],[Std. Price ($)]]</f>
        <v>21834.638715987465</v>
      </c>
      <c r="AA85" s="59"/>
      <c r="AB85" s="59"/>
      <c r="AC85" s="61">
        <f>Table1[[#This Row],[On Hand Stock (units)]]-(12*Table1[[#This Row],[APU
(units)]])</f>
        <v>-486.83175734359014</v>
      </c>
      <c r="AD85" s="64">
        <v>428.4</v>
      </c>
      <c r="AE85" s="65">
        <f>AD85*Table1[[#This Row],[Std. Price ($)]]</f>
        <v>3067.02047232</v>
      </c>
    </row>
    <row r="86" spans="1:31" ht="18.5" x14ac:dyDescent="0.35">
      <c r="A86" s="46">
        <v>58079.343472632914</v>
      </c>
      <c r="B86" s="47">
        <v>18.8972032</v>
      </c>
      <c r="C86" s="47">
        <v>299.68780558186961</v>
      </c>
      <c r="D86" s="47">
        <f>Table1[[#This Row],[On-Hand Stock ($)]]/Table1[[#This Row],[Std. Price ($)]]</f>
        <v>15.858844423172082</v>
      </c>
      <c r="E86" s="48">
        <v>10</v>
      </c>
      <c r="F86" s="49">
        <v>-0.4</v>
      </c>
      <c r="G86" s="48">
        <v>0.77</v>
      </c>
      <c r="H86" s="48">
        <v>0.72</v>
      </c>
      <c r="I86" s="48">
        <v>51</v>
      </c>
      <c r="J86" s="55">
        <f>Table1[[#This Row],[APU
(units)]]+(Table1[[#This Row],[APU Trend]]*Table1[[#This Row],[APU
(units)]])</f>
        <v>6</v>
      </c>
      <c r="K86" s="55" t="str">
        <f>IF(Table1[[#This Row],[On Hand Stock (units)]]&gt;J86,"Yes","No")</f>
        <v>Yes</v>
      </c>
      <c r="L86" s="55">
        <f>Table1[[#This Row],[Lead Time (days)]]/Table1[[#This Row],[S-OTD]]</f>
        <v>66.233766233766232</v>
      </c>
      <c r="M86" s="55">
        <f>(Table1[[#This Row],[Demand variability (COV)]]/100)*E86</f>
        <v>7.1999999999999995E-2</v>
      </c>
      <c r="N86" s="55">
        <f>AVERAGE(Table1[[#This Row],[Lead Time (days)]],Table1[[#This Row],[Exp. Lead time]])</f>
        <v>58.616883116883116</v>
      </c>
      <c r="O86" s="55">
        <f>(Table1[[#This Row],[Exp. Lead time]]-N86)^2</f>
        <v>58.016908416259056</v>
      </c>
      <c r="P86" s="55">
        <v>58.016908416259056</v>
      </c>
      <c r="Q86" s="55">
        <f>1.64*SQRT(Table1[[#This Row],[Lead Time (days)]]*(M86^2)+Table1[[#This Row],[APU
(units)]]*P86)</f>
        <v>39.511186466241476</v>
      </c>
      <c r="R86" s="58">
        <f>Table1[[#This Row],[Safety Stock]]+(E86/30)*Table1[[#This Row],[Lead Time (days)]]</f>
        <v>56.511186466241476</v>
      </c>
      <c r="S86" s="58" t="str">
        <f>IF(Table1[[#This Row],[On Hand Stock (units)]]&gt;R86,"yes","no")</f>
        <v>no</v>
      </c>
      <c r="T86" s="59">
        <f>Table1[[#This Row],[On Hand Stock (units)]]-J86</f>
        <v>9.8588444231720818</v>
      </c>
      <c r="U86" s="59">
        <f>Table1[[#This Row],[Exp. Lead time]]*Table1[[#This Row],[APU
(units)]]/30</f>
        <v>22.077922077922079</v>
      </c>
      <c r="V86" s="59">
        <f>Table1[[#This Row],[On Hand Stock (units)]]+U86</f>
        <v>37.936766501094162</v>
      </c>
      <c r="W86" s="59" t="str">
        <f>IF(Table1[[#This Row],[On hand quantity after purchase]]&gt;Table1[[#This Row],[APU  Projection for oct]],"Yes","No")</f>
        <v>Yes</v>
      </c>
      <c r="X86" s="59">
        <f>AE86-Table1[[#This Row],[On Hand Stock (units)]]</f>
        <v>97.524374776827884</v>
      </c>
      <c r="Y86" s="59">
        <f>MAX(Table1[[#This Row],[Qty required to meet next quarter]],Table1[[#This Row],[MOQ/One lead time demand]])</f>
        <v>97.524374776827884</v>
      </c>
      <c r="Z86" s="59">
        <f>Table1[[#This Row],[Qty to purchase]]*Table1[[#This Row],[Std. Price ($)]]</f>
        <v>1842.9379271106711</v>
      </c>
      <c r="AA86" s="59"/>
      <c r="AB86" s="59"/>
      <c r="AC86" s="61">
        <f>Table1[[#This Row],[On Hand Stock (units)]]-(12*Table1[[#This Row],[APU
(units)]])</f>
        <v>-104.14115557682791</v>
      </c>
      <c r="AD86" s="64">
        <v>5.9999999999999982</v>
      </c>
      <c r="AE86" s="65">
        <f>AD86*Table1[[#This Row],[Std. Price ($)]]</f>
        <v>113.38321919999997</v>
      </c>
    </row>
    <row r="87" spans="1:31" ht="18.5" x14ac:dyDescent="0.35">
      <c r="A87" s="46">
        <v>20515.102967137809</v>
      </c>
      <c r="B87" s="47">
        <v>5.3887999999999998</v>
      </c>
      <c r="C87" s="47">
        <v>61.116268517025482</v>
      </c>
      <c r="D87" s="47">
        <f>Table1[[#This Row],[On-Hand Stock ($)]]/Table1[[#This Row],[Std. Price ($)]]</f>
        <v>11.341350303782935</v>
      </c>
      <c r="E87" s="48">
        <v>18</v>
      </c>
      <c r="F87" s="49">
        <v>0.4</v>
      </c>
      <c r="G87" s="48">
        <v>0.77</v>
      </c>
      <c r="H87" s="48">
        <v>0.8</v>
      </c>
      <c r="I87" s="48">
        <v>16</v>
      </c>
      <c r="J87" s="55">
        <f>Table1[[#This Row],[APU
(units)]]+(Table1[[#This Row],[APU Trend]]*Table1[[#This Row],[APU
(units)]])</f>
        <v>25.2</v>
      </c>
      <c r="K87" s="55" t="str">
        <f>IF(Table1[[#This Row],[On Hand Stock (units)]]&gt;J87,"Yes","No")</f>
        <v>No</v>
      </c>
      <c r="L87" s="55">
        <f>Table1[[#This Row],[Lead Time (days)]]/Table1[[#This Row],[S-OTD]]</f>
        <v>20.779220779220779</v>
      </c>
      <c r="M87" s="55">
        <f>(Table1[[#This Row],[Demand variability (COV)]]/100)*E87</f>
        <v>0.14400000000000002</v>
      </c>
      <c r="N87" s="55">
        <f>AVERAGE(Table1[[#This Row],[Lead Time (days)]],Table1[[#This Row],[Exp. Lead time]])</f>
        <v>18.38961038961039</v>
      </c>
      <c r="O87" s="55">
        <f>(Table1[[#This Row],[Exp. Lead time]]-N87)^2</f>
        <v>5.7102378141339178</v>
      </c>
      <c r="P87" s="55">
        <v>5.7102378141339178</v>
      </c>
      <c r="Q87" s="55">
        <f>1.64*SQRT(Table1[[#This Row],[Lead Time (days)]]*(M87^2)+Table1[[#This Row],[APU
(units)]]*P87)</f>
        <v>16.653556556414685</v>
      </c>
      <c r="R87" s="58">
        <f>Table1[[#This Row],[Safety Stock]]+(E87/30)*Table1[[#This Row],[Lead Time (days)]]</f>
        <v>26.253556556414686</v>
      </c>
      <c r="S87" s="58" t="str">
        <f>IF(Table1[[#This Row],[On Hand Stock (units)]]&gt;R87,"yes","no")</f>
        <v>no</v>
      </c>
      <c r="T87" s="59">
        <f>Table1[[#This Row],[On Hand Stock (units)]]-J87</f>
        <v>-13.858649696217064</v>
      </c>
      <c r="U87" s="59">
        <f>Table1[[#This Row],[Exp. Lead time]]*Table1[[#This Row],[APU
(units)]]/30</f>
        <v>12.467532467532468</v>
      </c>
      <c r="V87" s="59">
        <f>Table1[[#This Row],[On Hand Stock (units)]]+U87</f>
        <v>23.808882771315403</v>
      </c>
      <c r="W87" s="59" t="str">
        <f>IF(Table1[[#This Row],[On hand quantity after purchase]]&gt;Table1[[#This Row],[APU  Projection for oct]],"Yes","No")</f>
        <v>No</v>
      </c>
      <c r="X87" s="59">
        <f>AE87-Table1[[#This Row],[On Hand Stock (units)]]</f>
        <v>512.45000969621697</v>
      </c>
      <c r="Y87" s="59">
        <f>MAX(Table1[[#This Row],[Qty required to meet next quarter]],Table1[[#This Row],[MOQ/One lead time demand]])</f>
        <v>512.45000969621697</v>
      </c>
      <c r="Z87" s="59">
        <f>Table1[[#This Row],[Qty to purchase]]*Table1[[#This Row],[Std. Price ($)]]</f>
        <v>2761.4906122509738</v>
      </c>
      <c r="AA87" s="59"/>
      <c r="AB87" s="59"/>
      <c r="AC87" s="61">
        <f>Table1[[#This Row],[On Hand Stock (units)]]-(12*Table1[[#This Row],[APU
(units)]])</f>
        <v>-204.65864969621705</v>
      </c>
      <c r="AD87" s="64">
        <v>97.199999999999989</v>
      </c>
      <c r="AE87" s="65">
        <f>AD87*Table1[[#This Row],[Std. Price ($)]]</f>
        <v>523.79135999999994</v>
      </c>
    </row>
    <row r="88" spans="1:31" ht="18.5" x14ac:dyDescent="0.35">
      <c r="A88" s="46">
        <v>21977.152664020461</v>
      </c>
      <c r="B88" s="47">
        <v>5.4584960000000002</v>
      </c>
      <c r="C88" s="47">
        <v>52.095096049419155</v>
      </c>
      <c r="D88" s="47">
        <f>Table1[[#This Row],[On-Hand Stock ($)]]/Table1[[#This Row],[Std. Price ($)]]</f>
        <v>9.543855312785638</v>
      </c>
      <c r="E88" s="48">
        <v>18</v>
      </c>
      <c r="F88" s="49">
        <v>1.5</v>
      </c>
      <c r="G88" s="48">
        <v>0.77</v>
      </c>
      <c r="H88" s="48">
        <v>1.04</v>
      </c>
      <c r="I88" s="48">
        <v>11</v>
      </c>
      <c r="J88" s="55">
        <f>Table1[[#This Row],[APU
(units)]]+(Table1[[#This Row],[APU Trend]]*Table1[[#This Row],[APU
(units)]])</f>
        <v>45</v>
      </c>
      <c r="K88" s="55" t="str">
        <f>IF(Table1[[#This Row],[On Hand Stock (units)]]&gt;J88,"Yes","No")</f>
        <v>No</v>
      </c>
      <c r="L88" s="55">
        <f>Table1[[#This Row],[Lead Time (days)]]/Table1[[#This Row],[S-OTD]]</f>
        <v>14.285714285714285</v>
      </c>
      <c r="M88" s="55">
        <f>(Table1[[#This Row],[Demand variability (COV)]]/100)*E88</f>
        <v>0.18719999999999998</v>
      </c>
      <c r="N88" s="55">
        <f>AVERAGE(Table1[[#This Row],[Lead Time (days)]],Table1[[#This Row],[Exp. Lead time]])</f>
        <v>12.642857142857142</v>
      </c>
      <c r="O88" s="55">
        <f>(Table1[[#This Row],[Exp. Lead time]]-N88)^2</f>
        <v>2.698979591836733</v>
      </c>
      <c r="P88" s="55">
        <v>2.698979591836733</v>
      </c>
      <c r="Q88" s="55">
        <f>1.64*SQRT(Table1[[#This Row],[Lead Time (days)]]*(M88^2)+Table1[[#This Row],[APU
(units)]]*P88)</f>
        <v>11.476147098062892</v>
      </c>
      <c r="R88" s="58">
        <f>Table1[[#This Row],[Safety Stock]]+(E88/30)*Table1[[#This Row],[Lead Time (days)]]</f>
        <v>18.07614709806289</v>
      </c>
      <c r="S88" s="58" t="str">
        <f>IF(Table1[[#This Row],[On Hand Stock (units)]]&gt;R88,"yes","no")</f>
        <v>no</v>
      </c>
      <c r="T88" s="59">
        <f>Table1[[#This Row],[On Hand Stock (units)]]-J88</f>
        <v>-35.456144687214362</v>
      </c>
      <c r="U88" s="59">
        <f>Table1[[#This Row],[Exp. Lead time]]*Table1[[#This Row],[APU
(units)]]/30</f>
        <v>8.5714285714285712</v>
      </c>
      <c r="V88" s="59">
        <f>Table1[[#This Row],[On Hand Stock (units)]]+U88</f>
        <v>18.115283884214207</v>
      </c>
      <c r="W88" s="59" t="str">
        <f>IF(Table1[[#This Row],[On hand quantity after purchase]]&gt;Table1[[#This Row],[APU  Projection for oct]],"Yes","No")</f>
        <v>No</v>
      </c>
      <c r="X88" s="59">
        <f>AE88-Table1[[#This Row],[On Hand Stock (units)]]</f>
        <v>1169.4912806872144</v>
      </c>
      <c r="Y88" s="59">
        <f>MAX(Table1[[#This Row],[Qty required to meet next quarter]],Table1[[#This Row],[MOQ/One lead time demand]])</f>
        <v>1169.4912806872144</v>
      </c>
      <c r="Z88" s="59">
        <f>Table1[[#This Row],[Qty to purchase]]*Table1[[#This Row],[Std. Price ($)]]</f>
        <v>6383.6634776660376</v>
      </c>
      <c r="AA88" s="59"/>
      <c r="AB88" s="59"/>
      <c r="AC88" s="61">
        <f>Table1[[#This Row],[On Hand Stock (units)]]-(12*Table1[[#This Row],[APU
(units)]])</f>
        <v>-206.45614468721436</v>
      </c>
      <c r="AD88" s="64">
        <v>216</v>
      </c>
      <c r="AE88" s="65">
        <f>AD88*Table1[[#This Row],[Std. Price ($)]]</f>
        <v>1179.035136</v>
      </c>
    </row>
    <row r="89" spans="1:31" ht="18.5" x14ac:dyDescent="0.35">
      <c r="A89" s="46">
        <v>23640.383645485454</v>
      </c>
      <c r="B89" s="47">
        <v>6.7225599999999996</v>
      </c>
      <c r="C89" s="47">
        <v>62000</v>
      </c>
      <c r="D89" s="47">
        <f>Table1[[#This Row],[On-Hand Stock ($)]]/Table1[[#This Row],[Std. Price ($)]]</f>
        <v>9222.677075399848</v>
      </c>
      <c r="E89" s="48">
        <v>10</v>
      </c>
      <c r="F89" s="49">
        <v>-0.4</v>
      </c>
      <c r="G89" s="48">
        <v>0.77</v>
      </c>
      <c r="H89" s="48">
        <v>0.97</v>
      </c>
      <c r="I89" s="48">
        <v>21</v>
      </c>
      <c r="J89" s="55">
        <f>Table1[[#This Row],[APU
(units)]]+(Table1[[#This Row],[APU Trend]]*Table1[[#This Row],[APU
(units)]])</f>
        <v>6</v>
      </c>
      <c r="K89" s="55" t="str">
        <f>IF(Table1[[#This Row],[On Hand Stock (units)]]&gt;J89,"Yes","No")</f>
        <v>Yes</v>
      </c>
      <c r="L89" s="55">
        <f>Table1[[#This Row],[Lead Time (days)]]/Table1[[#This Row],[S-OTD]]</f>
        <v>27.272727272727273</v>
      </c>
      <c r="M89" s="55">
        <f>(Table1[[#This Row],[Demand variability (COV)]]/100)*E89</f>
        <v>9.7000000000000003E-2</v>
      </c>
      <c r="N89" s="55">
        <f>AVERAGE(Table1[[#This Row],[Lead Time (days)]],Table1[[#This Row],[Exp. Lead time]])</f>
        <v>24.136363636363637</v>
      </c>
      <c r="O89" s="55">
        <f>(Table1[[#This Row],[Exp. Lead time]]-N89)^2</f>
        <v>9.8367768595041341</v>
      </c>
      <c r="P89" s="55">
        <v>9.8367768595041341</v>
      </c>
      <c r="Q89" s="55">
        <f>1.64*SQRT(Table1[[#This Row],[Lead Time (days)]]*(M89^2)+Table1[[#This Row],[APU
(units)]]*P89)</f>
        <v>16.281934338020871</v>
      </c>
      <c r="R89" s="58">
        <f>Table1[[#This Row],[Safety Stock]]+(E89/30)*Table1[[#This Row],[Lead Time (days)]]</f>
        <v>23.281934338020871</v>
      </c>
      <c r="S89" s="58" t="str">
        <f>IF(Table1[[#This Row],[On Hand Stock (units)]]&gt;R89,"yes","no")</f>
        <v>yes</v>
      </c>
      <c r="T89" s="59">
        <f>Table1[[#This Row],[On Hand Stock (units)]]-J89</f>
        <v>9216.677075399848</v>
      </c>
      <c r="U89" s="59">
        <f>Table1[[#This Row],[Exp. Lead time]]*Table1[[#This Row],[APU
(units)]]/30</f>
        <v>9.0909090909090917</v>
      </c>
      <c r="V89" s="59">
        <f>Table1[[#This Row],[On Hand Stock (units)]]+U89</f>
        <v>9231.767984490758</v>
      </c>
      <c r="W89" s="59" t="str">
        <f>IF(Table1[[#This Row],[On hand quantity after purchase]]&gt;Table1[[#This Row],[APU  Projection for oct]],"Yes","No")</f>
        <v>Yes</v>
      </c>
      <c r="X89" s="59">
        <f>AE89-Table1[[#This Row],[On Hand Stock (units)]]</f>
        <v>-9182.3417153998489</v>
      </c>
      <c r="Y89" s="59">
        <f>MAX(Table1[[#This Row],[Qty required to meet next quarter]],Table1[[#This Row],[MOQ/One lead time demand]])</f>
        <v>9.0909090909090917</v>
      </c>
      <c r="Z89" s="59">
        <f>Table1[[#This Row],[Qty to purchase]]*Table1[[#This Row],[Std. Price ($)]]</f>
        <v>61.114181818181819</v>
      </c>
      <c r="AA89" s="59"/>
      <c r="AB89" s="59"/>
      <c r="AC89" s="61">
        <f>Table1[[#This Row],[On Hand Stock (units)]]-(12*Table1[[#This Row],[APU
(units)]])</f>
        <v>9102.677075399848</v>
      </c>
      <c r="AD89" s="64">
        <v>5.9999999999999982</v>
      </c>
      <c r="AE89" s="65">
        <f>AD89*Table1[[#This Row],[Std. Price ($)]]</f>
        <v>40.335359999999987</v>
      </c>
    </row>
    <row r="90" spans="1:31" ht="18.5" x14ac:dyDescent="0.35">
      <c r="A90" s="46">
        <v>61599.136972879562</v>
      </c>
      <c r="B90" s="47">
        <v>6.1364863999999999</v>
      </c>
      <c r="C90" s="47">
        <v>45.398928807756789</v>
      </c>
      <c r="D90" s="47">
        <f>Table1[[#This Row],[On-Hand Stock ($)]]/Table1[[#This Row],[Std. Price ($)]]</f>
        <v>7.3981959460965792</v>
      </c>
      <c r="E90" s="48">
        <v>18</v>
      </c>
      <c r="F90" s="49">
        <v>0.8</v>
      </c>
      <c r="G90" s="48">
        <v>0.77</v>
      </c>
      <c r="H90" s="48">
        <v>0.77</v>
      </c>
      <c r="I90" s="48">
        <v>11</v>
      </c>
      <c r="J90" s="55">
        <f>Table1[[#This Row],[APU
(units)]]+(Table1[[#This Row],[APU Trend]]*Table1[[#This Row],[APU
(units)]])</f>
        <v>32.4</v>
      </c>
      <c r="K90" s="55" t="str">
        <f>IF(Table1[[#This Row],[On Hand Stock (units)]]&gt;J90,"Yes","No")</f>
        <v>No</v>
      </c>
      <c r="L90" s="55">
        <f>Table1[[#This Row],[Lead Time (days)]]/Table1[[#This Row],[S-OTD]]</f>
        <v>14.285714285714285</v>
      </c>
      <c r="M90" s="55">
        <f>(Table1[[#This Row],[Demand variability (COV)]]/100)*E90</f>
        <v>0.1386</v>
      </c>
      <c r="N90" s="55">
        <f>AVERAGE(Table1[[#This Row],[Lead Time (days)]],Table1[[#This Row],[Exp. Lead time]])</f>
        <v>12.642857142857142</v>
      </c>
      <c r="O90" s="55">
        <f>(Table1[[#This Row],[Exp. Lead time]]-N90)^2</f>
        <v>2.698979591836733</v>
      </c>
      <c r="P90" s="55">
        <v>2.698979591836733</v>
      </c>
      <c r="Q90" s="55">
        <f>1.64*SQRT(Table1[[#This Row],[Lead Time (days)]]*(M90^2)+Table1[[#This Row],[APU
(units)]]*P90)</f>
        <v>11.45571898120102</v>
      </c>
      <c r="R90" s="58">
        <f>Table1[[#This Row],[Safety Stock]]+(E90/30)*Table1[[#This Row],[Lead Time (days)]]</f>
        <v>18.055718981201018</v>
      </c>
      <c r="S90" s="58" t="str">
        <f>IF(Table1[[#This Row],[On Hand Stock (units)]]&gt;R90,"yes","no")</f>
        <v>no</v>
      </c>
      <c r="T90" s="59">
        <f>Table1[[#This Row],[On Hand Stock (units)]]-J90</f>
        <v>-25.00180405390342</v>
      </c>
      <c r="U90" s="59">
        <f>Table1[[#This Row],[Exp. Lead time]]*Table1[[#This Row],[APU
(units)]]/30</f>
        <v>8.5714285714285712</v>
      </c>
      <c r="V90" s="59">
        <f>Table1[[#This Row],[On Hand Stock (units)]]+U90</f>
        <v>15.969624517525151</v>
      </c>
      <c r="W90" s="59" t="str">
        <f>IF(Table1[[#This Row],[On hand quantity after purchase]]&gt;Table1[[#This Row],[APU  Projection for oct]],"Yes","No")</f>
        <v>No</v>
      </c>
      <c r="X90" s="59">
        <f>AE90-Table1[[#This Row],[On Hand Stock (units)]]</f>
        <v>854.16449461390323</v>
      </c>
      <c r="Y90" s="59">
        <f>MAX(Table1[[#This Row],[Qty required to meet next quarter]],Table1[[#This Row],[MOQ/One lead time demand]])</f>
        <v>854.16449461390323</v>
      </c>
      <c r="Z90" s="59">
        <f>Table1[[#This Row],[Qty to purchase]]*Table1[[#This Row],[Std. Price ($)]]</f>
        <v>5241.5688045610905</v>
      </c>
      <c r="AA90" s="59"/>
      <c r="AB90" s="59"/>
      <c r="AC90" s="61">
        <f>Table1[[#This Row],[On Hand Stock (units)]]-(12*Table1[[#This Row],[APU
(units)]])</f>
        <v>-208.60180405390341</v>
      </c>
      <c r="AD90" s="64">
        <v>140.39999999999998</v>
      </c>
      <c r="AE90" s="65">
        <f>AD90*Table1[[#This Row],[Std. Price ($)]]</f>
        <v>861.56269055999985</v>
      </c>
    </row>
    <row r="91" spans="1:31" ht="18.5" x14ac:dyDescent="0.35">
      <c r="A91" s="46">
        <v>19362.408878381964</v>
      </c>
      <c r="B91" s="47">
        <v>7.3965696000000003</v>
      </c>
      <c r="C91" s="47">
        <v>113.15589148705592</v>
      </c>
      <c r="D91" s="47">
        <f>Table1[[#This Row],[On-Hand Stock ($)]]/Table1[[#This Row],[Std. Price ($)]]</f>
        <v>15.298428542747157</v>
      </c>
      <c r="E91" s="48">
        <v>18</v>
      </c>
      <c r="F91" s="49">
        <v>-0.6</v>
      </c>
      <c r="G91" s="48">
        <v>0.77</v>
      </c>
      <c r="H91" s="48">
        <v>1.86</v>
      </c>
      <c r="I91" s="48">
        <v>11</v>
      </c>
      <c r="J91" s="55">
        <f>Table1[[#This Row],[APU
(units)]]+(Table1[[#This Row],[APU Trend]]*Table1[[#This Row],[APU
(units)]])</f>
        <v>7.2000000000000011</v>
      </c>
      <c r="K91" s="55" t="str">
        <f>IF(Table1[[#This Row],[On Hand Stock (units)]]&gt;J91,"Yes","No")</f>
        <v>Yes</v>
      </c>
      <c r="L91" s="55">
        <f>Table1[[#This Row],[Lead Time (days)]]/Table1[[#This Row],[S-OTD]]</f>
        <v>14.285714285714285</v>
      </c>
      <c r="M91" s="55">
        <f>(Table1[[#This Row],[Demand variability (COV)]]/100)*E91</f>
        <v>0.33480000000000004</v>
      </c>
      <c r="N91" s="55">
        <f>AVERAGE(Table1[[#This Row],[Lead Time (days)]],Table1[[#This Row],[Exp. Lead time]])</f>
        <v>12.642857142857142</v>
      </c>
      <c r="O91" s="55">
        <f>(Table1[[#This Row],[Exp. Lead time]]-N91)^2</f>
        <v>2.698979591836733</v>
      </c>
      <c r="P91" s="55">
        <v>2.698979591836733</v>
      </c>
      <c r="Q91" s="55">
        <f>1.64*SQRT(Table1[[#This Row],[Lead Time (days)]]*(M91^2)+Table1[[#This Row],[APU
(units)]]*P91)</f>
        <v>11.575035198939888</v>
      </c>
      <c r="R91" s="58">
        <f>Table1[[#This Row],[Safety Stock]]+(E91/30)*Table1[[#This Row],[Lead Time (days)]]</f>
        <v>18.175035198939888</v>
      </c>
      <c r="S91" s="58" t="str">
        <f>IF(Table1[[#This Row],[On Hand Stock (units)]]&gt;R91,"yes","no")</f>
        <v>no</v>
      </c>
      <c r="T91" s="59">
        <f>Table1[[#This Row],[On Hand Stock (units)]]-J91</f>
        <v>8.0984285427471558</v>
      </c>
      <c r="U91" s="59">
        <f>Table1[[#This Row],[Exp. Lead time]]*Table1[[#This Row],[APU
(units)]]/30</f>
        <v>8.5714285714285712</v>
      </c>
      <c r="V91" s="59">
        <f>Table1[[#This Row],[On Hand Stock (units)]]+U91</f>
        <v>23.86985711417573</v>
      </c>
      <c r="W91" s="59" t="str">
        <f>IF(Table1[[#This Row],[On hand quantity after purchase]]&gt;Table1[[#This Row],[APU  Projection for oct]],"Yes","No")</f>
        <v>Yes</v>
      </c>
      <c r="X91" s="59">
        <f>AE91-Table1[[#This Row],[On Hand Stock (units)]]</f>
        <v>-95.181380222747123</v>
      </c>
      <c r="Y91" s="59">
        <f>MAX(Table1[[#This Row],[Qty required to meet next quarter]],Table1[[#This Row],[MOQ/One lead time demand]])</f>
        <v>8.5714285714285712</v>
      </c>
      <c r="Z91" s="59">
        <f>Table1[[#This Row],[Qty to purchase]]*Table1[[#This Row],[Std. Price ($)]]</f>
        <v>63.399168000000003</v>
      </c>
      <c r="AA91" s="59"/>
      <c r="AB91" s="59"/>
      <c r="AC91" s="61">
        <f>Table1[[#This Row],[On Hand Stock (units)]]-(12*Table1[[#This Row],[APU
(units)]])</f>
        <v>-200.70157145725284</v>
      </c>
      <c r="AD91" s="64">
        <v>-10.799999999999995</v>
      </c>
      <c r="AE91" s="65">
        <f>AD91*Table1[[#This Row],[Std. Price ($)]]</f>
        <v>-79.882951679999962</v>
      </c>
    </row>
    <row r="92" spans="1:31" ht="18.5" x14ac:dyDescent="0.35">
      <c r="A92" s="46">
        <v>28643.913516922879</v>
      </c>
      <c r="B92" s="47">
        <v>5.4355072</v>
      </c>
      <c r="C92" s="47">
        <v>27.944578014109158</v>
      </c>
      <c r="D92" s="47">
        <f>Table1[[#This Row],[On-Hand Stock ($)]]/Table1[[#This Row],[Std. Price ($)]]</f>
        <v>5.1411169162114545</v>
      </c>
      <c r="E92" s="48">
        <v>10</v>
      </c>
      <c r="F92" s="49">
        <v>1.2</v>
      </c>
      <c r="G92" s="48">
        <v>0.77</v>
      </c>
      <c r="H92" s="48">
        <v>1</v>
      </c>
      <c r="I92" s="48">
        <v>11</v>
      </c>
      <c r="J92" s="55">
        <f>Table1[[#This Row],[APU
(units)]]+(Table1[[#This Row],[APU Trend]]*Table1[[#This Row],[APU
(units)]])</f>
        <v>22</v>
      </c>
      <c r="K92" s="55" t="str">
        <f>IF(Table1[[#This Row],[On Hand Stock (units)]]&gt;J92,"Yes","No")</f>
        <v>No</v>
      </c>
      <c r="L92" s="55">
        <f>Table1[[#This Row],[Lead Time (days)]]/Table1[[#This Row],[S-OTD]]</f>
        <v>14.285714285714285</v>
      </c>
      <c r="M92" s="55">
        <f>(Table1[[#This Row],[Demand variability (COV)]]/100)*E92</f>
        <v>0.1</v>
      </c>
      <c r="N92" s="55">
        <f>AVERAGE(Table1[[#This Row],[Lead Time (days)]],Table1[[#This Row],[Exp. Lead time]])</f>
        <v>12.642857142857142</v>
      </c>
      <c r="O92" s="55">
        <f>(Table1[[#This Row],[Exp. Lead time]]-N92)^2</f>
        <v>2.698979591836733</v>
      </c>
      <c r="P92" s="55">
        <v>2.698979591836733</v>
      </c>
      <c r="Q92" s="55">
        <f>1.64*SQRT(Table1[[#This Row],[Lead Time (days)]]*(M92^2)+Table1[[#This Row],[APU
(units)]]*P92)</f>
        <v>8.5374241491237122</v>
      </c>
      <c r="R92" s="58">
        <f>Table1[[#This Row],[Safety Stock]]+(E92/30)*Table1[[#This Row],[Lead Time (days)]]</f>
        <v>12.204090815790378</v>
      </c>
      <c r="S92" s="58" t="str">
        <f>IF(Table1[[#This Row],[On Hand Stock (units)]]&gt;R92,"yes","no")</f>
        <v>no</v>
      </c>
      <c r="T92" s="59">
        <f>Table1[[#This Row],[On Hand Stock (units)]]-J92</f>
        <v>-16.858883083788545</v>
      </c>
      <c r="U92" s="59">
        <f>Table1[[#This Row],[Exp. Lead time]]*Table1[[#This Row],[APU
(units)]]/30</f>
        <v>4.761904761904761</v>
      </c>
      <c r="V92" s="59">
        <f>Table1[[#This Row],[On Hand Stock (units)]]+U92</f>
        <v>9.9030216781162146</v>
      </c>
      <c r="W92" s="59" t="str">
        <f>IF(Table1[[#This Row],[On hand quantity after purchase]]&gt;Table1[[#This Row],[APU  Projection for oct]],"Yes","No")</f>
        <v>No</v>
      </c>
      <c r="X92" s="59">
        <f>AE92-Table1[[#This Row],[On Hand Stock (units)]]</f>
        <v>549.28061748378855</v>
      </c>
      <c r="Y92" s="59">
        <f>MAX(Table1[[#This Row],[Qty required to meet next quarter]],Table1[[#This Row],[MOQ/One lead time demand]])</f>
        <v>549.28061748378855</v>
      </c>
      <c r="Z92" s="59">
        <f>Table1[[#This Row],[Qty to purchase]]*Table1[[#This Row],[Std. Price ($)]]</f>
        <v>2985.6187511535786</v>
      </c>
      <c r="AA92" s="59"/>
      <c r="AB92" s="59"/>
      <c r="AC92" s="61">
        <f>Table1[[#This Row],[On Hand Stock (units)]]-(12*Table1[[#This Row],[APU
(units)]])</f>
        <v>-114.85888308378854</v>
      </c>
      <c r="AD92" s="64">
        <v>102</v>
      </c>
      <c r="AE92" s="65">
        <f>AD92*Table1[[#This Row],[Std. Price ($)]]</f>
        <v>554.42173439999999</v>
      </c>
    </row>
    <row r="93" spans="1:31" ht="18.5" x14ac:dyDescent="0.35">
      <c r="A93" s="46">
        <v>40066.645333646309</v>
      </c>
      <c r="B93" s="47">
        <v>6.0789376000000006</v>
      </c>
      <c r="C93" s="47">
        <v>63.599366313953773</v>
      </c>
      <c r="D93" s="47">
        <f>Table1[[#This Row],[On-Hand Stock ($)]]/Table1[[#This Row],[Std. Price ($)]]</f>
        <v>10.462250231677615</v>
      </c>
      <c r="E93" s="48">
        <v>18</v>
      </c>
      <c r="F93" s="49">
        <v>0.5</v>
      </c>
      <c r="G93" s="48">
        <v>0.77</v>
      </c>
      <c r="H93" s="48">
        <v>0.74</v>
      </c>
      <c r="I93" s="48">
        <v>16</v>
      </c>
      <c r="J93" s="55">
        <f>Table1[[#This Row],[APU
(units)]]+(Table1[[#This Row],[APU Trend]]*Table1[[#This Row],[APU
(units)]])</f>
        <v>27</v>
      </c>
      <c r="K93" s="55" t="str">
        <f>IF(Table1[[#This Row],[On Hand Stock (units)]]&gt;J93,"Yes","No")</f>
        <v>No</v>
      </c>
      <c r="L93" s="55">
        <f>Table1[[#This Row],[Lead Time (days)]]/Table1[[#This Row],[S-OTD]]</f>
        <v>20.779220779220779</v>
      </c>
      <c r="M93" s="55">
        <f>(Table1[[#This Row],[Demand variability (COV)]]/100)*E93</f>
        <v>0.13320000000000001</v>
      </c>
      <c r="N93" s="55">
        <f>AVERAGE(Table1[[#This Row],[Lead Time (days)]],Table1[[#This Row],[Exp. Lead time]])</f>
        <v>18.38961038961039</v>
      </c>
      <c r="O93" s="55">
        <f>(Table1[[#This Row],[Exp. Lead time]]-N93)^2</f>
        <v>5.7102378141339178</v>
      </c>
      <c r="P93" s="55">
        <v>5.7102378141339178</v>
      </c>
      <c r="Q93" s="55">
        <f>1.64*SQRT(Table1[[#This Row],[Lead Time (days)]]*(M93^2)+Table1[[#This Row],[APU
(units)]]*P93)</f>
        <v>16.649688096398876</v>
      </c>
      <c r="R93" s="58">
        <f>Table1[[#This Row],[Safety Stock]]+(E93/30)*Table1[[#This Row],[Lead Time (days)]]</f>
        <v>26.249688096398877</v>
      </c>
      <c r="S93" s="58" t="str">
        <f>IF(Table1[[#This Row],[On Hand Stock (units)]]&gt;R93,"yes","no")</f>
        <v>no</v>
      </c>
      <c r="T93" s="59">
        <f>Table1[[#This Row],[On Hand Stock (units)]]-J93</f>
        <v>-16.537749768322385</v>
      </c>
      <c r="U93" s="59">
        <f>Table1[[#This Row],[Exp. Lead time]]*Table1[[#This Row],[APU
(units)]]/30</f>
        <v>12.467532467532468</v>
      </c>
      <c r="V93" s="59">
        <f>Table1[[#This Row],[On Hand Stock (units)]]+U93</f>
        <v>22.929782699210083</v>
      </c>
      <c r="W93" s="59" t="str">
        <f>IF(Table1[[#This Row],[On hand quantity after purchase]]&gt;Table1[[#This Row],[APU  Projection for oct]],"Yes","No")</f>
        <v>No</v>
      </c>
      <c r="X93" s="59">
        <f>AE93-Table1[[#This Row],[On Hand Stock (units)]]</f>
        <v>646.0630105683224</v>
      </c>
      <c r="Y93" s="59">
        <f>MAX(Table1[[#This Row],[Qty required to meet next quarter]],Table1[[#This Row],[MOQ/One lead time demand]])</f>
        <v>646.0630105683224</v>
      </c>
      <c r="Z93" s="59">
        <f>Table1[[#This Row],[Qty to purchase]]*Table1[[#This Row],[Std. Price ($)]]</f>
        <v>3927.3767269129726</v>
      </c>
      <c r="AA93" s="59"/>
      <c r="AB93" s="59"/>
      <c r="AC93" s="61">
        <f>Table1[[#This Row],[On Hand Stock (units)]]-(12*Table1[[#This Row],[APU
(units)]])</f>
        <v>-205.53774976832239</v>
      </c>
      <c r="AD93" s="64">
        <v>108</v>
      </c>
      <c r="AE93" s="65">
        <f>AD93*Table1[[#This Row],[Std. Price ($)]]</f>
        <v>656.52526080000007</v>
      </c>
    </row>
    <row r="94" spans="1:31" ht="18.5" x14ac:dyDescent="0.35">
      <c r="A94" s="46">
        <v>56531.788910381554</v>
      </c>
      <c r="B94" s="47">
        <v>5.0059519999999997</v>
      </c>
      <c r="C94" s="47">
        <v>791.79535407898038</v>
      </c>
      <c r="D94" s="47">
        <f>Table1[[#This Row],[On-Hand Stock ($)]]/Table1[[#This Row],[Std. Price ($)]]</f>
        <v>158.17078431414853</v>
      </c>
      <c r="E94" s="48">
        <v>34</v>
      </c>
      <c r="F94" s="49">
        <v>1.5</v>
      </c>
      <c r="G94" s="48">
        <v>0.77</v>
      </c>
      <c r="H94" s="48">
        <v>1.28</v>
      </c>
      <c r="I94" s="48">
        <v>68</v>
      </c>
      <c r="J94" s="55">
        <f>Table1[[#This Row],[APU
(units)]]+(Table1[[#This Row],[APU Trend]]*Table1[[#This Row],[APU
(units)]])</f>
        <v>85</v>
      </c>
      <c r="K94" s="55" t="str">
        <f>IF(Table1[[#This Row],[On Hand Stock (units)]]&gt;J94,"Yes","No")</f>
        <v>Yes</v>
      </c>
      <c r="L94" s="55">
        <f>Table1[[#This Row],[Lead Time (days)]]/Table1[[#This Row],[S-OTD]]</f>
        <v>88.311688311688314</v>
      </c>
      <c r="M94" s="55">
        <f>(Table1[[#This Row],[Demand variability (COV)]]/100)*E94</f>
        <v>0.43520000000000003</v>
      </c>
      <c r="N94" s="55">
        <f>AVERAGE(Table1[[#This Row],[Lead Time (days)]],Table1[[#This Row],[Exp. Lead time]])</f>
        <v>78.155844155844164</v>
      </c>
      <c r="O94" s="55">
        <f>(Table1[[#This Row],[Exp. Lead time]]-N94)^2</f>
        <v>103.14117051779378</v>
      </c>
      <c r="P94" s="55">
        <v>103.14117051779378</v>
      </c>
      <c r="Q94" s="55">
        <f>1.64*SQRT(Table1[[#This Row],[Lead Time (days)]]*(M94^2)+Table1[[#This Row],[APU
(units)]]*P94)</f>
        <v>97.296086541963703</v>
      </c>
      <c r="R94" s="58">
        <f>Table1[[#This Row],[Safety Stock]]+(E94/30)*Table1[[#This Row],[Lead Time (days)]]</f>
        <v>174.36275320863035</v>
      </c>
      <c r="S94" s="58" t="str">
        <f>IF(Table1[[#This Row],[On Hand Stock (units)]]&gt;R94,"yes","no")</f>
        <v>no</v>
      </c>
      <c r="T94" s="59">
        <f>Table1[[#This Row],[On Hand Stock (units)]]-J94</f>
        <v>73.170784314148534</v>
      </c>
      <c r="U94" s="59">
        <f>Table1[[#This Row],[Exp. Lead time]]*Table1[[#This Row],[APU
(units)]]/30</f>
        <v>100.0865800865801</v>
      </c>
      <c r="V94" s="59">
        <f>Table1[[#This Row],[On Hand Stock (units)]]+U94</f>
        <v>258.25736440072865</v>
      </c>
      <c r="W94" s="59" t="str">
        <f>IF(Table1[[#This Row],[On hand quantity after purchase]]&gt;Table1[[#This Row],[APU  Projection for oct]],"Yes","No")</f>
        <v>Yes</v>
      </c>
      <c r="X94" s="59">
        <f>AE94-Table1[[#This Row],[On Hand Stock (units)]]</f>
        <v>1884.2576316858515</v>
      </c>
      <c r="Y94" s="59">
        <f>MAX(Table1[[#This Row],[Qty required to meet next quarter]],Table1[[#This Row],[MOQ/One lead time demand]])</f>
        <v>1884.2576316858515</v>
      </c>
      <c r="Z94" s="59">
        <f>Table1[[#This Row],[Qty to purchase]]*Table1[[#This Row],[Std. Price ($)]]</f>
        <v>9432.5032598530506</v>
      </c>
      <c r="AA94" s="59"/>
      <c r="AB94" s="59"/>
      <c r="AC94" s="61">
        <f>Table1[[#This Row],[On Hand Stock (units)]]-(12*Table1[[#This Row],[APU
(units)]])</f>
        <v>-249.82921568585147</v>
      </c>
      <c r="AD94" s="64">
        <v>408</v>
      </c>
      <c r="AE94" s="65">
        <f>AD94*Table1[[#This Row],[Std. Price ($)]]</f>
        <v>2042.428416</v>
      </c>
    </row>
    <row r="95" spans="1:31" ht="18.5" x14ac:dyDescent="0.35">
      <c r="A95" s="46">
        <v>73183.076344977511</v>
      </c>
      <c r="B95" s="47">
        <v>12.8</v>
      </c>
      <c r="C95" s="47">
        <v>186.82204988052226</v>
      </c>
      <c r="D95" s="47">
        <f>Table1[[#This Row],[On-Hand Stock ($)]]/Table1[[#This Row],[Std. Price ($)]]</f>
        <v>14.5954726469158</v>
      </c>
      <c r="E95" s="48">
        <v>10</v>
      </c>
      <c r="F95" s="49">
        <v>0.8</v>
      </c>
      <c r="G95" s="48">
        <v>0.77</v>
      </c>
      <c r="H95" s="48">
        <v>0.77</v>
      </c>
      <c r="I95" s="48">
        <v>43</v>
      </c>
      <c r="J95" s="55">
        <f>Table1[[#This Row],[APU
(units)]]+(Table1[[#This Row],[APU Trend]]*Table1[[#This Row],[APU
(units)]])</f>
        <v>18</v>
      </c>
      <c r="K95" s="55" t="str">
        <f>IF(Table1[[#This Row],[On Hand Stock (units)]]&gt;J95,"Yes","No")</f>
        <v>No</v>
      </c>
      <c r="L95" s="55">
        <f>Table1[[#This Row],[Lead Time (days)]]/Table1[[#This Row],[S-OTD]]</f>
        <v>55.844155844155843</v>
      </c>
      <c r="M95" s="55">
        <f>(Table1[[#This Row],[Demand variability (COV)]]/100)*E95</f>
        <v>7.6999999999999999E-2</v>
      </c>
      <c r="N95" s="55">
        <f>AVERAGE(Table1[[#This Row],[Lead Time (days)]],Table1[[#This Row],[Exp. Lead time]])</f>
        <v>49.422077922077918</v>
      </c>
      <c r="O95" s="55">
        <f>(Table1[[#This Row],[Exp. Lead time]]-N95)^2</f>
        <v>41.243084837240716</v>
      </c>
      <c r="P95" s="55">
        <v>41.243084837240716</v>
      </c>
      <c r="Q95" s="55">
        <f>1.64*SQRT(Table1[[#This Row],[Lead Time (days)]]*(M95^2)+Table1[[#This Row],[APU
(units)]]*P95)</f>
        <v>33.31605791857173</v>
      </c>
      <c r="R95" s="58">
        <f>Table1[[#This Row],[Safety Stock]]+(E95/30)*Table1[[#This Row],[Lead Time (days)]]</f>
        <v>47.649391251905058</v>
      </c>
      <c r="S95" s="58" t="str">
        <f>IF(Table1[[#This Row],[On Hand Stock (units)]]&gt;R95,"yes","no")</f>
        <v>no</v>
      </c>
      <c r="T95" s="59">
        <f>Table1[[#This Row],[On Hand Stock (units)]]-J95</f>
        <v>-3.4045273530842</v>
      </c>
      <c r="U95" s="59">
        <f>Table1[[#This Row],[Exp. Lead time]]*Table1[[#This Row],[APU
(units)]]/30</f>
        <v>18.614718614718615</v>
      </c>
      <c r="V95" s="59">
        <f>Table1[[#This Row],[On Hand Stock (units)]]+U95</f>
        <v>33.210191261634414</v>
      </c>
      <c r="W95" s="59" t="str">
        <f>IF(Table1[[#This Row],[On hand quantity after purchase]]&gt;Table1[[#This Row],[APU  Projection for oct]],"Yes","No")</f>
        <v>Yes</v>
      </c>
      <c r="X95" s="59">
        <f>AE95-Table1[[#This Row],[On Hand Stock (units)]]</f>
        <v>983.80452735308427</v>
      </c>
      <c r="Y95" s="59">
        <f>MAX(Table1[[#This Row],[Qty required to meet next quarter]],Table1[[#This Row],[MOQ/One lead time demand]])</f>
        <v>983.80452735308427</v>
      </c>
      <c r="Z95" s="59">
        <f>Table1[[#This Row],[Qty to purchase]]*Table1[[#This Row],[Std. Price ($)]]</f>
        <v>12592.69795011948</v>
      </c>
      <c r="AA95" s="59"/>
      <c r="AB95" s="59"/>
      <c r="AC95" s="61">
        <f>Table1[[#This Row],[On Hand Stock (units)]]-(12*Table1[[#This Row],[APU
(units)]])</f>
        <v>-105.40452735308421</v>
      </c>
      <c r="AD95" s="64">
        <v>78</v>
      </c>
      <c r="AE95" s="65">
        <f>AD95*Table1[[#This Row],[Std. Price ($)]]</f>
        <v>998.40000000000009</v>
      </c>
    </row>
    <row r="96" spans="1:31" ht="18.5" x14ac:dyDescent="0.35">
      <c r="A96" s="46">
        <v>39547.295663475394</v>
      </c>
      <c r="B96" s="47">
        <v>5.9391999999999996</v>
      </c>
      <c r="C96" s="47">
        <v>94.665624982278985</v>
      </c>
      <c r="D96" s="47">
        <f>Table1[[#This Row],[On-Hand Stock ($)]]/Table1[[#This Row],[Std. Price ($)]]</f>
        <v>15.939120585647728</v>
      </c>
      <c r="E96" s="48">
        <v>10</v>
      </c>
      <c r="F96" s="49">
        <v>0.8</v>
      </c>
      <c r="G96" s="48">
        <v>0.77</v>
      </c>
      <c r="H96" s="48">
        <v>0.78</v>
      </c>
      <c r="I96" s="48">
        <v>42</v>
      </c>
      <c r="J96" s="55">
        <f>Table1[[#This Row],[APU
(units)]]+(Table1[[#This Row],[APU Trend]]*Table1[[#This Row],[APU
(units)]])</f>
        <v>18</v>
      </c>
      <c r="K96" s="55" t="str">
        <f>IF(Table1[[#This Row],[On Hand Stock (units)]]&gt;J96,"Yes","No")</f>
        <v>No</v>
      </c>
      <c r="L96" s="55">
        <f>Table1[[#This Row],[Lead Time (days)]]/Table1[[#This Row],[S-OTD]]</f>
        <v>54.545454545454547</v>
      </c>
      <c r="M96" s="55">
        <f>(Table1[[#This Row],[Demand variability (COV)]]/100)*E96</f>
        <v>7.8E-2</v>
      </c>
      <c r="N96" s="55">
        <f>AVERAGE(Table1[[#This Row],[Lead Time (days)]],Table1[[#This Row],[Exp. Lead time]])</f>
        <v>48.272727272727273</v>
      </c>
      <c r="O96" s="55">
        <f>(Table1[[#This Row],[Exp. Lead time]]-N96)^2</f>
        <v>39.347107438016536</v>
      </c>
      <c r="P96" s="55">
        <v>39.347107438016536</v>
      </c>
      <c r="Q96" s="55">
        <f>1.64*SQRT(Table1[[#This Row],[Lead Time (days)]]*(M96^2)+Table1[[#This Row],[APU
(units)]]*P96)</f>
        <v>32.54177422578082</v>
      </c>
      <c r="R96" s="58">
        <f>Table1[[#This Row],[Safety Stock]]+(E96/30)*Table1[[#This Row],[Lead Time (days)]]</f>
        <v>46.54177422578082</v>
      </c>
      <c r="S96" s="58" t="str">
        <f>IF(Table1[[#This Row],[On Hand Stock (units)]]&gt;R96,"yes","no")</f>
        <v>no</v>
      </c>
      <c r="T96" s="59">
        <f>Table1[[#This Row],[On Hand Stock (units)]]-J96</f>
        <v>-2.0608794143522715</v>
      </c>
      <c r="U96" s="59">
        <f>Table1[[#This Row],[Exp. Lead time]]*Table1[[#This Row],[APU
(units)]]/30</f>
        <v>18.181818181818183</v>
      </c>
      <c r="V96" s="59">
        <f>Table1[[#This Row],[On Hand Stock (units)]]+U96</f>
        <v>34.120938767465915</v>
      </c>
      <c r="W96" s="59" t="str">
        <f>IF(Table1[[#This Row],[On hand quantity after purchase]]&gt;Table1[[#This Row],[APU  Projection for oct]],"Yes","No")</f>
        <v>Yes</v>
      </c>
      <c r="X96" s="59">
        <f>AE96-Table1[[#This Row],[On Hand Stock (units)]]</f>
        <v>447.31847941435223</v>
      </c>
      <c r="Y96" s="59">
        <f>MAX(Table1[[#This Row],[Qty required to meet next quarter]],Table1[[#This Row],[MOQ/One lead time demand]])</f>
        <v>447.31847941435223</v>
      </c>
      <c r="Z96" s="59">
        <f>Table1[[#This Row],[Qty to purchase]]*Table1[[#This Row],[Std. Price ($)]]</f>
        <v>2656.7139129377206</v>
      </c>
      <c r="AA96" s="59"/>
      <c r="AB96" s="59"/>
      <c r="AC96" s="61">
        <f>Table1[[#This Row],[On Hand Stock (units)]]-(12*Table1[[#This Row],[APU
(units)]])</f>
        <v>-104.06087941435227</v>
      </c>
      <c r="AD96" s="64">
        <v>78</v>
      </c>
      <c r="AE96" s="65">
        <f>AD96*Table1[[#This Row],[Std. Price ($)]]</f>
        <v>463.25759999999997</v>
      </c>
    </row>
    <row r="97" spans="1:31" ht="18.5" x14ac:dyDescent="0.35">
      <c r="A97" s="46">
        <v>74026.599655001672</v>
      </c>
      <c r="B97" s="47">
        <v>7.3965696000000003</v>
      </c>
      <c r="C97" s="47">
        <v>220.14866111672924</v>
      </c>
      <c r="D97" s="47">
        <f>Table1[[#This Row],[On-Hand Stock ($)]]/Table1[[#This Row],[Std. Price ($)]]</f>
        <v>29.763616517139138</v>
      </c>
      <c r="E97" s="48">
        <v>18</v>
      </c>
      <c r="F97" s="49">
        <v>0.2</v>
      </c>
      <c r="G97" s="48">
        <v>0.77</v>
      </c>
      <c r="H97" s="48">
        <v>0.83</v>
      </c>
      <c r="I97" s="48">
        <v>43</v>
      </c>
      <c r="J97" s="55">
        <f>Table1[[#This Row],[APU
(units)]]+(Table1[[#This Row],[APU Trend]]*Table1[[#This Row],[APU
(units)]])</f>
        <v>21.6</v>
      </c>
      <c r="K97" s="55" t="str">
        <f>IF(Table1[[#This Row],[On Hand Stock (units)]]&gt;J97,"Yes","No")</f>
        <v>Yes</v>
      </c>
      <c r="L97" s="55">
        <f>Table1[[#This Row],[Lead Time (days)]]/Table1[[#This Row],[S-OTD]]</f>
        <v>55.844155844155843</v>
      </c>
      <c r="M97" s="55">
        <f>(Table1[[#This Row],[Demand variability (COV)]]/100)*E97</f>
        <v>0.14940000000000001</v>
      </c>
      <c r="N97" s="55">
        <f>AVERAGE(Table1[[#This Row],[Lead Time (days)]],Table1[[#This Row],[Exp. Lead time]])</f>
        <v>49.422077922077918</v>
      </c>
      <c r="O97" s="55">
        <f>(Table1[[#This Row],[Exp. Lead time]]-N97)^2</f>
        <v>41.243084837240716</v>
      </c>
      <c r="P97" s="55">
        <v>41.243084837240716</v>
      </c>
      <c r="Q97" s="55">
        <f>1.64*SQRT(Table1[[#This Row],[Lead Time (days)]]*(M97^2)+Table1[[#This Row],[APU
(units)]]*P97)</f>
        <v>44.713248928470577</v>
      </c>
      <c r="R97" s="58">
        <f>Table1[[#This Row],[Safety Stock]]+(E97/30)*Table1[[#This Row],[Lead Time (days)]]</f>
        <v>70.513248928470574</v>
      </c>
      <c r="S97" s="58" t="str">
        <f>IF(Table1[[#This Row],[On Hand Stock (units)]]&gt;R97,"yes","no")</f>
        <v>no</v>
      </c>
      <c r="T97" s="59">
        <f>Table1[[#This Row],[On Hand Stock (units)]]-J97</f>
        <v>8.1636165171391362</v>
      </c>
      <c r="U97" s="59">
        <f>Table1[[#This Row],[Exp. Lead time]]*Table1[[#This Row],[APU
(units)]]/30</f>
        <v>33.506493506493506</v>
      </c>
      <c r="V97" s="59">
        <f>Table1[[#This Row],[On Hand Stock (units)]]+U97</f>
        <v>63.27011002363264</v>
      </c>
      <c r="W97" s="59" t="str">
        <f>IF(Table1[[#This Row],[On hand quantity after purchase]]&gt;Table1[[#This Row],[APU  Projection for oct]],"Yes","No")</f>
        <v>Yes</v>
      </c>
      <c r="X97" s="59">
        <f>AE97-Table1[[#This Row],[On Hand Stock (units)]]</f>
        <v>529.41704524286092</v>
      </c>
      <c r="Y97" s="59">
        <f>MAX(Table1[[#This Row],[Qty required to meet next quarter]],Table1[[#This Row],[MOQ/One lead time demand]])</f>
        <v>529.41704524286092</v>
      </c>
      <c r="Z97" s="59">
        <f>Table1[[#This Row],[Qty to purchase]]*Table1[[#This Row],[Std. Price ($)]]</f>
        <v>3915.8700225651701</v>
      </c>
      <c r="AA97" s="59"/>
      <c r="AB97" s="59"/>
      <c r="AC97" s="61">
        <f>Table1[[#This Row],[On Hand Stock (units)]]-(12*Table1[[#This Row],[APU
(units)]])</f>
        <v>-186.23638348286087</v>
      </c>
      <c r="AD97" s="64">
        <v>75.599999999999994</v>
      </c>
      <c r="AE97" s="65">
        <f>AD97*Table1[[#This Row],[Std. Price ($)]]</f>
        <v>559.18066176000002</v>
      </c>
    </row>
    <row r="98" spans="1:31" ht="18.5" x14ac:dyDescent="0.35">
      <c r="A98" s="46">
        <v>33788.869946461477</v>
      </c>
      <c r="B98" s="47">
        <v>5.2286592000000001</v>
      </c>
      <c r="C98" s="47">
        <v>154.38646329596813</v>
      </c>
      <c r="D98" s="47">
        <f>Table1[[#This Row],[On-Hand Stock ($)]]/Table1[[#This Row],[Std. Price ($)]]</f>
        <v>29.526969991841909</v>
      </c>
      <c r="E98" s="48">
        <v>10</v>
      </c>
      <c r="F98" s="49">
        <v>0.4</v>
      </c>
      <c r="G98" s="48">
        <v>0.77</v>
      </c>
      <c r="H98" s="48">
        <v>1.32</v>
      </c>
      <c r="I98" s="48">
        <v>50</v>
      </c>
      <c r="J98" s="55">
        <f>Table1[[#This Row],[APU
(units)]]+(Table1[[#This Row],[APU Trend]]*Table1[[#This Row],[APU
(units)]])</f>
        <v>14</v>
      </c>
      <c r="K98" s="55" t="str">
        <f>IF(Table1[[#This Row],[On Hand Stock (units)]]&gt;J98,"Yes","No")</f>
        <v>Yes</v>
      </c>
      <c r="L98" s="55">
        <f>Table1[[#This Row],[Lead Time (days)]]/Table1[[#This Row],[S-OTD]]</f>
        <v>64.935064935064929</v>
      </c>
      <c r="M98" s="55">
        <f>(Table1[[#This Row],[Demand variability (COV)]]/100)*E98</f>
        <v>0.13200000000000001</v>
      </c>
      <c r="N98" s="55">
        <f>AVERAGE(Table1[[#This Row],[Lead Time (days)]],Table1[[#This Row],[Exp. Lead time]])</f>
        <v>57.467532467532465</v>
      </c>
      <c r="O98" s="55">
        <f>(Table1[[#This Row],[Exp. Lead time]]-N98)^2</f>
        <v>55.764041153651497</v>
      </c>
      <c r="P98" s="55">
        <v>55.764041153651497</v>
      </c>
      <c r="Q98" s="55">
        <f>1.64*SQRT(Table1[[#This Row],[Lead Time (days)]]*(M98^2)+Table1[[#This Row],[APU
(units)]]*P98)</f>
        <v>38.757874430734859</v>
      </c>
      <c r="R98" s="58">
        <f>Table1[[#This Row],[Safety Stock]]+(E98/30)*Table1[[#This Row],[Lead Time (days)]]</f>
        <v>55.424541097401523</v>
      </c>
      <c r="S98" s="58" t="str">
        <f>IF(Table1[[#This Row],[On Hand Stock (units)]]&gt;R98,"yes","no")</f>
        <v>no</v>
      </c>
      <c r="T98" s="59">
        <f>Table1[[#This Row],[On Hand Stock (units)]]-J98</f>
        <v>15.526969991841909</v>
      </c>
      <c r="U98" s="59">
        <f>Table1[[#This Row],[Exp. Lead time]]*Table1[[#This Row],[APU
(units)]]/30</f>
        <v>21.645021645021643</v>
      </c>
      <c r="V98" s="59">
        <f>Table1[[#This Row],[On Hand Stock (units)]]+U98</f>
        <v>51.171991636863552</v>
      </c>
      <c r="W98" s="59" t="str">
        <f>IF(Table1[[#This Row],[On hand quantity after purchase]]&gt;Table1[[#This Row],[APU  Projection for oct]],"Yes","No")</f>
        <v>Yes</v>
      </c>
      <c r="X98" s="59">
        <f>AE98-Table1[[#This Row],[On Hand Stock (units)]]</f>
        <v>252.82062680815812</v>
      </c>
      <c r="Y98" s="59">
        <f>MAX(Table1[[#This Row],[Qty required to meet next quarter]],Table1[[#This Row],[MOQ/One lead time demand]])</f>
        <v>252.82062680815812</v>
      </c>
      <c r="Z98" s="59">
        <f>Table1[[#This Row],[Qty to purchase]]*Table1[[#This Row],[Std. Price ($)]]</f>
        <v>1321.9128963102426</v>
      </c>
      <c r="AA98" s="59"/>
      <c r="AB98" s="59"/>
      <c r="AC98" s="61">
        <f>Table1[[#This Row],[On Hand Stock (units)]]-(12*Table1[[#This Row],[APU
(units)]])</f>
        <v>-90.473030008158091</v>
      </c>
      <c r="AD98" s="64">
        <v>54</v>
      </c>
      <c r="AE98" s="65">
        <f>AD98*Table1[[#This Row],[Std. Price ($)]]</f>
        <v>282.34759680000002</v>
      </c>
    </row>
    <row r="99" spans="1:31" ht="18.5" x14ac:dyDescent="0.35">
      <c r="A99" s="46">
        <v>22520.016891161697</v>
      </c>
      <c r="B99" s="47">
        <v>5.0944000000000003</v>
      </c>
      <c r="C99" s="47">
        <v>56.713130999649678</v>
      </c>
      <c r="D99" s="47">
        <f>Table1[[#This Row],[On-Hand Stock ($)]]/Table1[[#This Row],[Std. Price ($)]]</f>
        <v>11.132445626501585</v>
      </c>
      <c r="E99" s="48">
        <v>10</v>
      </c>
      <c r="F99" s="49">
        <v>0.2</v>
      </c>
      <c r="G99" s="48">
        <v>0.77</v>
      </c>
      <c r="H99" s="48">
        <v>1.0900000000000001</v>
      </c>
      <c r="I99" s="48">
        <v>22</v>
      </c>
      <c r="J99" s="55">
        <f>Table1[[#This Row],[APU
(units)]]+(Table1[[#This Row],[APU Trend]]*Table1[[#This Row],[APU
(units)]])</f>
        <v>12</v>
      </c>
      <c r="K99" s="55" t="str">
        <f>IF(Table1[[#This Row],[On Hand Stock (units)]]&gt;J99,"Yes","No")</f>
        <v>No</v>
      </c>
      <c r="L99" s="55">
        <f>Table1[[#This Row],[Lead Time (days)]]/Table1[[#This Row],[S-OTD]]</f>
        <v>28.571428571428569</v>
      </c>
      <c r="M99" s="55">
        <f>(Table1[[#This Row],[Demand variability (COV)]]/100)*E99</f>
        <v>0.109</v>
      </c>
      <c r="N99" s="55">
        <f>AVERAGE(Table1[[#This Row],[Lead Time (days)]],Table1[[#This Row],[Exp. Lead time]])</f>
        <v>25.285714285714285</v>
      </c>
      <c r="O99" s="55">
        <f>(Table1[[#This Row],[Exp. Lead time]]-N99)^2</f>
        <v>10.795918367346932</v>
      </c>
      <c r="P99" s="55">
        <v>10.795918367346932</v>
      </c>
      <c r="Q99" s="55">
        <f>1.64*SQRT(Table1[[#This Row],[Lead Time (days)]]*(M99^2)+Table1[[#This Row],[APU
(units)]]*P99)</f>
        <v>17.060774702086743</v>
      </c>
      <c r="R99" s="58">
        <f>Table1[[#This Row],[Safety Stock]]+(E99/30)*Table1[[#This Row],[Lead Time (days)]]</f>
        <v>24.394108035420075</v>
      </c>
      <c r="S99" s="58" t="str">
        <f>IF(Table1[[#This Row],[On Hand Stock (units)]]&gt;R99,"yes","no")</f>
        <v>no</v>
      </c>
      <c r="T99" s="59">
        <f>Table1[[#This Row],[On Hand Stock (units)]]-J99</f>
        <v>-0.86755437349841458</v>
      </c>
      <c r="U99" s="59">
        <f>Table1[[#This Row],[Exp. Lead time]]*Table1[[#This Row],[APU
(units)]]/30</f>
        <v>9.5238095238095219</v>
      </c>
      <c r="V99" s="59">
        <f>Table1[[#This Row],[On Hand Stock (units)]]+U99</f>
        <v>20.656255150311107</v>
      </c>
      <c r="W99" s="59" t="str">
        <f>IF(Table1[[#This Row],[On hand quantity after purchase]]&gt;Table1[[#This Row],[APU  Projection for oct]],"Yes","No")</f>
        <v>Yes</v>
      </c>
      <c r="X99" s="59">
        <f>AE99-Table1[[#This Row],[On Hand Stock (units)]]</f>
        <v>202.83235437349845</v>
      </c>
      <c r="Y99" s="59">
        <f>MAX(Table1[[#This Row],[Qty required to meet next quarter]],Table1[[#This Row],[MOQ/One lead time demand]])</f>
        <v>202.83235437349845</v>
      </c>
      <c r="Z99" s="59">
        <f>Table1[[#This Row],[Qty to purchase]]*Table1[[#This Row],[Std. Price ($)]]</f>
        <v>1033.3091461203505</v>
      </c>
      <c r="AA99" s="59"/>
      <c r="AB99" s="59"/>
      <c r="AC99" s="61">
        <f>Table1[[#This Row],[On Hand Stock (units)]]-(12*Table1[[#This Row],[APU
(units)]])</f>
        <v>-108.86755437349842</v>
      </c>
      <c r="AD99" s="64">
        <v>42</v>
      </c>
      <c r="AE99" s="65">
        <f>AD99*Table1[[#This Row],[Std. Price ($)]]</f>
        <v>213.96480000000003</v>
      </c>
    </row>
    <row r="100" spans="1:31" ht="18.5" x14ac:dyDescent="0.35">
      <c r="A100" s="46">
        <v>82709.240905984683</v>
      </c>
      <c r="B100" s="47">
        <v>21.042560000000002</v>
      </c>
      <c r="C100" s="47">
        <v>5134.8596178176003</v>
      </c>
      <c r="D100" s="47">
        <f>Table1[[#This Row],[On-Hand Stock ($)]]/Table1[[#This Row],[Std. Price ($)]]</f>
        <v>244.02257224489796</v>
      </c>
      <c r="E100" s="48">
        <v>122</v>
      </c>
      <c r="F100" s="49">
        <v>1.2</v>
      </c>
      <c r="G100" s="48">
        <v>1</v>
      </c>
      <c r="H100" s="48">
        <v>0.82</v>
      </c>
      <c r="I100" s="48">
        <v>60</v>
      </c>
      <c r="J100" s="55">
        <f>Table1[[#This Row],[APU
(units)]]+(Table1[[#This Row],[APU Trend]]*Table1[[#This Row],[APU
(units)]])</f>
        <v>268.39999999999998</v>
      </c>
      <c r="K100" s="55" t="str">
        <f>IF(Table1[[#This Row],[On Hand Stock (units)]]&gt;J100,"Yes","No")</f>
        <v>No</v>
      </c>
      <c r="L100" s="55">
        <f>Table1[[#This Row],[Lead Time (days)]]/Table1[[#This Row],[S-OTD]]</f>
        <v>60</v>
      </c>
      <c r="M100" s="55">
        <f>(Table1[[#This Row],[Demand variability (COV)]]/100)*E100</f>
        <v>1.0004</v>
      </c>
      <c r="N100" s="55">
        <f>AVERAGE(Table1[[#This Row],[Lead Time (days)]],Table1[[#This Row],[Exp. Lead time]])</f>
        <v>60</v>
      </c>
      <c r="O100" s="55">
        <f>(Table1[[#This Row],[Exp. Lead time]]-N100)^2</f>
        <v>0</v>
      </c>
      <c r="P100" s="55">
        <v>0</v>
      </c>
      <c r="Q100" s="55">
        <f>1.64*SQRT(Table1[[#This Row],[Lead Time (days)]]*(M100^2)+Table1[[#This Row],[APU
(units)]]*P100)</f>
        <v>12.708466729710549</v>
      </c>
      <c r="R100" s="58">
        <f>Table1[[#This Row],[Safety Stock]]+(E100/30)*Table1[[#This Row],[Lead Time (days)]]</f>
        <v>256.70846672971055</v>
      </c>
      <c r="S100" s="58" t="str">
        <f>IF(Table1[[#This Row],[On Hand Stock (units)]]&gt;R100,"yes","no")</f>
        <v>no</v>
      </c>
      <c r="T100" s="59">
        <f>Table1[[#This Row],[On Hand Stock (units)]]-J100</f>
        <v>-24.377427755102019</v>
      </c>
      <c r="U100" s="59">
        <f>Table1[[#This Row],[Exp. Lead time]]*Table1[[#This Row],[APU
(units)]]/30</f>
        <v>244</v>
      </c>
      <c r="V100" s="59">
        <f>Table1[[#This Row],[On Hand Stock (units)]]+U100</f>
        <v>488.02257224489796</v>
      </c>
      <c r="W100" s="59" t="str">
        <f>IF(Table1[[#This Row],[On hand quantity after purchase]]&gt;Table1[[#This Row],[APU  Projection for oct]],"Yes","No")</f>
        <v>Yes</v>
      </c>
      <c r="X100" s="59">
        <f>AE100-Table1[[#This Row],[On Hand Stock (units)]]</f>
        <v>25941.339091755104</v>
      </c>
      <c r="Y100" s="59">
        <f>MAX(Table1[[#This Row],[Qty required to meet next quarter]],Table1[[#This Row],[MOQ/One lead time demand]])</f>
        <v>25941.339091755104</v>
      </c>
      <c r="Z100" s="59">
        <f>Table1[[#This Row],[Qty to purchase]]*Table1[[#This Row],[Std. Price ($)]]</f>
        <v>545872.18431860232</v>
      </c>
      <c r="AA100" s="59"/>
      <c r="AB100" s="59"/>
      <c r="AC100" s="61">
        <f>Table1[[#This Row],[On Hand Stock (units)]]-(12*Table1[[#This Row],[APU
(units)]])</f>
        <v>-1219.9774277551021</v>
      </c>
      <c r="AD100" s="64">
        <v>1244.4000000000001</v>
      </c>
      <c r="AE100" s="65">
        <f>AD100*Table1[[#This Row],[Std. Price ($)]]</f>
        <v>26185.361664000004</v>
      </c>
    </row>
    <row r="101" spans="1:31" ht="18.5" x14ac:dyDescent="0.35">
      <c r="A101" s="46">
        <v>95156.364742257647</v>
      </c>
      <c r="B101" s="47">
        <v>6.3360000000000003</v>
      </c>
      <c r="C101" s="47">
        <v>770.69818233511603</v>
      </c>
      <c r="D101" s="47">
        <f>Table1[[#This Row],[On-Hand Stock ($)]]/Table1[[#This Row],[Std. Price ($)]]</f>
        <v>121.63797069683018</v>
      </c>
      <c r="E101" s="48">
        <v>34</v>
      </c>
      <c r="F101" s="49">
        <v>1.2</v>
      </c>
      <c r="G101" s="48">
        <v>0.82</v>
      </c>
      <c r="H101" s="48">
        <v>1.8</v>
      </c>
      <c r="I101" s="48">
        <v>40</v>
      </c>
      <c r="J101" s="55">
        <f>Table1[[#This Row],[APU
(units)]]+(Table1[[#This Row],[APU Trend]]*Table1[[#This Row],[APU
(units)]])</f>
        <v>74.8</v>
      </c>
      <c r="K101" s="55" t="str">
        <f>IF(Table1[[#This Row],[On Hand Stock (units)]]&gt;J101,"Yes","No")</f>
        <v>Yes</v>
      </c>
      <c r="L101" s="55">
        <f>Table1[[#This Row],[Lead Time (days)]]/Table1[[#This Row],[S-OTD]]</f>
        <v>48.780487804878049</v>
      </c>
      <c r="M101" s="55">
        <f>(Table1[[#This Row],[Demand variability (COV)]]/100)*E101</f>
        <v>0.6120000000000001</v>
      </c>
      <c r="N101" s="55">
        <f>AVERAGE(Table1[[#This Row],[Lead Time (days)]],Table1[[#This Row],[Exp. Lead time]])</f>
        <v>44.390243902439025</v>
      </c>
      <c r="O101" s="55">
        <f>(Table1[[#This Row],[Exp. Lead time]]-N101)^2</f>
        <v>19.274241522903036</v>
      </c>
      <c r="P101" s="55">
        <v>19.274241522903036</v>
      </c>
      <c r="Q101" s="55">
        <f>1.64*SQRT(Table1[[#This Row],[Lead Time (days)]]*(M101^2)+Table1[[#This Row],[APU
(units)]]*P101)</f>
        <v>42.460039351088689</v>
      </c>
      <c r="R101" s="58">
        <f>Table1[[#This Row],[Safety Stock]]+(E101/30)*Table1[[#This Row],[Lead Time (days)]]</f>
        <v>87.793372684422025</v>
      </c>
      <c r="S101" s="58" t="str">
        <f>IF(Table1[[#This Row],[On Hand Stock (units)]]&gt;R101,"yes","no")</f>
        <v>yes</v>
      </c>
      <c r="T101" s="59">
        <f>Table1[[#This Row],[On Hand Stock (units)]]-J101</f>
        <v>46.837970696830183</v>
      </c>
      <c r="U101" s="59">
        <f>Table1[[#This Row],[Exp. Lead time]]*Table1[[#This Row],[APU
(units)]]/30</f>
        <v>55.284552845528452</v>
      </c>
      <c r="V101" s="59">
        <f>Table1[[#This Row],[On Hand Stock (units)]]+U101</f>
        <v>176.92252354235865</v>
      </c>
      <c r="W101" s="59" t="str">
        <f>IF(Table1[[#This Row],[On hand quantity after purchase]]&gt;Table1[[#This Row],[APU  Projection for oct]],"Yes","No")</f>
        <v>Yes</v>
      </c>
      <c r="X101" s="59">
        <f>AE101-Table1[[#This Row],[On Hand Stock (units)]]</f>
        <v>2075.6868293031698</v>
      </c>
      <c r="Y101" s="59">
        <f>MAX(Table1[[#This Row],[Qty required to meet next quarter]],Table1[[#This Row],[MOQ/One lead time demand]])</f>
        <v>2075.6868293031698</v>
      </c>
      <c r="Z101" s="59">
        <f>Table1[[#This Row],[Qty to purchase]]*Table1[[#This Row],[Std. Price ($)]]</f>
        <v>13151.551750464885</v>
      </c>
      <c r="AA101" s="59"/>
      <c r="AB101" s="59"/>
      <c r="AC101" s="61">
        <f>Table1[[#This Row],[On Hand Stock (units)]]-(12*Table1[[#This Row],[APU
(units)]])</f>
        <v>-286.36202930316983</v>
      </c>
      <c r="AD101" s="64">
        <v>346.79999999999995</v>
      </c>
      <c r="AE101" s="65">
        <f>AD101*Table1[[#This Row],[Std. Price ($)]]</f>
        <v>2197.3247999999999</v>
      </c>
    </row>
    <row r="102" spans="1:31" ht="18.5" x14ac:dyDescent="0.35">
      <c r="A102" s="46">
        <v>46403.873729979365</v>
      </c>
      <c r="B102" s="47">
        <v>11.173140000000002</v>
      </c>
      <c r="C102" s="47">
        <v>18597.082374102542</v>
      </c>
      <c r="D102" s="47">
        <f>Table1[[#This Row],[On-Hand Stock ($)]]/Table1[[#This Row],[Std. Price ($)]]</f>
        <v>1664.4454803307342</v>
      </c>
      <c r="E102" s="48">
        <v>122</v>
      </c>
      <c r="F102" s="49">
        <v>-0.4</v>
      </c>
      <c r="G102" s="48">
        <v>1</v>
      </c>
      <c r="H102" s="48">
        <v>1.27</v>
      </c>
      <c r="I102" s="48">
        <v>261</v>
      </c>
      <c r="J102" s="55">
        <f>Table1[[#This Row],[APU
(units)]]+(Table1[[#This Row],[APU Trend]]*Table1[[#This Row],[APU
(units)]])</f>
        <v>73.199999999999989</v>
      </c>
      <c r="K102" s="55" t="str">
        <f>IF(Table1[[#This Row],[On Hand Stock (units)]]&gt;J102,"Yes","No")</f>
        <v>Yes</v>
      </c>
      <c r="L102" s="55">
        <f>Table1[[#This Row],[Lead Time (days)]]/Table1[[#This Row],[S-OTD]]</f>
        <v>261</v>
      </c>
      <c r="M102" s="55">
        <f>(Table1[[#This Row],[Demand variability (COV)]]/100)*E102</f>
        <v>1.5493999999999999</v>
      </c>
      <c r="N102" s="55">
        <f>AVERAGE(Table1[[#This Row],[Lead Time (days)]],Table1[[#This Row],[Exp. Lead time]])</f>
        <v>261</v>
      </c>
      <c r="O102" s="55">
        <f>(Table1[[#This Row],[Exp. Lead time]]-N102)^2</f>
        <v>0</v>
      </c>
      <c r="P102" s="55">
        <v>0</v>
      </c>
      <c r="Q102" s="55">
        <f>1.64*SQRT(Table1[[#This Row],[Lead Time (days)]]*(M102^2)+Table1[[#This Row],[APU
(units)]]*P102)</f>
        <v>41.051369812697061</v>
      </c>
      <c r="R102" s="58">
        <f>Table1[[#This Row],[Safety Stock]]+(E102/30)*Table1[[#This Row],[Lead Time (days)]]</f>
        <v>1102.4513698126968</v>
      </c>
      <c r="S102" s="58" t="str">
        <f>IF(Table1[[#This Row],[On Hand Stock (units)]]&gt;R102,"yes","no")</f>
        <v>yes</v>
      </c>
      <c r="T102" s="59">
        <f>Table1[[#This Row],[On Hand Stock (units)]]-J102</f>
        <v>1591.2454803307342</v>
      </c>
      <c r="U102" s="59">
        <f>Table1[[#This Row],[Exp. Lead time]]*Table1[[#This Row],[APU
(units)]]/30</f>
        <v>1061.4000000000001</v>
      </c>
      <c r="V102" s="59">
        <f>Table1[[#This Row],[On Hand Stock (units)]]+U102</f>
        <v>2725.8454803307341</v>
      </c>
      <c r="W102" s="59" t="str">
        <f>IF(Table1[[#This Row],[On hand quantity after purchase]]&gt;Table1[[#This Row],[APU  Projection for oct]],"Yes","No")</f>
        <v>Yes</v>
      </c>
      <c r="X102" s="59">
        <f>AE102-Table1[[#This Row],[On Hand Stock (units)]]</f>
        <v>-846.5716323307347</v>
      </c>
      <c r="Y102" s="59">
        <f>MAX(Table1[[#This Row],[Qty required to meet next quarter]],Table1[[#This Row],[MOQ/One lead time demand]])</f>
        <v>1061.4000000000001</v>
      </c>
      <c r="Z102" s="59">
        <f>Table1[[#This Row],[Qty to purchase]]*Table1[[#This Row],[Std. Price ($)]]</f>
        <v>11859.170796000002</v>
      </c>
      <c r="AA102" s="59"/>
      <c r="AB102" s="59"/>
      <c r="AC102" s="61">
        <f>Table1[[#This Row],[On Hand Stock (units)]]-(12*Table1[[#This Row],[APU
(units)]])</f>
        <v>200.4454803307342</v>
      </c>
      <c r="AD102" s="64">
        <v>73.199999999999946</v>
      </c>
      <c r="AE102" s="65">
        <f>AD102*Table1[[#This Row],[Std. Price ($)]]</f>
        <v>817.8738479999995</v>
      </c>
    </row>
    <row r="103" spans="1:31" ht="18.5" x14ac:dyDescent="0.35">
      <c r="A103" s="46">
        <v>97104.283217804099</v>
      </c>
      <c r="B103" s="47">
        <v>16.61</v>
      </c>
      <c r="C103" s="47">
        <v>1624.7173535999998</v>
      </c>
      <c r="D103" s="47">
        <f>Table1[[#This Row],[On-Hand Stock ($)]]/Table1[[#This Row],[Std. Price ($)]]</f>
        <v>97.815614304635758</v>
      </c>
      <c r="E103" s="48">
        <v>18</v>
      </c>
      <c r="F103" s="49">
        <v>-0.2</v>
      </c>
      <c r="G103" s="48">
        <v>1</v>
      </c>
      <c r="H103" s="48">
        <v>1.02</v>
      </c>
      <c r="I103" s="48">
        <v>160</v>
      </c>
      <c r="J103" s="55">
        <f>Table1[[#This Row],[APU
(units)]]+(Table1[[#This Row],[APU Trend]]*Table1[[#This Row],[APU
(units)]])</f>
        <v>14.4</v>
      </c>
      <c r="K103" s="55" t="str">
        <f>IF(Table1[[#This Row],[On Hand Stock (units)]]&gt;J103,"Yes","No")</f>
        <v>Yes</v>
      </c>
      <c r="L103" s="55">
        <f>Table1[[#This Row],[Lead Time (days)]]/Table1[[#This Row],[S-OTD]]</f>
        <v>160</v>
      </c>
      <c r="M103" s="55">
        <f>(Table1[[#This Row],[Demand variability (COV)]]/100)*E103</f>
        <v>0.18360000000000001</v>
      </c>
      <c r="N103" s="55">
        <f>AVERAGE(Table1[[#This Row],[Lead Time (days)]],Table1[[#This Row],[Exp. Lead time]])</f>
        <v>160</v>
      </c>
      <c r="O103" s="55">
        <f>(Table1[[#This Row],[Exp. Lead time]]-N103)^2</f>
        <v>0</v>
      </c>
      <c r="P103" s="55">
        <v>0</v>
      </c>
      <c r="Q103" s="55">
        <f>1.64*SQRT(Table1[[#This Row],[Lead Time (days)]]*(M103^2)+Table1[[#This Row],[APU
(units)]]*P103)</f>
        <v>3.8086978103493592</v>
      </c>
      <c r="R103" s="58">
        <f>Table1[[#This Row],[Safety Stock]]+(E103/30)*Table1[[#This Row],[Lead Time (days)]]</f>
        <v>99.808697810349358</v>
      </c>
      <c r="S103" s="58" t="str">
        <f>IF(Table1[[#This Row],[On Hand Stock (units)]]&gt;R103,"yes","no")</f>
        <v>no</v>
      </c>
      <c r="T103" s="59">
        <f>Table1[[#This Row],[On Hand Stock (units)]]-J103</f>
        <v>83.415614304635753</v>
      </c>
      <c r="U103" s="59">
        <f>Table1[[#This Row],[Exp. Lead time]]*Table1[[#This Row],[APU
(units)]]/30</f>
        <v>96</v>
      </c>
      <c r="V103" s="59">
        <f>Table1[[#This Row],[On Hand Stock (units)]]+U103</f>
        <v>193.81561430463574</v>
      </c>
      <c r="W103" s="59" t="str">
        <f>IF(Table1[[#This Row],[On hand quantity after purchase]]&gt;Table1[[#This Row],[APU  Projection for oct]],"Yes","No")</f>
        <v>Yes</v>
      </c>
      <c r="X103" s="59">
        <f>AE103-Table1[[#This Row],[On Hand Stock (units)]]</f>
        <v>440.34838569536436</v>
      </c>
      <c r="Y103" s="59">
        <f>MAX(Table1[[#This Row],[Qty required to meet next quarter]],Table1[[#This Row],[MOQ/One lead time demand]])</f>
        <v>440.34838569536436</v>
      </c>
      <c r="Z103" s="59">
        <f>Table1[[#This Row],[Qty to purchase]]*Table1[[#This Row],[Std. Price ($)]]</f>
        <v>7314.1866864000021</v>
      </c>
      <c r="AA103" s="59"/>
      <c r="AB103" s="59"/>
      <c r="AC103" s="61">
        <f>Table1[[#This Row],[On Hand Stock (units)]]-(12*Table1[[#This Row],[APU
(units)]])</f>
        <v>-118.18438569536424</v>
      </c>
      <c r="AD103" s="64">
        <v>32.400000000000006</v>
      </c>
      <c r="AE103" s="65">
        <f>AD103*Table1[[#This Row],[Std. Price ($)]]</f>
        <v>538.1640000000001</v>
      </c>
    </row>
    <row r="104" spans="1:31" ht="18.5" x14ac:dyDescent="0.35">
      <c r="A104" s="46">
        <v>48736.013963857935</v>
      </c>
      <c r="B104" s="47">
        <v>26.195400000000003</v>
      </c>
      <c r="C104" s="47">
        <v>3971.5844127960008</v>
      </c>
      <c r="D104" s="47">
        <f>Table1[[#This Row],[On-Hand Stock ($)]]/Table1[[#This Row],[Std. Price ($)]]</f>
        <v>151.61381054673723</v>
      </c>
      <c r="E104" s="48">
        <v>42</v>
      </c>
      <c r="F104" s="49">
        <v>-0.4</v>
      </c>
      <c r="G104" s="48">
        <v>1</v>
      </c>
      <c r="H104" s="48">
        <v>1.53</v>
      </c>
      <c r="I104" s="48">
        <v>60</v>
      </c>
      <c r="J104" s="55">
        <f>Table1[[#This Row],[APU
(units)]]+(Table1[[#This Row],[APU Trend]]*Table1[[#This Row],[APU
(units)]])</f>
        <v>25.2</v>
      </c>
      <c r="K104" s="55" t="str">
        <f>IF(Table1[[#This Row],[On Hand Stock (units)]]&gt;J104,"Yes","No")</f>
        <v>Yes</v>
      </c>
      <c r="L104" s="55">
        <f>Table1[[#This Row],[Lead Time (days)]]/Table1[[#This Row],[S-OTD]]</f>
        <v>60</v>
      </c>
      <c r="M104" s="55">
        <f>(Table1[[#This Row],[Demand variability (COV)]]/100)*E104</f>
        <v>0.64260000000000006</v>
      </c>
      <c r="N104" s="55">
        <f>AVERAGE(Table1[[#This Row],[Lead Time (days)]],Table1[[#This Row],[Exp. Lead time]])</f>
        <v>60</v>
      </c>
      <c r="O104" s="55">
        <f>(Table1[[#This Row],[Exp. Lead time]]-N104)^2</f>
        <v>0</v>
      </c>
      <c r="P104" s="55">
        <v>0</v>
      </c>
      <c r="Q104" s="55">
        <f>1.64*SQRT(Table1[[#This Row],[Lead Time (days)]]*(M104^2)+Table1[[#This Row],[APU
(units)]]*P104)</f>
        <v>8.1631954423350663</v>
      </c>
      <c r="R104" s="58">
        <f>Table1[[#This Row],[Safety Stock]]+(E104/30)*Table1[[#This Row],[Lead Time (days)]]</f>
        <v>92.163195442335066</v>
      </c>
      <c r="S104" s="58" t="str">
        <f>IF(Table1[[#This Row],[On Hand Stock (units)]]&gt;R104,"yes","no")</f>
        <v>yes</v>
      </c>
      <c r="T104" s="59">
        <f>Table1[[#This Row],[On Hand Stock (units)]]-J104</f>
        <v>126.41381054673722</v>
      </c>
      <c r="U104" s="59">
        <f>Table1[[#This Row],[Exp. Lead time]]*Table1[[#This Row],[APU
(units)]]/30</f>
        <v>84</v>
      </c>
      <c r="V104" s="59">
        <f>Table1[[#This Row],[On Hand Stock (units)]]+U104</f>
        <v>235.61381054673723</v>
      </c>
      <c r="W104" s="59" t="str">
        <f>IF(Table1[[#This Row],[On hand quantity after purchase]]&gt;Table1[[#This Row],[APU  Projection for oct]],"Yes","No")</f>
        <v>Yes</v>
      </c>
      <c r="X104" s="59">
        <f>AE104-Table1[[#This Row],[On Hand Stock (units)]]</f>
        <v>508.51026945326259</v>
      </c>
      <c r="Y104" s="59">
        <f>MAX(Table1[[#This Row],[Qty required to meet next quarter]],Table1[[#This Row],[MOQ/One lead time demand]])</f>
        <v>508.51026945326259</v>
      </c>
      <c r="Z104" s="59">
        <f>Table1[[#This Row],[Qty to purchase]]*Table1[[#This Row],[Std. Price ($)]]</f>
        <v>13320.629912435996</v>
      </c>
      <c r="AA104" s="59"/>
      <c r="AB104" s="59"/>
      <c r="AC104" s="61">
        <f>Table1[[#This Row],[On Hand Stock (units)]]-(12*Table1[[#This Row],[APU
(units)]])</f>
        <v>-352.38618945326277</v>
      </c>
      <c r="AD104" s="64">
        <v>25.199999999999989</v>
      </c>
      <c r="AE104" s="65">
        <f>AD104*Table1[[#This Row],[Std. Price ($)]]</f>
        <v>660.12407999999982</v>
      </c>
    </row>
    <row r="105" spans="1:31" ht="18.5" x14ac:dyDescent="0.35">
      <c r="A105" s="46">
        <v>31967.577887724274</v>
      </c>
      <c r="B105" s="47">
        <v>6.512220000000001</v>
      </c>
      <c r="C105" s="47">
        <v>798.85387429466687</v>
      </c>
      <c r="D105" s="47">
        <f>Table1[[#This Row],[On-Hand Stock ($)]]/Table1[[#This Row],[Std. Price ($)]]</f>
        <v>122.66997648953303</v>
      </c>
      <c r="E105" s="48">
        <v>106</v>
      </c>
      <c r="F105" s="49">
        <v>-0.1</v>
      </c>
      <c r="G105" s="48">
        <v>1</v>
      </c>
      <c r="H105" s="48">
        <v>1</v>
      </c>
      <c r="I105" s="48">
        <v>22</v>
      </c>
      <c r="J105" s="55">
        <f>Table1[[#This Row],[APU
(units)]]+(Table1[[#This Row],[APU Trend]]*Table1[[#This Row],[APU
(units)]])</f>
        <v>95.4</v>
      </c>
      <c r="K105" s="55" t="str">
        <f>IF(Table1[[#This Row],[On Hand Stock (units)]]&gt;J105,"Yes","No")</f>
        <v>Yes</v>
      </c>
      <c r="L105" s="55">
        <f>Table1[[#This Row],[Lead Time (days)]]/Table1[[#This Row],[S-OTD]]</f>
        <v>22</v>
      </c>
      <c r="M105" s="55">
        <f>(Table1[[#This Row],[Demand variability (COV)]]/100)*E105</f>
        <v>1.06</v>
      </c>
      <c r="N105" s="55">
        <f>AVERAGE(Table1[[#This Row],[Lead Time (days)]],Table1[[#This Row],[Exp. Lead time]])</f>
        <v>22</v>
      </c>
      <c r="O105" s="55">
        <f>(Table1[[#This Row],[Exp. Lead time]]-N105)^2</f>
        <v>0</v>
      </c>
      <c r="P105" s="55">
        <v>0</v>
      </c>
      <c r="Q105" s="55">
        <f>1.64*SQRT(Table1[[#This Row],[Lead Time (days)]]*(M105^2)+Table1[[#This Row],[APU
(units)]]*P105)</f>
        <v>8.153818756877051</v>
      </c>
      <c r="R105" s="58">
        <f>Table1[[#This Row],[Safety Stock]]+(E105/30)*Table1[[#This Row],[Lead Time (days)]]</f>
        <v>85.887152090210378</v>
      </c>
      <c r="S105" s="58" t="str">
        <f>IF(Table1[[#This Row],[On Hand Stock (units)]]&gt;R105,"yes","no")</f>
        <v>yes</v>
      </c>
      <c r="T105" s="59">
        <f>Table1[[#This Row],[On Hand Stock (units)]]-J105</f>
        <v>27.269976489533022</v>
      </c>
      <c r="U105" s="59">
        <f>Table1[[#This Row],[Exp. Lead time]]*Table1[[#This Row],[APU
(units)]]/30</f>
        <v>77.733333333333334</v>
      </c>
      <c r="V105" s="59">
        <f>Table1[[#This Row],[On Hand Stock (units)]]+U105</f>
        <v>200.40330982286636</v>
      </c>
      <c r="W105" s="59" t="str">
        <f>IF(Table1[[#This Row],[On hand quantity after purchase]]&gt;Table1[[#This Row],[APU  Projection for oct]],"Yes","No")</f>
        <v>Yes</v>
      </c>
      <c r="X105" s="59">
        <f>AE105-Table1[[#This Row],[On Hand Stock (units)]]</f>
        <v>1534.0387915104673</v>
      </c>
      <c r="Y105" s="59">
        <f>MAX(Table1[[#This Row],[Qty required to meet next quarter]],Table1[[#This Row],[MOQ/One lead time demand]])</f>
        <v>1534.0387915104673</v>
      </c>
      <c r="Z105" s="59">
        <f>Table1[[#This Row],[Qty to purchase]]*Table1[[#This Row],[Std. Price ($)]]</f>
        <v>9989.9980988502975</v>
      </c>
      <c r="AA105" s="59"/>
      <c r="AB105" s="59"/>
      <c r="AC105" s="61">
        <f>Table1[[#This Row],[On Hand Stock (units)]]-(12*Table1[[#This Row],[APU
(units)]])</f>
        <v>-1149.3300235104671</v>
      </c>
      <c r="AD105" s="64">
        <v>254.39999999999998</v>
      </c>
      <c r="AE105" s="65">
        <f>AD105*Table1[[#This Row],[Std. Price ($)]]</f>
        <v>1656.7087680000002</v>
      </c>
    </row>
    <row r="106" spans="1:31" ht="18.5" x14ac:dyDescent="0.35">
      <c r="A106" s="46">
        <v>71072.247317045592</v>
      </c>
      <c r="B106" s="47">
        <v>20.364300000000004</v>
      </c>
      <c r="C106" s="47">
        <v>1607.7341306400001</v>
      </c>
      <c r="D106" s="47">
        <f>Table1[[#This Row],[On-Hand Stock ($)]]/Table1[[#This Row],[Std. Price ($)]]</f>
        <v>78.948656749311283</v>
      </c>
      <c r="E106" s="48">
        <v>34</v>
      </c>
      <c r="F106" s="49">
        <v>0.5</v>
      </c>
      <c r="G106" s="48">
        <v>1</v>
      </c>
      <c r="H106" s="48">
        <v>1.8</v>
      </c>
      <c r="I106" s="48">
        <v>40</v>
      </c>
      <c r="J106" s="55">
        <f>Table1[[#This Row],[APU
(units)]]+(Table1[[#This Row],[APU Trend]]*Table1[[#This Row],[APU
(units)]])</f>
        <v>51</v>
      </c>
      <c r="K106" s="55" t="str">
        <f>IF(Table1[[#This Row],[On Hand Stock (units)]]&gt;J106,"Yes","No")</f>
        <v>Yes</v>
      </c>
      <c r="L106" s="55">
        <f>Table1[[#This Row],[Lead Time (days)]]/Table1[[#This Row],[S-OTD]]</f>
        <v>40</v>
      </c>
      <c r="M106" s="55">
        <f>(Table1[[#This Row],[Demand variability (COV)]]/100)*E106</f>
        <v>0.6120000000000001</v>
      </c>
      <c r="N106" s="55">
        <f>AVERAGE(Table1[[#This Row],[Lead Time (days)]],Table1[[#This Row],[Exp. Lead time]])</f>
        <v>40</v>
      </c>
      <c r="O106" s="55">
        <f>(Table1[[#This Row],[Exp. Lead time]]-N106)^2</f>
        <v>0</v>
      </c>
      <c r="P106" s="55">
        <v>0</v>
      </c>
      <c r="Q106" s="55">
        <f>1.64*SQRT(Table1[[#This Row],[Lead Time (days)]]*(M106^2)+Table1[[#This Row],[APU
(units)]]*P106)</f>
        <v>6.3478296839155988</v>
      </c>
      <c r="R106" s="58">
        <f>Table1[[#This Row],[Safety Stock]]+(E106/30)*Table1[[#This Row],[Lead Time (days)]]</f>
        <v>51.681163017248927</v>
      </c>
      <c r="S106" s="58" t="str">
        <f>IF(Table1[[#This Row],[On Hand Stock (units)]]&gt;R106,"yes","no")</f>
        <v>yes</v>
      </c>
      <c r="T106" s="59">
        <f>Table1[[#This Row],[On Hand Stock (units)]]-J106</f>
        <v>27.948656749311283</v>
      </c>
      <c r="U106" s="59">
        <f>Table1[[#This Row],[Exp. Lead time]]*Table1[[#This Row],[APU
(units)]]/30</f>
        <v>45.333333333333336</v>
      </c>
      <c r="V106" s="59">
        <f>Table1[[#This Row],[On Hand Stock (units)]]+U106</f>
        <v>124.28199008264463</v>
      </c>
      <c r="W106" s="59" t="str">
        <f>IF(Table1[[#This Row],[On hand quantity after purchase]]&gt;Table1[[#This Row],[APU  Projection for oct]],"Yes","No")</f>
        <v>Yes</v>
      </c>
      <c r="X106" s="59">
        <f>AE106-Table1[[#This Row],[On Hand Stock (units)]]</f>
        <v>4075.3685432506891</v>
      </c>
      <c r="Y106" s="59">
        <f>MAX(Table1[[#This Row],[Qty required to meet next quarter]],Table1[[#This Row],[MOQ/One lead time demand]])</f>
        <v>4075.3685432506891</v>
      </c>
      <c r="Z106" s="59">
        <f>Table1[[#This Row],[Qty to purchase]]*Table1[[#This Row],[Std. Price ($)]]</f>
        <v>82992.027625320028</v>
      </c>
      <c r="AA106" s="59"/>
      <c r="AB106" s="59"/>
      <c r="AC106" s="61">
        <f>Table1[[#This Row],[On Hand Stock (units)]]-(12*Table1[[#This Row],[APU
(units)]])</f>
        <v>-329.05134325068872</v>
      </c>
      <c r="AD106" s="64">
        <v>204</v>
      </c>
      <c r="AE106" s="65">
        <f>AD106*Table1[[#This Row],[Std. Price ($)]]</f>
        <v>4154.3172000000004</v>
      </c>
    </row>
    <row r="107" spans="1:31" ht="18.5" x14ac:dyDescent="0.35">
      <c r="A107" s="46">
        <v>81909.301336004588</v>
      </c>
      <c r="B107" s="47">
        <v>54.411192000000007</v>
      </c>
      <c r="C107" s="47">
        <v>1026.1050310896001</v>
      </c>
      <c r="D107" s="47">
        <f>Table1[[#This Row],[On-Hand Stock ($)]]/Table1[[#This Row],[Std. Price ($)]]</f>
        <v>18.858345009048872</v>
      </c>
      <c r="E107" s="48">
        <v>10</v>
      </c>
      <c r="F107" s="49">
        <v>-0.7</v>
      </c>
      <c r="G107" s="48">
        <v>1</v>
      </c>
      <c r="H107" s="48">
        <v>0.84</v>
      </c>
      <c r="I107" s="48">
        <v>70</v>
      </c>
      <c r="J107" s="55">
        <f>Table1[[#This Row],[APU
(units)]]+(Table1[[#This Row],[APU Trend]]*Table1[[#This Row],[APU
(units)]])</f>
        <v>3</v>
      </c>
      <c r="K107" s="55" t="str">
        <f>IF(Table1[[#This Row],[On Hand Stock (units)]]&gt;J107,"Yes","No")</f>
        <v>Yes</v>
      </c>
      <c r="L107" s="55">
        <f>Table1[[#This Row],[Lead Time (days)]]/Table1[[#This Row],[S-OTD]]</f>
        <v>70</v>
      </c>
      <c r="M107" s="55">
        <f>(Table1[[#This Row],[Demand variability (COV)]]/100)*E107</f>
        <v>8.3999999999999991E-2</v>
      </c>
      <c r="N107" s="55">
        <f>AVERAGE(Table1[[#This Row],[Lead Time (days)]],Table1[[#This Row],[Exp. Lead time]])</f>
        <v>70</v>
      </c>
      <c r="O107" s="55">
        <f>(Table1[[#This Row],[Exp. Lead time]]-N107)^2</f>
        <v>0</v>
      </c>
      <c r="P107" s="55">
        <v>0</v>
      </c>
      <c r="Q107" s="55">
        <f>1.64*SQRT(Table1[[#This Row],[Lead Time (days)]]*(M107^2)+Table1[[#This Row],[APU
(units)]]*P107)</f>
        <v>1.1525828525533424</v>
      </c>
      <c r="R107" s="58">
        <f>Table1[[#This Row],[Safety Stock]]+(E107/30)*Table1[[#This Row],[Lead Time (days)]]</f>
        <v>24.485916185886673</v>
      </c>
      <c r="S107" s="58" t="str">
        <f>IF(Table1[[#This Row],[On Hand Stock (units)]]&gt;R107,"yes","no")</f>
        <v>no</v>
      </c>
      <c r="T107" s="59">
        <f>Table1[[#This Row],[On Hand Stock (units)]]-J107</f>
        <v>15.858345009048872</v>
      </c>
      <c r="U107" s="59">
        <f>Table1[[#This Row],[Exp. Lead time]]*Table1[[#This Row],[APU
(units)]]/30</f>
        <v>23.333333333333332</v>
      </c>
      <c r="V107" s="59">
        <f>Table1[[#This Row],[On Hand Stock (units)]]+U107</f>
        <v>42.191678342382204</v>
      </c>
      <c r="W107" s="59" t="str">
        <f>IF(Table1[[#This Row],[On hand quantity after purchase]]&gt;Table1[[#This Row],[APU  Projection for oct]],"Yes","No")</f>
        <v>Yes</v>
      </c>
      <c r="X107" s="59">
        <f>AE107-Table1[[#This Row],[On Hand Stock (units)]]</f>
        <v>-671.79264900904877</v>
      </c>
      <c r="Y107" s="59">
        <f>MAX(Table1[[#This Row],[Qty required to meet next quarter]],Table1[[#This Row],[MOQ/One lead time demand]])</f>
        <v>23.333333333333332</v>
      </c>
      <c r="Z107" s="59">
        <f>Table1[[#This Row],[Qty to purchase]]*Table1[[#This Row],[Std. Price ($)]]</f>
        <v>1269.5944800000002</v>
      </c>
      <c r="AA107" s="59"/>
      <c r="AB107" s="59"/>
      <c r="AC107" s="61">
        <f>Table1[[#This Row],[On Hand Stock (units)]]-(12*Table1[[#This Row],[APU
(units)]])</f>
        <v>-101.14165499095112</v>
      </c>
      <c r="AD107" s="64">
        <v>-11.999999999999996</v>
      </c>
      <c r="AE107" s="65">
        <f>AD107*Table1[[#This Row],[Std. Price ($)]]</f>
        <v>-652.93430399999988</v>
      </c>
    </row>
    <row r="108" spans="1:31" ht="18.5" x14ac:dyDescent="0.35">
      <c r="A108" s="46">
        <v>39840.738199650063</v>
      </c>
      <c r="B108" s="47">
        <v>8.2100700000000018</v>
      </c>
      <c r="C108" s="47">
        <v>1644.4164220695188</v>
      </c>
      <c r="D108" s="47">
        <f>Table1[[#This Row],[On-Hand Stock ($)]]/Table1[[#This Row],[Std. Price ($)]]</f>
        <v>200.2926189508151</v>
      </c>
      <c r="E108" s="48">
        <v>26</v>
      </c>
      <c r="F108" s="49">
        <v>0.4</v>
      </c>
      <c r="G108" s="48">
        <v>0.88</v>
      </c>
      <c r="H108" s="48">
        <v>0.79</v>
      </c>
      <c r="I108" s="48">
        <v>265</v>
      </c>
      <c r="J108" s="55">
        <f>Table1[[#This Row],[APU
(units)]]+(Table1[[#This Row],[APU Trend]]*Table1[[#This Row],[APU
(units)]])</f>
        <v>36.4</v>
      </c>
      <c r="K108" s="55" t="str">
        <f>IF(Table1[[#This Row],[On Hand Stock (units)]]&gt;J108,"Yes","No")</f>
        <v>Yes</v>
      </c>
      <c r="L108" s="55">
        <f>Table1[[#This Row],[Lead Time (days)]]/Table1[[#This Row],[S-OTD]]</f>
        <v>301.13636363636363</v>
      </c>
      <c r="M108" s="55">
        <f>(Table1[[#This Row],[Demand variability (COV)]]/100)*E108</f>
        <v>0.20540000000000003</v>
      </c>
      <c r="N108" s="55">
        <f>AVERAGE(Table1[[#This Row],[Lead Time (days)]],Table1[[#This Row],[Exp. Lead time]])</f>
        <v>283.06818181818181</v>
      </c>
      <c r="O108" s="55">
        <f>(Table1[[#This Row],[Exp. Lead time]]-N108)^2</f>
        <v>326.45919421487582</v>
      </c>
      <c r="P108" s="55">
        <v>326.45919421487582</v>
      </c>
      <c r="Q108" s="55">
        <f>1.64*SQRT(Table1[[#This Row],[Lead Time (days)]]*(M108^2)+Table1[[#This Row],[APU
(units)]]*P108)</f>
        <v>151.19269472571622</v>
      </c>
      <c r="R108" s="58">
        <f>Table1[[#This Row],[Safety Stock]]+(E108/30)*Table1[[#This Row],[Lead Time (days)]]</f>
        <v>380.85936139238288</v>
      </c>
      <c r="S108" s="58" t="str">
        <f>IF(Table1[[#This Row],[On Hand Stock (units)]]&gt;R108,"yes","no")</f>
        <v>no</v>
      </c>
      <c r="T108" s="59">
        <f>Table1[[#This Row],[On Hand Stock (units)]]-J108</f>
        <v>163.89261895081509</v>
      </c>
      <c r="U108" s="59">
        <f>Table1[[#This Row],[Exp. Lead time]]*Table1[[#This Row],[APU
(units)]]/30</f>
        <v>260.98484848484844</v>
      </c>
      <c r="V108" s="59">
        <f>Table1[[#This Row],[On Hand Stock (units)]]+U108</f>
        <v>461.27746743566354</v>
      </c>
      <c r="W108" s="59" t="str">
        <f>IF(Table1[[#This Row],[On hand quantity after purchase]]&gt;Table1[[#This Row],[APU  Projection for oct]],"Yes","No")</f>
        <v>Yes</v>
      </c>
      <c r="X108" s="59">
        <f>AE108-Table1[[#This Row],[On Hand Stock (units)]]</f>
        <v>952.40120904918513</v>
      </c>
      <c r="Y108" s="59">
        <f>MAX(Table1[[#This Row],[Qty required to meet next quarter]],Table1[[#This Row],[MOQ/One lead time demand]])</f>
        <v>952.40120904918513</v>
      </c>
      <c r="Z108" s="59">
        <f>Table1[[#This Row],[Qty to purchase]]*Table1[[#This Row],[Std. Price ($)]]</f>
        <v>7819.2805943784451</v>
      </c>
      <c r="AA108" s="59"/>
      <c r="AB108" s="59"/>
      <c r="AC108" s="61">
        <f>Table1[[#This Row],[On Hand Stock (units)]]-(12*Table1[[#This Row],[APU
(units)]])</f>
        <v>-111.7073810491849</v>
      </c>
      <c r="AD108" s="64">
        <v>140.39999999999998</v>
      </c>
      <c r="AE108" s="65">
        <f>AD108*Table1[[#This Row],[Std. Price ($)]]</f>
        <v>1152.6938280000002</v>
      </c>
    </row>
    <row r="109" spans="1:31" ht="18.5" x14ac:dyDescent="0.35">
      <c r="A109" s="46">
        <v>9502.6575637537808</v>
      </c>
      <c r="B109" s="47">
        <v>36.240819999999999</v>
      </c>
      <c r="C109" s="47">
        <v>974.11152931950016</v>
      </c>
      <c r="D109" s="47">
        <f>Table1[[#This Row],[On-Hand Stock ($)]]/Table1[[#This Row],[Std. Price ($)]]</f>
        <v>26.87884902492549</v>
      </c>
      <c r="E109" s="48">
        <v>10</v>
      </c>
      <c r="F109" s="49">
        <v>1.2</v>
      </c>
      <c r="G109" s="48">
        <v>1</v>
      </c>
      <c r="H109" s="48">
        <v>1.29</v>
      </c>
      <c r="I109" s="48">
        <v>45</v>
      </c>
      <c r="J109" s="55">
        <f>Table1[[#This Row],[APU
(units)]]+(Table1[[#This Row],[APU Trend]]*Table1[[#This Row],[APU
(units)]])</f>
        <v>22</v>
      </c>
      <c r="K109" s="55" t="str">
        <f>IF(Table1[[#This Row],[On Hand Stock (units)]]&gt;J109,"Yes","No")</f>
        <v>Yes</v>
      </c>
      <c r="L109" s="55">
        <f>Table1[[#This Row],[Lead Time (days)]]/Table1[[#This Row],[S-OTD]]</f>
        <v>45</v>
      </c>
      <c r="M109" s="55">
        <f>(Table1[[#This Row],[Demand variability (COV)]]/100)*E109</f>
        <v>0.129</v>
      </c>
      <c r="N109" s="55">
        <f>AVERAGE(Table1[[#This Row],[Lead Time (days)]],Table1[[#This Row],[Exp. Lead time]])</f>
        <v>45</v>
      </c>
      <c r="O109" s="55">
        <f>(Table1[[#This Row],[Exp. Lead time]]-N109)^2</f>
        <v>0</v>
      </c>
      <c r="P109" s="55">
        <v>0</v>
      </c>
      <c r="Q109" s="55">
        <f>1.64*SQRT(Table1[[#This Row],[Lead Time (days)]]*(M109^2)+Table1[[#This Row],[APU
(units)]]*P109)</f>
        <v>1.4191876239595664</v>
      </c>
      <c r="R109" s="58">
        <f>Table1[[#This Row],[Safety Stock]]+(E109/30)*Table1[[#This Row],[Lead Time (days)]]</f>
        <v>16.419187623959566</v>
      </c>
      <c r="S109" s="58" t="str">
        <f>IF(Table1[[#This Row],[On Hand Stock (units)]]&gt;R109,"yes","no")</f>
        <v>yes</v>
      </c>
      <c r="T109" s="59">
        <f>Table1[[#This Row],[On Hand Stock (units)]]-J109</f>
        <v>4.8788490249254899</v>
      </c>
      <c r="U109" s="59">
        <f>Table1[[#This Row],[Exp. Lead time]]*Table1[[#This Row],[APU
(units)]]/30</f>
        <v>15</v>
      </c>
      <c r="V109" s="59">
        <f>Table1[[#This Row],[On Hand Stock (units)]]+U109</f>
        <v>41.878849024925486</v>
      </c>
      <c r="W109" s="59" t="str">
        <f>IF(Table1[[#This Row],[On hand quantity after purchase]]&gt;Table1[[#This Row],[APU  Projection for oct]],"Yes","No")</f>
        <v>Yes</v>
      </c>
      <c r="X109" s="59">
        <f>AE109-Table1[[#This Row],[On Hand Stock (units)]]</f>
        <v>3669.6847909750745</v>
      </c>
      <c r="Y109" s="59">
        <f>MAX(Table1[[#This Row],[Qty required to meet next quarter]],Table1[[#This Row],[MOQ/One lead time demand]])</f>
        <v>3669.6847909750745</v>
      </c>
      <c r="Z109" s="59">
        <f>Table1[[#This Row],[Qty to purchase]]*Table1[[#This Row],[Std. Price ($)]]</f>
        <v>132992.38596646528</v>
      </c>
      <c r="AA109" s="59"/>
      <c r="AB109" s="59"/>
      <c r="AC109" s="61">
        <f>Table1[[#This Row],[On Hand Stock (units)]]-(12*Table1[[#This Row],[APU
(units)]])</f>
        <v>-93.121150975074514</v>
      </c>
      <c r="AD109" s="64">
        <v>102</v>
      </c>
      <c r="AE109" s="65">
        <f>AD109*Table1[[#This Row],[Std. Price ($)]]</f>
        <v>3696.5636399999999</v>
      </c>
    </row>
    <row r="110" spans="1:31" ht="18.5" x14ac:dyDescent="0.35">
      <c r="A110" s="46">
        <v>50412.933076177826</v>
      </c>
      <c r="B110" s="47">
        <v>7.3040000000000003</v>
      </c>
      <c r="C110" s="47">
        <v>499.93736173333338</v>
      </c>
      <c r="D110" s="47">
        <f>Table1[[#This Row],[On-Hand Stock ($)]]/Table1[[#This Row],[Std. Price ($)]]</f>
        <v>68.447064859437759</v>
      </c>
      <c r="E110" s="48">
        <v>26</v>
      </c>
      <c r="F110" s="49">
        <v>0.8</v>
      </c>
      <c r="G110" s="48">
        <v>1</v>
      </c>
      <c r="H110" s="48">
        <v>1.23</v>
      </c>
      <c r="I110" s="48">
        <v>50</v>
      </c>
      <c r="J110" s="55">
        <f>Table1[[#This Row],[APU
(units)]]+(Table1[[#This Row],[APU Trend]]*Table1[[#This Row],[APU
(units)]])</f>
        <v>46.8</v>
      </c>
      <c r="K110" s="55" t="str">
        <f>IF(Table1[[#This Row],[On Hand Stock (units)]]&gt;J110,"Yes","No")</f>
        <v>Yes</v>
      </c>
      <c r="L110" s="55">
        <f>Table1[[#This Row],[Lead Time (days)]]/Table1[[#This Row],[S-OTD]]</f>
        <v>50</v>
      </c>
      <c r="M110" s="55">
        <f>(Table1[[#This Row],[Demand variability (COV)]]/100)*E110</f>
        <v>0.31980000000000003</v>
      </c>
      <c r="N110" s="55">
        <f>AVERAGE(Table1[[#This Row],[Lead Time (days)]],Table1[[#This Row],[Exp. Lead time]])</f>
        <v>50</v>
      </c>
      <c r="O110" s="55">
        <f>(Table1[[#This Row],[Exp. Lead time]]-N110)^2</f>
        <v>0</v>
      </c>
      <c r="P110" s="55">
        <v>0</v>
      </c>
      <c r="Q110" s="55">
        <f>1.64*SQRT(Table1[[#This Row],[Lead Time (days)]]*(M110^2)+Table1[[#This Row],[APU
(units)]]*P110)</f>
        <v>3.7085770774247098</v>
      </c>
      <c r="R110" s="58">
        <f>Table1[[#This Row],[Safety Stock]]+(E110/30)*Table1[[#This Row],[Lead Time (days)]]</f>
        <v>47.041910410758042</v>
      </c>
      <c r="S110" s="58" t="str">
        <f>IF(Table1[[#This Row],[On Hand Stock (units)]]&gt;R110,"yes","no")</f>
        <v>yes</v>
      </c>
      <c r="T110" s="59">
        <f>Table1[[#This Row],[On Hand Stock (units)]]-J110</f>
        <v>21.647064859437762</v>
      </c>
      <c r="U110" s="59">
        <f>Table1[[#This Row],[Exp. Lead time]]*Table1[[#This Row],[APU
(units)]]/30</f>
        <v>43.333333333333336</v>
      </c>
      <c r="V110" s="59">
        <f>Table1[[#This Row],[On Hand Stock (units)]]+U110</f>
        <v>111.78039819277109</v>
      </c>
      <c r="W110" s="59" t="str">
        <f>IF(Table1[[#This Row],[On hand quantity after purchase]]&gt;Table1[[#This Row],[APU  Projection for oct]],"Yes","No")</f>
        <v>Yes</v>
      </c>
      <c r="X110" s="59">
        <f>AE110-Table1[[#This Row],[On Hand Stock (units)]]</f>
        <v>1412.8041351405625</v>
      </c>
      <c r="Y110" s="59">
        <f>MAX(Table1[[#This Row],[Qty required to meet next quarter]],Table1[[#This Row],[MOQ/One lead time demand]])</f>
        <v>1412.8041351405625</v>
      </c>
      <c r="Z110" s="59">
        <f>Table1[[#This Row],[Qty to purchase]]*Table1[[#This Row],[Std. Price ($)]]</f>
        <v>10319.121403066669</v>
      </c>
      <c r="AA110" s="59"/>
      <c r="AB110" s="59"/>
      <c r="AC110" s="61">
        <f>Table1[[#This Row],[On Hand Stock (units)]]-(12*Table1[[#This Row],[APU
(units)]])</f>
        <v>-243.55293514056223</v>
      </c>
      <c r="AD110" s="64">
        <v>202.8</v>
      </c>
      <c r="AE110" s="65">
        <f>AD110*Table1[[#This Row],[Std. Price ($)]]</f>
        <v>1481.2512000000002</v>
      </c>
    </row>
    <row r="111" spans="1:31" ht="18.5" x14ac:dyDescent="0.35">
      <c r="A111" s="46">
        <v>813.40347135232525</v>
      </c>
      <c r="B111" s="47">
        <v>13.593580000000001</v>
      </c>
      <c r="C111" s="47">
        <v>785.78622007600006</v>
      </c>
      <c r="D111" s="47">
        <f>Table1[[#This Row],[On-Hand Stock ($)]]/Table1[[#This Row],[Std. Price ($)]]</f>
        <v>57.805686219229962</v>
      </c>
      <c r="E111" s="48">
        <v>26</v>
      </c>
      <c r="F111" s="49">
        <v>-0.1</v>
      </c>
      <c r="G111" s="48">
        <v>1</v>
      </c>
      <c r="H111" s="48">
        <v>1.1499999999999999</v>
      </c>
      <c r="I111" s="48">
        <v>40</v>
      </c>
      <c r="J111" s="55">
        <f>Table1[[#This Row],[APU
(units)]]+(Table1[[#This Row],[APU Trend]]*Table1[[#This Row],[APU
(units)]])</f>
        <v>23.4</v>
      </c>
      <c r="K111" s="55" t="str">
        <f>IF(Table1[[#This Row],[On Hand Stock (units)]]&gt;J111,"Yes","No")</f>
        <v>Yes</v>
      </c>
      <c r="L111" s="55">
        <f>Table1[[#This Row],[Lead Time (days)]]/Table1[[#This Row],[S-OTD]]</f>
        <v>40</v>
      </c>
      <c r="M111" s="55">
        <f>(Table1[[#This Row],[Demand variability (COV)]]/100)*E111</f>
        <v>0.29899999999999999</v>
      </c>
      <c r="N111" s="55">
        <f>AVERAGE(Table1[[#This Row],[Lead Time (days)]],Table1[[#This Row],[Exp. Lead time]])</f>
        <v>40</v>
      </c>
      <c r="O111" s="55">
        <f>(Table1[[#This Row],[Exp. Lead time]]-N111)^2</f>
        <v>0</v>
      </c>
      <c r="P111" s="55">
        <v>0</v>
      </c>
      <c r="Q111" s="55">
        <f>1.64*SQRT(Table1[[#This Row],[Lead Time (days)]]*(M111^2)+Table1[[#This Row],[APU
(units)]]*P111)</f>
        <v>3.1013089468803328</v>
      </c>
      <c r="R111" s="58">
        <f>Table1[[#This Row],[Safety Stock]]+(E111/30)*Table1[[#This Row],[Lead Time (days)]]</f>
        <v>37.767975613547002</v>
      </c>
      <c r="S111" s="58" t="str">
        <f>IF(Table1[[#This Row],[On Hand Stock (units)]]&gt;R111,"yes","no")</f>
        <v>yes</v>
      </c>
      <c r="T111" s="59">
        <f>Table1[[#This Row],[On Hand Stock (units)]]-J111</f>
        <v>34.405686219229963</v>
      </c>
      <c r="U111" s="59">
        <f>Table1[[#This Row],[Exp. Lead time]]*Table1[[#This Row],[APU
(units)]]/30</f>
        <v>34.666666666666664</v>
      </c>
      <c r="V111" s="59">
        <f>Table1[[#This Row],[On Hand Stock (units)]]+U111</f>
        <v>92.472352885896626</v>
      </c>
      <c r="W111" s="59" t="str">
        <f>IF(Table1[[#This Row],[On hand quantity after purchase]]&gt;Table1[[#This Row],[APU  Projection for oct]],"Yes","No")</f>
        <v>Yes</v>
      </c>
      <c r="X111" s="59">
        <f>AE111-Table1[[#This Row],[On Hand Stock (units)]]</f>
        <v>790.4337057807702</v>
      </c>
      <c r="Y111" s="59">
        <f>MAX(Table1[[#This Row],[Qty required to meet next quarter]],Table1[[#This Row],[MOQ/One lead time demand]])</f>
        <v>790.4337057807702</v>
      </c>
      <c r="Z111" s="59">
        <f>Table1[[#This Row],[Qty to purchase]]*Table1[[#This Row],[Std. Price ($)]]</f>
        <v>10744.823814227362</v>
      </c>
      <c r="AA111" s="59"/>
      <c r="AB111" s="59"/>
      <c r="AC111" s="61">
        <f>Table1[[#This Row],[On Hand Stock (units)]]-(12*Table1[[#This Row],[APU
(units)]])</f>
        <v>-254.19431378077005</v>
      </c>
      <c r="AD111" s="64">
        <v>62.400000000000006</v>
      </c>
      <c r="AE111" s="65">
        <f>AD111*Table1[[#This Row],[Std. Price ($)]]</f>
        <v>848.23939200000018</v>
      </c>
    </row>
    <row r="112" spans="1:31" ht="18.5" x14ac:dyDescent="0.35">
      <c r="A112" s="46">
        <v>83489.027486475548</v>
      </c>
      <c r="B112" s="47">
        <v>6.9740000000000002</v>
      </c>
      <c r="C112" s="47">
        <v>1410.9734746800002</v>
      </c>
      <c r="D112" s="47">
        <f>Table1[[#This Row],[On-Hand Stock ($)]]/Table1[[#This Row],[Std. Price ($)]]</f>
        <v>202.31911022082022</v>
      </c>
      <c r="E112" s="48">
        <v>42</v>
      </c>
      <c r="F112" s="49">
        <v>0.4</v>
      </c>
      <c r="G112" s="48">
        <v>1</v>
      </c>
      <c r="H112" s="48">
        <v>2.41</v>
      </c>
      <c r="I112" s="48">
        <v>60</v>
      </c>
      <c r="J112" s="55">
        <f>Table1[[#This Row],[APU
(units)]]+(Table1[[#This Row],[APU Trend]]*Table1[[#This Row],[APU
(units)]])</f>
        <v>58.8</v>
      </c>
      <c r="K112" s="55" t="str">
        <f>IF(Table1[[#This Row],[On Hand Stock (units)]]&gt;J112,"Yes","No")</f>
        <v>Yes</v>
      </c>
      <c r="L112" s="55">
        <f>Table1[[#This Row],[Lead Time (days)]]/Table1[[#This Row],[S-OTD]]</f>
        <v>60</v>
      </c>
      <c r="M112" s="55">
        <f>(Table1[[#This Row],[Demand variability (COV)]]/100)*E112</f>
        <v>1.0122</v>
      </c>
      <c r="N112" s="55">
        <f>AVERAGE(Table1[[#This Row],[Lead Time (days)]],Table1[[#This Row],[Exp. Lead time]])</f>
        <v>60</v>
      </c>
      <c r="O112" s="55">
        <f>(Table1[[#This Row],[Exp. Lead time]]-N112)^2</f>
        <v>0</v>
      </c>
      <c r="P112" s="55">
        <v>0</v>
      </c>
      <c r="Q112" s="55">
        <f>1.64*SQRT(Table1[[#This Row],[Lead Time (days)]]*(M112^2)+Table1[[#This Row],[APU
(units)]]*P112)</f>
        <v>12.858366677142163</v>
      </c>
      <c r="R112" s="58">
        <f>Table1[[#This Row],[Safety Stock]]+(E112/30)*Table1[[#This Row],[Lead Time (days)]]</f>
        <v>96.858366677142158</v>
      </c>
      <c r="S112" s="58" t="str">
        <f>IF(Table1[[#This Row],[On Hand Stock (units)]]&gt;R112,"yes","no")</f>
        <v>yes</v>
      </c>
      <c r="T112" s="59">
        <f>Table1[[#This Row],[On Hand Stock (units)]]-J112</f>
        <v>143.51911022082021</v>
      </c>
      <c r="U112" s="59">
        <f>Table1[[#This Row],[Exp. Lead time]]*Table1[[#This Row],[APU
(units)]]/30</f>
        <v>84</v>
      </c>
      <c r="V112" s="59">
        <f>Table1[[#This Row],[On Hand Stock (units)]]+U112</f>
        <v>286.31911022082022</v>
      </c>
      <c r="W112" s="59" t="str">
        <f>IF(Table1[[#This Row],[On hand quantity after purchase]]&gt;Table1[[#This Row],[APU  Projection for oct]],"Yes","No")</f>
        <v>Yes</v>
      </c>
      <c r="X112" s="59">
        <f>AE112-Table1[[#This Row],[On Hand Stock (units)]]</f>
        <v>1379.3840897791797</v>
      </c>
      <c r="Y112" s="59">
        <f>MAX(Table1[[#This Row],[Qty required to meet next quarter]],Table1[[#This Row],[MOQ/One lead time demand]])</f>
        <v>1379.3840897791797</v>
      </c>
      <c r="Z112" s="59">
        <f>Table1[[#This Row],[Qty to purchase]]*Table1[[#This Row],[Std. Price ($)]]</f>
        <v>9619.8246421200001</v>
      </c>
      <c r="AA112" s="59"/>
      <c r="AB112" s="59"/>
      <c r="AC112" s="61">
        <f>Table1[[#This Row],[On Hand Stock (units)]]-(12*Table1[[#This Row],[APU
(units)]])</f>
        <v>-301.68088977917978</v>
      </c>
      <c r="AD112" s="64">
        <v>226.79999999999998</v>
      </c>
      <c r="AE112" s="65">
        <f>AD112*Table1[[#This Row],[Std. Price ($)]]</f>
        <v>1581.7031999999999</v>
      </c>
    </row>
    <row r="113" spans="1:31" ht="18.5" x14ac:dyDescent="0.35">
      <c r="A113" s="46">
        <v>57475.615247827714</v>
      </c>
      <c r="B113" s="47">
        <v>10.667580000000001</v>
      </c>
      <c r="C113" s="47">
        <v>330.18501136793049</v>
      </c>
      <c r="D113" s="47">
        <f>Table1[[#This Row],[On-Hand Stock ($)]]/Table1[[#This Row],[Std. Price ($)]]</f>
        <v>30.952194534086498</v>
      </c>
      <c r="E113" s="48">
        <v>26</v>
      </c>
      <c r="F113" s="49">
        <v>1.2</v>
      </c>
      <c r="G113" s="48">
        <v>0.75</v>
      </c>
      <c r="H113" s="48">
        <v>0.94</v>
      </c>
      <c r="I113" s="48">
        <v>29</v>
      </c>
      <c r="J113" s="55">
        <f>Table1[[#This Row],[APU
(units)]]+(Table1[[#This Row],[APU Trend]]*Table1[[#This Row],[APU
(units)]])</f>
        <v>57.2</v>
      </c>
      <c r="K113" s="55" t="str">
        <f>IF(Table1[[#This Row],[On Hand Stock (units)]]&gt;J113,"Yes","No")</f>
        <v>No</v>
      </c>
      <c r="L113" s="55">
        <f>Table1[[#This Row],[Lead Time (days)]]/Table1[[#This Row],[S-OTD]]</f>
        <v>38.666666666666664</v>
      </c>
      <c r="M113" s="55">
        <f>(Table1[[#This Row],[Demand variability (COV)]]/100)*E113</f>
        <v>0.24439999999999995</v>
      </c>
      <c r="N113" s="55">
        <f>AVERAGE(Table1[[#This Row],[Lead Time (days)]],Table1[[#This Row],[Exp. Lead time]])</f>
        <v>33.833333333333329</v>
      </c>
      <c r="O113" s="55">
        <f>(Table1[[#This Row],[Exp. Lead time]]-N113)^2</f>
        <v>23.361111111111136</v>
      </c>
      <c r="P113" s="55">
        <v>23.361111111111136</v>
      </c>
      <c r="Q113" s="55">
        <f>1.64*SQRT(Table1[[#This Row],[Lead Time (days)]]*(M113^2)+Table1[[#This Row],[APU
(units)]]*P113)</f>
        <v>40.475821252512979</v>
      </c>
      <c r="R113" s="58">
        <f>Table1[[#This Row],[Safety Stock]]+(E113/30)*Table1[[#This Row],[Lead Time (days)]]</f>
        <v>65.609154585846312</v>
      </c>
      <c r="S113" s="58" t="str">
        <f>IF(Table1[[#This Row],[On Hand Stock (units)]]&gt;R113,"yes","no")</f>
        <v>no</v>
      </c>
      <c r="T113" s="59">
        <f>Table1[[#This Row],[On Hand Stock (units)]]-J113</f>
        <v>-26.247805465913505</v>
      </c>
      <c r="U113" s="59">
        <f>Table1[[#This Row],[Exp. Lead time]]*Table1[[#This Row],[APU
(units)]]/30</f>
        <v>33.511111111111106</v>
      </c>
      <c r="V113" s="59">
        <f>Table1[[#This Row],[On Hand Stock (units)]]+U113</f>
        <v>64.463305645197607</v>
      </c>
      <c r="W113" s="59" t="str">
        <f>IF(Table1[[#This Row],[On hand quantity after purchase]]&gt;Table1[[#This Row],[APU  Projection for oct]],"Yes","No")</f>
        <v>Yes</v>
      </c>
      <c r="X113" s="59">
        <f>AE113-Table1[[#This Row],[On Hand Stock (units)]]</f>
        <v>2798.0900214659141</v>
      </c>
      <c r="Y113" s="59">
        <f>MAX(Table1[[#This Row],[Qty required to meet next quarter]],Table1[[#This Row],[MOQ/One lead time demand]])</f>
        <v>2798.0900214659141</v>
      </c>
      <c r="Z113" s="59">
        <f>Table1[[#This Row],[Qty to purchase]]*Table1[[#This Row],[Std. Price ($)]]</f>
        <v>29848.849151189359</v>
      </c>
      <c r="AA113" s="59"/>
      <c r="AB113" s="59"/>
      <c r="AC113" s="61">
        <f>Table1[[#This Row],[On Hand Stock (units)]]-(12*Table1[[#This Row],[APU
(units)]])</f>
        <v>-281.04780546591348</v>
      </c>
      <c r="AD113" s="64">
        <v>265.20000000000005</v>
      </c>
      <c r="AE113" s="65">
        <f>AD113*Table1[[#This Row],[Std. Price ($)]]</f>
        <v>2829.0422160000007</v>
      </c>
    </row>
    <row r="114" spans="1:31" ht="18.5" x14ac:dyDescent="0.35">
      <c r="A114" s="46">
        <v>58600.295977339912</v>
      </c>
      <c r="B114" s="47">
        <v>5.1383749999999999</v>
      </c>
      <c r="C114" s="47">
        <v>355.47575459870842</v>
      </c>
      <c r="D114" s="47">
        <f>Table1[[#This Row],[On-Hand Stock ($)]]/Table1[[#This Row],[Std. Price ($)]]</f>
        <v>69.180578412184474</v>
      </c>
      <c r="E114" s="48">
        <v>98</v>
      </c>
      <c r="F114" s="49">
        <v>1.5</v>
      </c>
      <c r="G114" s="48">
        <v>1</v>
      </c>
      <c r="H114" s="48">
        <v>1.47</v>
      </c>
      <c r="I114" s="48">
        <v>11</v>
      </c>
      <c r="J114" s="55">
        <f>Table1[[#This Row],[APU
(units)]]+(Table1[[#This Row],[APU Trend]]*Table1[[#This Row],[APU
(units)]])</f>
        <v>245</v>
      </c>
      <c r="K114" s="55" t="str">
        <f>IF(Table1[[#This Row],[On Hand Stock (units)]]&gt;J114,"Yes","No")</f>
        <v>No</v>
      </c>
      <c r="L114" s="55">
        <f>Table1[[#This Row],[Lead Time (days)]]/Table1[[#This Row],[S-OTD]]</f>
        <v>11</v>
      </c>
      <c r="M114" s="55">
        <f>(Table1[[#This Row],[Demand variability (COV)]]/100)*E114</f>
        <v>1.4405999999999999</v>
      </c>
      <c r="N114" s="55">
        <f>AVERAGE(Table1[[#This Row],[Lead Time (days)]],Table1[[#This Row],[Exp. Lead time]])</f>
        <v>11</v>
      </c>
      <c r="O114" s="55">
        <f>(Table1[[#This Row],[Exp. Lead time]]-N114)^2</f>
        <v>0</v>
      </c>
      <c r="P114" s="55">
        <v>0</v>
      </c>
      <c r="Q114" s="55">
        <f>1.64*SQRT(Table1[[#This Row],[Lead Time (days)]]*(M114^2)+Table1[[#This Row],[APU
(units)]]*P114)</f>
        <v>7.8358046636970213</v>
      </c>
      <c r="R114" s="58">
        <f>Table1[[#This Row],[Safety Stock]]+(E114/30)*Table1[[#This Row],[Lead Time (days)]]</f>
        <v>43.769137997030349</v>
      </c>
      <c r="S114" s="58" t="str">
        <f>IF(Table1[[#This Row],[On Hand Stock (units)]]&gt;R114,"yes","no")</f>
        <v>yes</v>
      </c>
      <c r="T114" s="59">
        <f>Table1[[#This Row],[On Hand Stock (units)]]-J114</f>
        <v>-175.81942158781553</v>
      </c>
      <c r="U114" s="59">
        <f>Table1[[#This Row],[Exp. Lead time]]*Table1[[#This Row],[APU
(units)]]/30</f>
        <v>35.93333333333333</v>
      </c>
      <c r="V114" s="59">
        <f>Table1[[#This Row],[On Hand Stock (units)]]+U114</f>
        <v>105.11391174551781</v>
      </c>
      <c r="W114" s="59" t="str">
        <f>IF(Table1[[#This Row],[On hand quantity after purchase]]&gt;Table1[[#This Row],[APU  Projection for oct]],"Yes","No")</f>
        <v>No</v>
      </c>
      <c r="X114" s="59">
        <f>AE114-Table1[[#This Row],[On Hand Stock (units)]]</f>
        <v>5973.5484215878159</v>
      </c>
      <c r="Y114" s="59">
        <f>MAX(Table1[[#This Row],[Qty required to meet next quarter]],Table1[[#This Row],[MOQ/One lead time demand]])</f>
        <v>5973.5484215878159</v>
      </c>
      <c r="Z114" s="59">
        <f>Table1[[#This Row],[Qty to purchase]]*Table1[[#This Row],[Std. Price ($)]]</f>
        <v>30694.331870776292</v>
      </c>
      <c r="AA114" s="59"/>
      <c r="AB114" s="59"/>
      <c r="AC114" s="61">
        <f>Table1[[#This Row],[On Hand Stock (units)]]-(12*Table1[[#This Row],[APU
(units)]])</f>
        <v>-1106.8194215878154</v>
      </c>
      <c r="AD114" s="64">
        <v>1176</v>
      </c>
      <c r="AE114" s="65">
        <f>AD114*Table1[[#This Row],[Std. Price ($)]]</f>
        <v>6042.7290000000003</v>
      </c>
    </row>
    <row r="115" spans="1:31" ht="18.5" x14ac:dyDescent="0.35">
      <c r="A115" s="46">
        <v>88361.491570490587</v>
      </c>
      <c r="B115" s="47">
        <v>20.480284000000001</v>
      </c>
      <c r="C115" s="47">
        <v>1490</v>
      </c>
      <c r="D115" s="47">
        <f>Table1[[#This Row],[On-Hand Stock ($)]]/Table1[[#This Row],[Std. Price ($)]]</f>
        <v>72.75289737193097</v>
      </c>
      <c r="E115" s="48">
        <v>10</v>
      </c>
      <c r="F115" s="49">
        <v>-0.4</v>
      </c>
      <c r="G115" s="48">
        <v>1</v>
      </c>
      <c r="H115" s="48">
        <v>0.86</v>
      </c>
      <c r="I115" s="48">
        <v>16</v>
      </c>
      <c r="J115" s="55">
        <f>Table1[[#This Row],[APU
(units)]]+(Table1[[#This Row],[APU Trend]]*Table1[[#This Row],[APU
(units)]])</f>
        <v>6</v>
      </c>
      <c r="K115" s="55" t="str">
        <f>IF(Table1[[#This Row],[On Hand Stock (units)]]&gt;J115,"Yes","No")</f>
        <v>Yes</v>
      </c>
      <c r="L115" s="55">
        <f>Table1[[#This Row],[Lead Time (days)]]/Table1[[#This Row],[S-OTD]]</f>
        <v>16</v>
      </c>
      <c r="M115" s="55">
        <f>(Table1[[#This Row],[Demand variability (COV)]]/100)*E115</f>
        <v>8.5999999999999993E-2</v>
      </c>
      <c r="N115" s="55">
        <f>AVERAGE(Table1[[#This Row],[Lead Time (days)]],Table1[[#This Row],[Exp. Lead time]])</f>
        <v>16</v>
      </c>
      <c r="O115" s="55">
        <f>(Table1[[#This Row],[Exp. Lead time]]-N115)^2</f>
        <v>0</v>
      </c>
      <c r="P115" s="55">
        <v>0</v>
      </c>
      <c r="Q115" s="55">
        <f>1.64*SQRT(Table1[[#This Row],[Lead Time (days)]]*(M115^2)+Table1[[#This Row],[APU
(units)]]*P115)</f>
        <v>0.56415999999999988</v>
      </c>
      <c r="R115" s="58">
        <f>Table1[[#This Row],[Safety Stock]]+(E115/30)*Table1[[#This Row],[Lead Time (days)]]</f>
        <v>5.8974933333333333</v>
      </c>
      <c r="S115" s="58" t="str">
        <f>IF(Table1[[#This Row],[On Hand Stock (units)]]&gt;R115,"yes","no")</f>
        <v>yes</v>
      </c>
      <c r="T115" s="59">
        <f>Table1[[#This Row],[On Hand Stock (units)]]-J115</f>
        <v>66.75289737193097</v>
      </c>
      <c r="U115" s="59">
        <f>Table1[[#This Row],[Exp. Lead time]]*Table1[[#This Row],[APU
(units)]]/30</f>
        <v>5.333333333333333</v>
      </c>
      <c r="V115" s="59">
        <f>Table1[[#This Row],[On Hand Stock (units)]]+U115</f>
        <v>78.086230705264299</v>
      </c>
      <c r="W115" s="59" t="str">
        <f>IF(Table1[[#This Row],[On hand quantity after purchase]]&gt;Table1[[#This Row],[APU  Projection for oct]],"Yes","No")</f>
        <v>Yes</v>
      </c>
      <c r="X115" s="59">
        <f>AE115-Table1[[#This Row],[On Hand Stock (units)]]</f>
        <v>50.128806628069</v>
      </c>
      <c r="Y115" s="59">
        <f>MAX(Table1[[#This Row],[Qty required to meet next quarter]],Table1[[#This Row],[MOQ/One lead time demand]])</f>
        <v>50.128806628069</v>
      </c>
      <c r="Z115" s="59">
        <f>Table1[[#This Row],[Qty to purchase]]*Table1[[#This Row],[Std. Price ($)]]</f>
        <v>1026.6521963239356</v>
      </c>
      <c r="AA115" s="59"/>
      <c r="AB115" s="59"/>
      <c r="AC115" s="61">
        <f>Table1[[#This Row],[On Hand Stock (units)]]-(12*Table1[[#This Row],[APU
(units)]])</f>
        <v>-47.24710262806903</v>
      </c>
      <c r="AD115" s="64">
        <v>5.9999999999999982</v>
      </c>
      <c r="AE115" s="65">
        <f>AD115*Table1[[#This Row],[Std. Price ($)]]</f>
        <v>122.88170399999997</v>
      </c>
    </row>
    <row r="116" spans="1:31" ht="18.5" x14ac:dyDescent="0.35">
      <c r="A116" s="46">
        <v>79307.869424532139</v>
      </c>
      <c r="B116" s="47">
        <v>29.008980000000001</v>
      </c>
      <c r="C116" s="47">
        <v>24000</v>
      </c>
      <c r="D116" s="47">
        <f>Table1[[#This Row],[On-Hand Stock ($)]]/Table1[[#This Row],[Std. Price ($)]]</f>
        <v>827.33001987660373</v>
      </c>
      <c r="E116" s="48">
        <v>10</v>
      </c>
      <c r="F116" s="49">
        <v>-0.4</v>
      </c>
      <c r="G116" s="48">
        <v>1</v>
      </c>
      <c r="H116" s="48">
        <v>1.31</v>
      </c>
      <c r="I116" s="48">
        <v>16</v>
      </c>
      <c r="J116" s="55">
        <f>Table1[[#This Row],[APU
(units)]]+(Table1[[#This Row],[APU Trend]]*Table1[[#This Row],[APU
(units)]])</f>
        <v>6</v>
      </c>
      <c r="K116" s="55" t="str">
        <f>IF(Table1[[#This Row],[On Hand Stock (units)]]&gt;J116,"Yes","No")</f>
        <v>Yes</v>
      </c>
      <c r="L116" s="55">
        <f>Table1[[#This Row],[Lead Time (days)]]/Table1[[#This Row],[S-OTD]]</f>
        <v>16</v>
      </c>
      <c r="M116" s="55">
        <f>(Table1[[#This Row],[Demand variability (COV)]]/100)*E116</f>
        <v>0.13100000000000001</v>
      </c>
      <c r="N116" s="55">
        <f>AVERAGE(Table1[[#This Row],[Lead Time (days)]],Table1[[#This Row],[Exp. Lead time]])</f>
        <v>16</v>
      </c>
      <c r="O116" s="55">
        <f>(Table1[[#This Row],[Exp. Lead time]]-N116)^2</f>
        <v>0</v>
      </c>
      <c r="P116" s="55">
        <v>0</v>
      </c>
      <c r="Q116" s="55">
        <f>1.64*SQRT(Table1[[#This Row],[Lead Time (days)]]*(M116^2)+Table1[[#This Row],[APU
(units)]]*P116)</f>
        <v>0.85936000000000001</v>
      </c>
      <c r="R116" s="58">
        <f>Table1[[#This Row],[Safety Stock]]+(E116/30)*Table1[[#This Row],[Lead Time (days)]]</f>
        <v>6.1926933333333327</v>
      </c>
      <c r="S116" s="58" t="str">
        <f>IF(Table1[[#This Row],[On Hand Stock (units)]]&gt;R116,"yes","no")</f>
        <v>yes</v>
      </c>
      <c r="T116" s="59">
        <f>Table1[[#This Row],[On Hand Stock (units)]]-J116</f>
        <v>821.33001987660373</v>
      </c>
      <c r="U116" s="59">
        <f>Table1[[#This Row],[Exp. Lead time]]*Table1[[#This Row],[APU
(units)]]/30</f>
        <v>5.333333333333333</v>
      </c>
      <c r="V116" s="59">
        <f>Table1[[#This Row],[On Hand Stock (units)]]+U116</f>
        <v>832.6633532099371</v>
      </c>
      <c r="W116" s="59" t="str">
        <f>IF(Table1[[#This Row],[On hand quantity after purchase]]&gt;Table1[[#This Row],[APU  Projection for oct]],"Yes","No")</f>
        <v>Yes</v>
      </c>
      <c r="X116" s="59">
        <f>AE116-Table1[[#This Row],[On Hand Stock (units)]]</f>
        <v>-653.27613987660379</v>
      </c>
      <c r="Y116" s="59">
        <f>MAX(Table1[[#This Row],[Qty required to meet next quarter]],Table1[[#This Row],[MOQ/One lead time demand]])</f>
        <v>5.333333333333333</v>
      </c>
      <c r="Z116" s="59">
        <f>Table1[[#This Row],[Qty to purchase]]*Table1[[#This Row],[Std. Price ($)]]</f>
        <v>154.71456000000001</v>
      </c>
      <c r="AA116" s="59"/>
      <c r="AB116" s="59"/>
      <c r="AC116" s="61">
        <f>Table1[[#This Row],[On Hand Stock (units)]]-(12*Table1[[#This Row],[APU
(units)]])</f>
        <v>707.33001987660373</v>
      </c>
      <c r="AD116" s="64">
        <v>5.9999999999999982</v>
      </c>
      <c r="AE116" s="65">
        <f>AD116*Table1[[#This Row],[Std. Price ($)]]</f>
        <v>174.05387999999996</v>
      </c>
    </row>
    <row r="117" spans="1:31" ht="18.5" x14ac:dyDescent="0.35">
      <c r="A117" s="46">
        <v>71000.671989028197</v>
      </c>
      <c r="B117" s="47">
        <v>21.301280000000002</v>
      </c>
      <c r="C117" s="47">
        <v>846.45960519120001</v>
      </c>
      <c r="D117" s="47">
        <f>Table1[[#This Row],[On-Hand Stock ($)]]/Table1[[#This Row],[Std. Price ($)]]</f>
        <v>39.737499586466164</v>
      </c>
      <c r="E117" s="48">
        <v>42</v>
      </c>
      <c r="F117" s="49">
        <v>0.2</v>
      </c>
      <c r="G117" s="48">
        <v>1</v>
      </c>
      <c r="H117" s="48">
        <v>1.85</v>
      </c>
      <c r="I117" s="48">
        <v>11</v>
      </c>
      <c r="J117" s="55">
        <f>Table1[[#This Row],[APU
(units)]]+(Table1[[#This Row],[APU Trend]]*Table1[[#This Row],[APU
(units)]])</f>
        <v>50.4</v>
      </c>
      <c r="K117" s="55" t="str">
        <f>IF(Table1[[#This Row],[On Hand Stock (units)]]&gt;J117,"Yes","No")</f>
        <v>No</v>
      </c>
      <c r="L117" s="55">
        <f>Table1[[#This Row],[Lead Time (days)]]/Table1[[#This Row],[S-OTD]]</f>
        <v>11</v>
      </c>
      <c r="M117" s="55">
        <f>(Table1[[#This Row],[Demand variability (COV)]]/100)*E117</f>
        <v>0.77700000000000014</v>
      </c>
      <c r="N117" s="55">
        <f>AVERAGE(Table1[[#This Row],[Lead Time (days)]],Table1[[#This Row],[Exp. Lead time]])</f>
        <v>11</v>
      </c>
      <c r="O117" s="55">
        <f>(Table1[[#This Row],[Exp. Lead time]]-N117)^2</f>
        <v>0</v>
      </c>
      <c r="P117" s="55">
        <v>0</v>
      </c>
      <c r="Q117" s="55">
        <f>1.64*SQRT(Table1[[#This Row],[Lead Time (days)]]*(M117^2)+Table1[[#This Row],[APU
(units)]]*P117)</f>
        <v>4.2263086378540793</v>
      </c>
      <c r="R117" s="58">
        <f>Table1[[#This Row],[Safety Stock]]+(E117/30)*Table1[[#This Row],[Lead Time (days)]]</f>
        <v>19.626308637854077</v>
      </c>
      <c r="S117" s="58" t="str">
        <f>IF(Table1[[#This Row],[On Hand Stock (units)]]&gt;R117,"yes","no")</f>
        <v>yes</v>
      </c>
      <c r="T117" s="59">
        <f>Table1[[#This Row],[On Hand Stock (units)]]-J117</f>
        <v>-10.662500413533834</v>
      </c>
      <c r="U117" s="59">
        <f>Table1[[#This Row],[Exp. Lead time]]*Table1[[#This Row],[APU
(units)]]/30</f>
        <v>15.4</v>
      </c>
      <c r="V117" s="59">
        <f>Table1[[#This Row],[On Hand Stock (units)]]+U117</f>
        <v>55.137499586466163</v>
      </c>
      <c r="W117" s="59" t="str">
        <f>IF(Table1[[#This Row],[On hand quantity after purchase]]&gt;Table1[[#This Row],[APU  Projection for oct]],"Yes","No")</f>
        <v>Yes</v>
      </c>
      <c r="X117" s="59">
        <f>AE117-Table1[[#This Row],[On Hand Stock (units)]]</f>
        <v>3717.8082924135338</v>
      </c>
      <c r="Y117" s="59">
        <f>MAX(Table1[[#This Row],[Qty required to meet next quarter]],Table1[[#This Row],[MOQ/One lead time demand]])</f>
        <v>3717.8082924135338</v>
      </c>
      <c r="Z117" s="59">
        <f>Table1[[#This Row],[Qty to purchase]]*Table1[[#This Row],[Std. Price ($)]]</f>
        <v>79194.075423022572</v>
      </c>
      <c r="AA117" s="59"/>
      <c r="AB117" s="59"/>
      <c r="AC117" s="61">
        <f>Table1[[#This Row],[On Hand Stock (units)]]-(12*Table1[[#This Row],[APU
(units)]])</f>
        <v>-464.26250041353381</v>
      </c>
      <c r="AD117" s="64">
        <v>176.39999999999998</v>
      </c>
      <c r="AE117" s="65">
        <f>AD117*Table1[[#This Row],[Std. Price ($)]]</f>
        <v>3757.5457919999999</v>
      </c>
    </row>
    <row r="118" spans="1:31" ht="18.5" x14ac:dyDescent="0.35">
      <c r="A118" s="46">
        <v>89251.544521007207</v>
      </c>
      <c r="B118" s="47">
        <v>32.441200000000002</v>
      </c>
      <c r="C118" s="47">
        <v>968.31874968400007</v>
      </c>
      <c r="D118" s="47">
        <f>Table1[[#This Row],[On-Hand Stock ($)]]/Table1[[#This Row],[Std. Price ($)]]</f>
        <v>29.848425757493558</v>
      </c>
      <c r="E118" s="48">
        <v>10</v>
      </c>
      <c r="F118" s="49">
        <v>0.2</v>
      </c>
      <c r="G118" s="48">
        <v>1</v>
      </c>
      <c r="H118" s="48">
        <v>1.26</v>
      </c>
      <c r="I118" s="48">
        <v>51</v>
      </c>
      <c r="J118" s="55">
        <f>Table1[[#This Row],[APU
(units)]]+(Table1[[#This Row],[APU Trend]]*Table1[[#This Row],[APU
(units)]])</f>
        <v>12</v>
      </c>
      <c r="K118" s="55" t="str">
        <f>IF(Table1[[#This Row],[On Hand Stock (units)]]&gt;J118,"Yes","No")</f>
        <v>Yes</v>
      </c>
      <c r="L118" s="55">
        <f>Table1[[#This Row],[Lead Time (days)]]/Table1[[#This Row],[S-OTD]]</f>
        <v>51</v>
      </c>
      <c r="M118" s="55">
        <f>(Table1[[#This Row],[Demand variability (COV)]]/100)*E118</f>
        <v>0.126</v>
      </c>
      <c r="N118" s="55">
        <f>AVERAGE(Table1[[#This Row],[Lead Time (days)]],Table1[[#This Row],[Exp. Lead time]])</f>
        <v>51</v>
      </c>
      <c r="O118" s="55">
        <f>(Table1[[#This Row],[Exp. Lead time]]-N118)^2</f>
        <v>0</v>
      </c>
      <c r="P118" s="55">
        <v>0</v>
      </c>
      <c r="Q118" s="55">
        <f>1.64*SQRT(Table1[[#This Row],[Lead Time (days)]]*(M118^2)+Table1[[#This Row],[APU
(units)]]*P118)</f>
        <v>1.4757047704740944</v>
      </c>
      <c r="R118" s="58">
        <f>Table1[[#This Row],[Safety Stock]]+(E118/30)*Table1[[#This Row],[Lead Time (days)]]</f>
        <v>18.475704770474096</v>
      </c>
      <c r="S118" s="58" t="str">
        <f>IF(Table1[[#This Row],[On Hand Stock (units)]]&gt;R118,"yes","no")</f>
        <v>yes</v>
      </c>
      <c r="T118" s="59">
        <f>Table1[[#This Row],[On Hand Stock (units)]]-J118</f>
        <v>17.848425757493558</v>
      </c>
      <c r="U118" s="59">
        <f>Table1[[#This Row],[Exp. Lead time]]*Table1[[#This Row],[APU
(units)]]/30</f>
        <v>17</v>
      </c>
      <c r="V118" s="59">
        <f>Table1[[#This Row],[On Hand Stock (units)]]+U118</f>
        <v>46.848425757493558</v>
      </c>
      <c r="W118" s="59" t="str">
        <f>IF(Table1[[#This Row],[On hand quantity after purchase]]&gt;Table1[[#This Row],[APU  Projection for oct]],"Yes","No")</f>
        <v>Yes</v>
      </c>
      <c r="X118" s="59">
        <f>AE118-Table1[[#This Row],[On Hand Stock (units)]]</f>
        <v>1332.6819742425066</v>
      </c>
      <c r="Y118" s="59">
        <f>MAX(Table1[[#This Row],[Qty required to meet next quarter]],Table1[[#This Row],[MOQ/One lead time demand]])</f>
        <v>1332.6819742425066</v>
      </c>
      <c r="Z118" s="59">
        <f>Table1[[#This Row],[Qty to purchase]]*Table1[[#This Row],[Std. Price ($)]]</f>
        <v>43233.802462796011</v>
      </c>
      <c r="AA118" s="59"/>
      <c r="AB118" s="59"/>
      <c r="AC118" s="61">
        <f>Table1[[#This Row],[On Hand Stock (units)]]-(12*Table1[[#This Row],[APU
(units)]])</f>
        <v>-90.151574242506442</v>
      </c>
      <c r="AD118" s="64">
        <v>42</v>
      </c>
      <c r="AE118" s="65">
        <f>AD118*Table1[[#This Row],[Std. Price ($)]]</f>
        <v>1362.5304000000001</v>
      </c>
    </row>
    <row r="119" spans="1:31" ht="18.5" x14ac:dyDescent="0.35">
      <c r="A119" s="46">
        <v>93469.558508538292</v>
      </c>
      <c r="B119" s="47">
        <v>9.5496499999999997</v>
      </c>
      <c r="C119" s="47">
        <v>825.27237292500013</v>
      </c>
      <c r="D119" s="47">
        <f>Table1[[#This Row],[On-Hand Stock ($)]]/Table1[[#This Row],[Std. Price ($)]]</f>
        <v>86.41912247307495</v>
      </c>
      <c r="E119" s="48">
        <v>18</v>
      </c>
      <c r="F119" s="49">
        <v>0.5</v>
      </c>
      <c r="G119" s="48">
        <v>1</v>
      </c>
      <c r="H119" s="48">
        <v>0.95</v>
      </c>
      <c r="I119" s="48">
        <v>100</v>
      </c>
      <c r="J119" s="55">
        <f>Table1[[#This Row],[APU
(units)]]+(Table1[[#This Row],[APU Trend]]*Table1[[#This Row],[APU
(units)]])</f>
        <v>27</v>
      </c>
      <c r="K119" s="55" t="str">
        <f>IF(Table1[[#This Row],[On Hand Stock (units)]]&gt;J119,"Yes","No")</f>
        <v>Yes</v>
      </c>
      <c r="L119" s="55">
        <f>Table1[[#This Row],[Lead Time (days)]]/Table1[[#This Row],[S-OTD]]</f>
        <v>100</v>
      </c>
      <c r="M119" s="55">
        <f>(Table1[[#This Row],[Demand variability (COV)]]/100)*E119</f>
        <v>0.17099999999999999</v>
      </c>
      <c r="N119" s="55">
        <f>AVERAGE(Table1[[#This Row],[Lead Time (days)]],Table1[[#This Row],[Exp. Lead time]])</f>
        <v>100</v>
      </c>
      <c r="O119" s="55">
        <f>(Table1[[#This Row],[Exp. Lead time]]-N119)^2</f>
        <v>0</v>
      </c>
      <c r="P119" s="55">
        <v>0</v>
      </c>
      <c r="Q119" s="55">
        <f>1.64*SQRT(Table1[[#This Row],[Lead Time (days)]]*(M119^2)+Table1[[#This Row],[APU
(units)]]*P119)</f>
        <v>2.8043999999999998</v>
      </c>
      <c r="R119" s="58">
        <f>Table1[[#This Row],[Safety Stock]]+(E119/30)*Table1[[#This Row],[Lead Time (days)]]</f>
        <v>62.804400000000001</v>
      </c>
      <c r="S119" s="58" t="str">
        <f>IF(Table1[[#This Row],[On Hand Stock (units)]]&gt;R119,"yes","no")</f>
        <v>yes</v>
      </c>
      <c r="T119" s="59">
        <f>Table1[[#This Row],[On Hand Stock (units)]]-J119</f>
        <v>59.41912247307495</v>
      </c>
      <c r="U119" s="59">
        <f>Table1[[#This Row],[Exp. Lead time]]*Table1[[#This Row],[APU
(units)]]/30</f>
        <v>60</v>
      </c>
      <c r="V119" s="59">
        <f>Table1[[#This Row],[On Hand Stock (units)]]+U119</f>
        <v>146.41912247307494</v>
      </c>
      <c r="W119" s="59" t="str">
        <f>IF(Table1[[#This Row],[On hand quantity after purchase]]&gt;Table1[[#This Row],[APU  Projection for oct]],"Yes","No")</f>
        <v>Yes</v>
      </c>
      <c r="X119" s="59">
        <f>AE119-Table1[[#This Row],[On Hand Stock (units)]]</f>
        <v>944.94307752692509</v>
      </c>
      <c r="Y119" s="59">
        <f>MAX(Table1[[#This Row],[Qty required to meet next quarter]],Table1[[#This Row],[MOQ/One lead time demand]])</f>
        <v>944.94307752692509</v>
      </c>
      <c r="Z119" s="59">
        <f>Table1[[#This Row],[Qty to purchase]]*Table1[[#This Row],[Std. Price ($)]]</f>
        <v>9023.8756603050006</v>
      </c>
      <c r="AA119" s="59"/>
      <c r="AB119" s="59"/>
      <c r="AC119" s="61">
        <f>Table1[[#This Row],[On Hand Stock (units)]]-(12*Table1[[#This Row],[APU
(units)]])</f>
        <v>-129.58087752692506</v>
      </c>
      <c r="AD119" s="64">
        <v>108</v>
      </c>
      <c r="AE119" s="65">
        <f>AD119*Table1[[#This Row],[Std. Price ($)]]</f>
        <v>1031.3622</v>
      </c>
    </row>
    <row r="120" spans="1:31" ht="18.5" x14ac:dyDescent="0.35">
      <c r="A120" s="46">
        <v>45870.41515204827</v>
      </c>
      <c r="B120" s="47">
        <v>9.5307300000000019</v>
      </c>
      <c r="C120" s="47">
        <v>465.56871568020023</v>
      </c>
      <c r="D120" s="47">
        <f>Table1[[#This Row],[On-Hand Stock ($)]]/Table1[[#This Row],[Std. Price ($)]]</f>
        <v>48.849218861535277</v>
      </c>
      <c r="E120" s="48">
        <v>18</v>
      </c>
      <c r="F120" s="49">
        <v>0.2</v>
      </c>
      <c r="G120" s="48">
        <v>1</v>
      </c>
      <c r="H120" s="48">
        <v>1.07</v>
      </c>
      <c r="I120" s="48">
        <v>60</v>
      </c>
      <c r="J120" s="55">
        <f>Table1[[#This Row],[APU
(units)]]+(Table1[[#This Row],[APU Trend]]*Table1[[#This Row],[APU
(units)]])</f>
        <v>21.6</v>
      </c>
      <c r="K120" s="55" t="str">
        <f>IF(Table1[[#This Row],[On Hand Stock (units)]]&gt;J120,"Yes","No")</f>
        <v>Yes</v>
      </c>
      <c r="L120" s="55">
        <f>Table1[[#This Row],[Lead Time (days)]]/Table1[[#This Row],[S-OTD]]</f>
        <v>60</v>
      </c>
      <c r="M120" s="55">
        <f>(Table1[[#This Row],[Demand variability (COV)]]/100)*E120</f>
        <v>0.19260000000000002</v>
      </c>
      <c r="N120" s="55">
        <f>AVERAGE(Table1[[#This Row],[Lead Time (days)]],Table1[[#This Row],[Exp. Lead time]])</f>
        <v>60</v>
      </c>
      <c r="O120" s="55">
        <f>(Table1[[#This Row],[Exp. Lead time]]-N120)^2</f>
        <v>0</v>
      </c>
      <c r="P120" s="55">
        <v>0</v>
      </c>
      <c r="Q120" s="55">
        <f>1.64*SQRT(Table1[[#This Row],[Lead Time (days)]]*(M120^2)+Table1[[#This Row],[APU
(units)]]*P120)</f>
        <v>2.4466720233329191</v>
      </c>
      <c r="R120" s="58">
        <f>Table1[[#This Row],[Safety Stock]]+(E120/30)*Table1[[#This Row],[Lead Time (days)]]</f>
        <v>38.446672023332923</v>
      </c>
      <c r="S120" s="58" t="str">
        <f>IF(Table1[[#This Row],[On Hand Stock (units)]]&gt;R120,"yes","no")</f>
        <v>yes</v>
      </c>
      <c r="T120" s="59">
        <f>Table1[[#This Row],[On Hand Stock (units)]]-J120</f>
        <v>27.249218861535276</v>
      </c>
      <c r="U120" s="59">
        <f>Table1[[#This Row],[Exp. Lead time]]*Table1[[#This Row],[APU
(units)]]/30</f>
        <v>36</v>
      </c>
      <c r="V120" s="59">
        <f>Table1[[#This Row],[On Hand Stock (units)]]+U120</f>
        <v>84.849218861535277</v>
      </c>
      <c r="W120" s="59" t="str">
        <f>IF(Table1[[#This Row],[On hand quantity after purchase]]&gt;Table1[[#This Row],[APU  Projection for oct]],"Yes","No")</f>
        <v>Yes</v>
      </c>
      <c r="X120" s="59">
        <f>AE120-Table1[[#This Row],[On Hand Stock (units)]]</f>
        <v>671.67396913846483</v>
      </c>
      <c r="Y120" s="59">
        <f>MAX(Table1[[#This Row],[Qty required to meet next quarter]],Table1[[#This Row],[MOQ/One lead time demand]])</f>
        <v>671.67396913846483</v>
      </c>
      <c r="Z120" s="59">
        <f>Table1[[#This Row],[Qty to purchase]]*Table1[[#This Row],[Std. Price ($)]]</f>
        <v>6401.5432478870425</v>
      </c>
      <c r="AA120" s="59"/>
      <c r="AB120" s="59"/>
      <c r="AC120" s="61">
        <f>Table1[[#This Row],[On Hand Stock (units)]]-(12*Table1[[#This Row],[APU
(units)]])</f>
        <v>-167.15078113846471</v>
      </c>
      <c r="AD120" s="64">
        <v>75.599999999999994</v>
      </c>
      <c r="AE120" s="65">
        <f>AD120*Table1[[#This Row],[Std. Price ($)]]</f>
        <v>720.52318800000012</v>
      </c>
    </row>
    <row r="121" spans="1:31" ht="18.5" x14ac:dyDescent="0.35">
      <c r="A121" s="46">
        <v>37485.479824453614</v>
      </c>
      <c r="B121" s="47">
        <v>52.520160000000004</v>
      </c>
      <c r="C121" s="47">
        <v>22000</v>
      </c>
      <c r="D121" s="47">
        <f>Table1[[#This Row],[On-Hand Stock ($)]]/Table1[[#This Row],[Std. Price ($)]]</f>
        <v>418.88676652927177</v>
      </c>
      <c r="E121" s="48">
        <v>10</v>
      </c>
      <c r="F121" s="49">
        <v>1.2</v>
      </c>
      <c r="G121" s="48">
        <v>0.8</v>
      </c>
      <c r="H121" s="48">
        <v>1.1299999999999999</v>
      </c>
      <c r="I121" s="48">
        <v>258</v>
      </c>
      <c r="J121" s="55">
        <f>Table1[[#This Row],[APU
(units)]]+(Table1[[#This Row],[APU Trend]]*Table1[[#This Row],[APU
(units)]])</f>
        <v>22</v>
      </c>
      <c r="K121" s="55" t="str">
        <f>IF(Table1[[#This Row],[On Hand Stock (units)]]&gt;J121,"Yes","No")</f>
        <v>Yes</v>
      </c>
      <c r="L121" s="55">
        <f>Table1[[#This Row],[Lead Time (days)]]/Table1[[#This Row],[S-OTD]]</f>
        <v>322.5</v>
      </c>
      <c r="M121" s="55">
        <f>(Table1[[#This Row],[Demand variability (COV)]]/100)*E121</f>
        <v>0.11299999999999999</v>
      </c>
      <c r="N121" s="55">
        <f>AVERAGE(Table1[[#This Row],[Lead Time (days)]],Table1[[#This Row],[Exp. Lead time]])</f>
        <v>290.25</v>
      </c>
      <c r="O121" s="55">
        <f>(Table1[[#This Row],[Exp. Lead time]]-N121)^2</f>
        <v>1040.0625</v>
      </c>
      <c r="P121" s="55">
        <v>1040.0625</v>
      </c>
      <c r="Q121" s="55">
        <f>1.64*SQRT(Table1[[#This Row],[Lead Time (days)]]*(M121^2)+Table1[[#This Row],[APU
(units)]]*P121)</f>
        <v>167.27935205403924</v>
      </c>
      <c r="R121" s="58">
        <f>Table1[[#This Row],[Safety Stock]]+(E121/30)*Table1[[#This Row],[Lead Time (days)]]</f>
        <v>253.27935205403924</v>
      </c>
      <c r="S121" s="58" t="str">
        <f>IF(Table1[[#This Row],[On Hand Stock (units)]]&gt;R121,"yes","no")</f>
        <v>yes</v>
      </c>
      <c r="T121" s="59">
        <f>Table1[[#This Row],[On Hand Stock (units)]]-J121</f>
        <v>396.88676652927177</v>
      </c>
      <c r="U121" s="59">
        <f>Table1[[#This Row],[Exp. Lead time]]*Table1[[#This Row],[APU
(units)]]/30</f>
        <v>107.5</v>
      </c>
      <c r="V121" s="59">
        <f>Table1[[#This Row],[On Hand Stock (units)]]+U121</f>
        <v>526.38676652927177</v>
      </c>
      <c r="W121" s="59" t="str">
        <f>IF(Table1[[#This Row],[On hand quantity after purchase]]&gt;Table1[[#This Row],[APU  Projection for oct]],"Yes","No")</f>
        <v>Yes</v>
      </c>
      <c r="X121" s="59">
        <f>AE121-Table1[[#This Row],[On Hand Stock (units)]]</f>
        <v>4938.1695534707287</v>
      </c>
      <c r="Y121" s="59">
        <f>MAX(Table1[[#This Row],[Qty required to meet next quarter]],Table1[[#This Row],[MOQ/One lead time demand]])</f>
        <v>4938.1695534707287</v>
      </c>
      <c r="Z121" s="59">
        <f>Table1[[#This Row],[Qty to purchase]]*Table1[[#This Row],[Std. Price ($)]]</f>
        <v>259353.45505541124</v>
      </c>
      <c r="AA121" s="59"/>
      <c r="AB121" s="59"/>
      <c r="AC121" s="61">
        <f>Table1[[#This Row],[On Hand Stock (units)]]-(12*Table1[[#This Row],[APU
(units)]])</f>
        <v>298.88676652927177</v>
      </c>
      <c r="AD121" s="64">
        <v>102</v>
      </c>
      <c r="AE121" s="65">
        <f>AD121*Table1[[#This Row],[Std. Price ($)]]</f>
        <v>5357.0563200000006</v>
      </c>
    </row>
    <row r="122" spans="1:31" ht="18.5" x14ac:dyDescent="0.35">
      <c r="A122" s="46">
        <v>84559.806059839437</v>
      </c>
      <c r="B122" s="47">
        <v>184.52016</v>
      </c>
      <c r="C122" s="47">
        <v>3408.6133704010676</v>
      </c>
      <c r="D122" s="47">
        <f>Table1[[#This Row],[On-Hand Stock ($)]]/Table1[[#This Row],[Std. Price ($)]]</f>
        <v>18.472850719406853</v>
      </c>
      <c r="E122" s="48">
        <v>10</v>
      </c>
      <c r="F122" s="49">
        <v>-0.4</v>
      </c>
      <c r="G122" s="48">
        <v>1</v>
      </c>
      <c r="H122" s="48">
        <v>1.0900000000000001</v>
      </c>
      <c r="I122" s="48">
        <v>44</v>
      </c>
      <c r="J122" s="55">
        <f>Table1[[#This Row],[APU
(units)]]+(Table1[[#This Row],[APU Trend]]*Table1[[#This Row],[APU
(units)]])</f>
        <v>6</v>
      </c>
      <c r="K122" s="55" t="str">
        <f>IF(Table1[[#This Row],[On Hand Stock (units)]]&gt;J122,"Yes","No")</f>
        <v>Yes</v>
      </c>
      <c r="L122" s="55">
        <f>Table1[[#This Row],[Lead Time (days)]]/Table1[[#This Row],[S-OTD]]</f>
        <v>44</v>
      </c>
      <c r="M122" s="55">
        <f>(Table1[[#This Row],[Demand variability (COV)]]/100)*E122</f>
        <v>0.109</v>
      </c>
      <c r="N122" s="55">
        <f>AVERAGE(Table1[[#This Row],[Lead Time (days)]],Table1[[#This Row],[Exp. Lead time]])</f>
        <v>44</v>
      </c>
      <c r="O122" s="55">
        <f>(Table1[[#This Row],[Exp. Lead time]]-N122)^2</f>
        <v>0</v>
      </c>
      <c r="P122" s="55">
        <v>0</v>
      </c>
      <c r="Q122" s="55">
        <f>1.64*SQRT(Table1[[#This Row],[Lead Time (days)]]*(M122^2)+Table1[[#This Row],[APU
(units)]]*P122)</f>
        <v>1.1857596950478624</v>
      </c>
      <c r="R122" s="58">
        <f>Table1[[#This Row],[Safety Stock]]+(E122/30)*Table1[[#This Row],[Lead Time (days)]]</f>
        <v>15.852426361714528</v>
      </c>
      <c r="S122" s="58" t="str">
        <f>IF(Table1[[#This Row],[On Hand Stock (units)]]&gt;R122,"yes","no")</f>
        <v>yes</v>
      </c>
      <c r="T122" s="59">
        <f>Table1[[#This Row],[On Hand Stock (units)]]-J122</f>
        <v>12.472850719406853</v>
      </c>
      <c r="U122" s="59">
        <f>Table1[[#This Row],[Exp. Lead time]]*Table1[[#This Row],[APU
(units)]]/30</f>
        <v>14.666666666666666</v>
      </c>
      <c r="V122" s="59">
        <f>Table1[[#This Row],[On Hand Stock (units)]]+U122</f>
        <v>33.139517386073521</v>
      </c>
      <c r="W122" s="59" t="str">
        <f>IF(Table1[[#This Row],[On hand quantity after purchase]]&gt;Table1[[#This Row],[APU  Projection for oct]],"Yes","No")</f>
        <v>Yes</v>
      </c>
      <c r="X122" s="59">
        <f>AE122-Table1[[#This Row],[On Hand Stock (units)]]</f>
        <v>1088.648109280593</v>
      </c>
      <c r="Y122" s="59">
        <f>MAX(Table1[[#This Row],[Qty required to meet next quarter]],Table1[[#This Row],[MOQ/One lead time demand]])</f>
        <v>1088.648109280593</v>
      </c>
      <c r="Z122" s="59">
        <f>Table1[[#This Row],[Qty to purchase]]*Table1[[#This Row],[Std. Price ($)]]</f>
        <v>200877.52330815251</v>
      </c>
      <c r="AA122" s="59"/>
      <c r="AB122" s="59"/>
      <c r="AC122" s="61">
        <f>Table1[[#This Row],[On Hand Stock (units)]]-(12*Table1[[#This Row],[APU
(units)]])</f>
        <v>-101.52714928059315</v>
      </c>
      <c r="AD122" s="64">
        <v>5.9999999999999982</v>
      </c>
      <c r="AE122" s="65">
        <f>AD122*Table1[[#This Row],[Std. Price ($)]]</f>
        <v>1107.1209599999997</v>
      </c>
    </row>
    <row r="123" spans="1:31" ht="18.5" x14ac:dyDescent="0.35">
      <c r="A123" s="46">
        <v>67889.905013382435</v>
      </c>
      <c r="B123" s="47">
        <v>6.1725510000000003</v>
      </c>
      <c r="C123" s="47">
        <v>371.4495441433333</v>
      </c>
      <c r="D123" s="47">
        <f>Table1[[#This Row],[On-Hand Stock ($)]]/Table1[[#This Row],[Std. Price ($)]]</f>
        <v>60.177638733699126</v>
      </c>
      <c r="E123" s="48">
        <v>10</v>
      </c>
      <c r="F123" s="49">
        <v>1.5</v>
      </c>
      <c r="G123" s="48">
        <v>1</v>
      </c>
      <c r="H123" s="48">
        <v>1.4</v>
      </c>
      <c r="I123" s="48">
        <v>100</v>
      </c>
      <c r="J123" s="55">
        <f>Table1[[#This Row],[APU
(units)]]+(Table1[[#This Row],[APU Trend]]*Table1[[#This Row],[APU
(units)]])</f>
        <v>25</v>
      </c>
      <c r="K123" s="55" t="str">
        <f>IF(Table1[[#This Row],[On Hand Stock (units)]]&gt;J123,"Yes","No")</f>
        <v>Yes</v>
      </c>
      <c r="L123" s="55">
        <f>Table1[[#This Row],[Lead Time (days)]]/Table1[[#This Row],[S-OTD]]</f>
        <v>100</v>
      </c>
      <c r="M123" s="55">
        <f>(Table1[[#This Row],[Demand variability (COV)]]/100)*E123</f>
        <v>0.13999999999999999</v>
      </c>
      <c r="N123" s="55">
        <f>AVERAGE(Table1[[#This Row],[Lead Time (days)]],Table1[[#This Row],[Exp. Lead time]])</f>
        <v>100</v>
      </c>
      <c r="O123" s="55">
        <f>(Table1[[#This Row],[Exp. Lead time]]-N123)^2</f>
        <v>0</v>
      </c>
      <c r="P123" s="55">
        <v>0</v>
      </c>
      <c r="Q123" s="55">
        <f>1.64*SQRT(Table1[[#This Row],[Lead Time (days)]]*(M123^2)+Table1[[#This Row],[APU
(units)]]*P123)</f>
        <v>2.2959999999999998</v>
      </c>
      <c r="R123" s="58">
        <f>Table1[[#This Row],[Safety Stock]]+(E123/30)*Table1[[#This Row],[Lead Time (days)]]</f>
        <v>35.629333333333328</v>
      </c>
      <c r="S123" s="58" t="str">
        <f>IF(Table1[[#This Row],[On Hand Stock (units)]]&gt;R123,"yes","no")</f>
        <v>yes</v>
      </c>
      <c r="T123" s="59">
        <f>Table1[[#This Row],[On Hand Stock (units)]]-J123</f>
        <v>35.177638733699126</v>
      </c>
      <c r="U123" s="59">
        <f>Table1[[#This Row],[Exp. Lead time]]*Table1[[#This Row],[APU
(units)]]/30</f>
        <v>33.333333333333336</v>
      </c>
      <c r="V123" s="59">
        <f>Table1[[#This Row],[On Hand Stock (units)]]+U123</f>
        <v>93.510972067032469</v>
      </c>
      <c r="W123" s="59" t="str">
        <f>IF(Table1[[#This Row],[On hand quantity after purchase]]&gt;Table1[[#This Row],[APU  Projection for oct]],"Yes","No")</f>
        <v>Yes</v>
      </c>
      <c r="X123" s="59">
        <f>AE123-Table1[[#This Row],[On Hand Stock (units)]]</f>
        <v>680.5284812663009</v>
      </c>
      <c r="Y123" s="59">
        <f>MAX(Table1[[#This Row],[Qty required to meet next quarter]],Table1[[#This Row],[MOQ/One lead time demand]])</f>
        <v>680.5284812663009</v>
      </c>
      <c r="Z123" s="59">
        <f>Table1[[#This Row],[Qty to purchase]]*Table1[[#This Row],[Std. Price ($)]]</f>
        <v>4200.5967575687873</v>
      </c>
      <c r="AA123" s="59"/>
      <c r="AB123" s="59"/>
      <c r="AC123" s="61">
        <f>Table1[[#This Row],[On Hand Stock (units)]]-(12*Table1[[#This Row],[APU
(units)]])</f>
        <v>-59.822361266300874</v>
      </c>
      <c r="AD123" s="64">
        <v>120</v>
      </c>
      <c r="AE123" s="65">
        <f>AD123*Table1[[#This Row],[Std. Price ($)]]</f>
        <v>740.70612000000006</v>
      </c>
    </row>
    <row r="124" spans="1:31" ht="18.5" x14ac:dyDescent="0.35">
      <c r="A124" s="46">
        <v>66981.8873090587</v>
      </c>
      <c r="B124" s="47">
        <v>9.7580010000000019</v>
      </c>
      <c r="C124" s="47">
        <v>4500</v>
      </c>
      <c r="D124" s="47">
        <f>Table1[[#This Row],[On-Hand Stock ($)]]/Table1[[#This Row],[Std. Price ($)]]</f>
        <v>461.16002652592465</v>
      </c>
      <c r="E124" s="48">
        <v>10</v>
      </c>
      <c r="F124" s="49">
        <v>-0.6</v>
      </c>
      <c r="G124" s="48">
        <v>1</v>
      </c>
      <c r="H124" s="48">
        <v>1.03</v>
      </c>
      <c r="I124" s="48">
        <v>95</v>
      </c>
      <c r="J124" s="55">
        <f>Table1[[#This Row],[APU
(units)]]+(Table1[[#This Row],[APU Trend]]*Table1[[#This Row],[APU
(units)]])</f>
        <v>4</v>
      </c>
      <c r="K124" s="55" t="str">
        <f>IF(Table1[[#This Row],[On Hand Stock (units)]]&gt;J124,"Yes","No")</f>
        <v>Yes</v>
      </c>
      <c r="L124" s="55">
        <f>Table1[[#This Row],[Lead Time (days)]]/Table1[[#This Row],[S-OTD]]</f>
        <v>95</v>
      </c>
      <c r="M124" s="55">
        <f>(Table1[[#This Row],[Demand variability (COV)]]/100)*E124</f>
        <v>0.10300000000000001</v>
      </c>
      <c r="N124" s="55">
        <f>AVERAGE(Table1[[#This Row],[Lead Time (days)]],Table1[[#This Row],[Exp. Lead time]])</f>
        <v>95</v>
      </c>
      <c r="O124" s="55">
        <f>(Table1[[#This Row],[Exp. Lead time]]-N124)^2</f>
        <v>0</v>
      </c>
      <c r="P124" s="55">
        <v>0</v>
      </c>
      <c r="Q124" s="55">
        <f>1.64*SQRT(Table1[[#This Row],[Lead Time (days)]]*(M124^2)+Table1[[#This Row],[APU
(units)]]*P124)</f>
        <v>1.6464285007251303</v>
      </c>
      <c r="R124" s="58">
        <f>Table1[[#This Row],[Safety Stock]]+(E124/30)*Table1[[#This Row],[Lead Time (days)]]</f>
        <v>33.313095167391793</v>
      </c>
      <c r="S124" s="58" t="str">
        <f>IF(Table1[[#This Row],[On Hand Stock (units)]]&gt;R124,"yes","no")</f>
        <v>yes</v>
      </c>
      <c r="T124" s="59">
        <f>Table1[[#This Row],[On Hand Stock (units)]]-J124</f>
        <v>457.16002652592465</v>
      </c>
      <c r="U124" s="59">
        <f>Table1[[#This Row],[Exp. Lead time]]*Table1[[#This Row],[APU
(units)]]/30</f>
        <v>31.666666666666668</v>
      </c>
      <c r="V124" s="59">
        <f>Table1[[#This Row],[On Hand Stock (units)]]+U124</f>
        <v>492.82669319259134</v>
      </c>
      <c r="W124" s="59" t="str">
        <f>IF(Table1[[#This Row],[On hand quantity after purchase]]&gt;Table1[[#This Row],[APU  Projection for oct]],"Yes","No")</f>
        <v>Yes</v>
      </c>
      <c r="X124" s="59">
        <f>AE124-Table1[[#This Row],[On Hand Stock (units)]]</f>
        <v>-519.70803252592464</v>
      </c>
      <c r="Y124" s="59">
        <f>MAX(Table1[[#This Row],[Qty required to meet next quarter]],Table1[[#This Row],[MOQ/One lead time demand]])</f>
        <v>31.666666666666668</v>
      </c>
      <c r="Z124" s="59">
        <f>Table1[[#This Row],[Qty to purchase]]*Table1[[#This Row],[Std. Price ($)]]</f>
        <v>309.00336500000009</v>
      </c>
      <c r="AA124" s="59"/>
      <c r="AB124" s="59"/>
      <c r="AC124" s="61">
        <f>Table1[[#This Row],[On Hand Stock (units)]]-(12*Table1[[#This Row],[APU
(units)]])</f>
        <v>341.16002652592465</v>
      </c>
      <c r="AD124" s="64">
        <v>-6</v>
      </c>
      <c r="AE124" s="65">
        <f>AD124*Table1[[#This Row],[Std. Price ($)]]</f>
        <v>-58.548006000000015</v>
      </c>
    </row>
    <row r="125" spans="1:31" ht="18.5" x14ac:dyDescent="0.35">
      <c r="A125" s="46">
        <v>13890.497114604428</v>
      </c>
      <c r="B125" s="47">
        <v>12.84305</v>
      </c>
      <c r="C125" s="47">
        <v>183.94257441008381</v>
      </c>
      <c r="D125" s="47">
        <f>Table1[[#This Row],[On-Hand Stock ($)]]/Table1[[#This Row],[Std. Price ($)]]</f>
        <v>14.322343556249008</v>
      </c>
      <c r="E125" s="48">
        <v>10</v>
      </c>
      <c r="F125" s="49">
        <v>-0.7</v>
      </c>
      <c r="G125" s="48">
        <v>0.82</v>
      </c>
      <c r="H125" s="48">
        <v>1.1499999999999999</v>
      </c>
      <c r="I125" s="48">
        <v>30</v>
      </c>
      <c r="J125" s="55">
        <f>Table1[[#This Row],[APU
(units)]]+(Table1[[#This Row],[APU Trend]]*Table1[[#This Row],[APU
(units)]])</f>
        <v>3</v>
      </c>
      <c r="K125" s="55" t="str">
        <f>IF(Table1[[#This Row],[On Hand Stock (units)]]&gt;J125,"Yes","No")</f>
        <v>Yes</v>
      </c>
      <c r="L125" s="55">
        <f>Table1[[#This Row],[Lead Time (days)]]/Table1[[#This Row],[S-OTD]]</f>
        <v>36.585365853658537</v>
      </c>
      <c r="M125" s="55">
        <f>(Table1[[#This Row],[Demand variability (COV)]]/100)*E125</f>
        <v>0.11499999999999999</v>
      </c>
      <c r="N125" s="55">
        <f>AVERAGE(Table1[[#This Row],[Lead Time (days)]],Table1[[#This Row],[Exp. Lead time]])</f>
        <v>33.292682926829272</v>
      </c>
      <c r="O125" s="55">
        <f>(Table1[[#This Row],[Exp. Lead time]]-N125)^2</f>
        <v>10.841760856632934</v>
      </c>
      <c r="P125" s="55">
        <v>10.841760856632934</v>
      </c>
      <c r="Q125" s="55">
        <f>1.64*SQRT(Table1[[#This Row],[Lead Time (days)]]*(M125^2)+Table1[[#This Row],[APU
(units)]]*P125)</f>
        <v>17.107515857072858</v>
      </c>
      <c r="R125" s="58">
        <f>Table1[[#This Row],[Safety Stock]]+(E125/30)*Table1[[#This Row],[Lead Time (days)]]</f>
        <v>27.107515857072858</v>
      </c>
      <c r="S125" s="58" t="str">
        <f>IF(Table1[[#This Row],[On Hand Stock (units)]]&gt;R125,"yes","no")</f>
        <v>no</v>
      </c>
      <c r="T125" s="59">
        <f>Table1[[#This Row],[On Hand Stock (units)]]-J125</f>
        <v>11.322343556249008</v>
      </c>
      <c r="U125" s="59">
        <f>Table1[[#This Row],[Exp. Lead time]]*Table1[[#This Row],[APU
(units)]]/30</f>
        <v>12.195121951219512</v>
      </c>
      <c r="V125" s="59">
        <f>Table1[[#This Row],[On Hand Stock (units)]]+U125</f>
        <v>26.517465507468522</v>
      </c>
      <c r="W125" s="59" t="str">
        <f>IF(Table1[[#This Row],[On hand quantity after purchase]]&gt;Table1[[#This Row],[APU  Projection for oct]],"Yes","No")</f>
        <v>Yes</v>
      </c>
      <c r="X125" s="59">
        <f>AE125-Table1[[#This Row],[On Hand Stock (units)]]</f>
        <v>-168.43894355624894</v>
      </c>
      <c r="Y125" s="59">
        <f>MAX(Table1[[#This Row],[Qty required to meet next quarter]],Table1[[#This Row],[MOQ/One lead time demand]])</f>
        <v>12.195121951219512</v>
      </c>
      <c r="Z125" s="59">
        <f>Table1[[#This Row],[Qty to purchase]]*Table1[[#This Row],[Std. Price ($)]]</f>
        <v>156.62256097560976</v>
      </c>
      <c r="AA125" s="59"/>
      <c r="AB125" s="59"/>
      <c r="AC125" s="61">
        <f>Table1[[#This Row],[On Hand Stock (units)]]-(12*Table1[[#This Row],[APU
(units)]])</f>
        <v>-105.67765644375099</v>
      </c>
      <c r="AD125" s="64">
        <v>-11.999999999999996</v>
      </c>
      <c r="AE125" s="65">
        <f>AD125*Table1[[#This Row],[Std. Price ($)]]</f>
        <v>-154.11659999999995</v>
      </c>
    </row>
    <row r="126" spans="1:31" ht="18.5" x14ac:dyDescent="0.35">
      <c r="A126" s="46">
        <v>45576.330154727439</v>
      </c>
      <c r="B126" s="47">
        <v>16.22907</v>
      </c>
      <c r="C126" s="47">
        <v>3870</v>
      </c>
      <c r="D126" s="47">
        <f>Table1[[#This Row],[On-Hand Stock ($)]]/Table1[[#This Row],[Std. Price ($)]]</f>
        <v>238.46098390111078</v>
      </c>
      <c r="E126" s="48">
        <v>10</v>
      </c>
      <c r="F126" s="49">
        <v>-0.4</v>
      </c>
      <c r="G126" s="48">
        <v>0.82</v>
      </c>
      <c r="H126" s="48">
        <v>0.98</v>
      </c>
      <c r="I126" s="48">
        <v>60</v>
      </c>
      <c r="J126" s="55">
        <f>Table1[[#This Row],[APU
(units)]]+(Table1[[#This Row],[APU Trend]]*Table1[[#This Row],[APU
(units)]])</f>
        <v>6</v>
      </c>
      <c r="K126" s="55" t="str">
        <f>IF(Table1[[#This Row],[On Hand Stock (units)]]&gt;J126,"Yes","No")</f>
        <v>Yes</v>
      </c>
      <c r="L126" s="55">
        <f>Table1[[#This Row],[Lead Time (days)]]/Table1[[#This Row],[S-OTD]]</f>
        <v>73.170731707317074</v>
      </c>
      <c r="M126" s="55">
        <f>(Table1[[#This Row],[Demand variability (COV)]]/100)*E126</f>
        <v>9.8000000000000004E-2</v>
      </c>
      <c r="N126" s="55">
        <f>AVERAGE(Table1[[#This Row],[Lead Time (days)]],Table1[[#This Row],[Exp. Lead time]])</f>
        <v>66.585365853658544</v>
      </c>
      <c r="O126" s="55">
        <f>(Table1[[#This Row],[Exp. Lead time]]-N126)^2</f>
        <v>43.367043426531737</v>
      </c>
      <c r="P126" s="55">
        <v>43.367043426531737</v>
      </c>
      <c r="Q126" s="55">
        <f>1.64*SQRT(Table1[[#This Row],[Lead Time (days)]]*(M126^2)+Table1[[#This Row],[APU
(units)]]*P126)</f>
        <v>34.175281346376615</v>
      </c>
      <c r="R126" s="58">
        <f>Table1[[#This Row],[Safety Stock]]+(E126/30)*Table1[[#This Row],[Lead Time (days)]]</f>
        <v>54.175281346376615</v>
      </c>
      <c r="S126" s="58" t="str">
        <f>IF(Table1[[#This Row],[On Hand Stock (units)]]&gt;R126,"yes","no")</f>
        <v>yes</v>
      </c>
      <c r="T126" s="59">
        <f>Table1[[#This Row],[On Hand Stock (units)]]-J126</f>
        <v>232.46098390111078</v>
      </c>
      <c r="U126" s="59">
        <f>Table1[[#This Row],[Exp. Lead time]]*Table1[[#This Row],[APU
(units)]]/30</f>
        <v>24.390243902439025</v>
      </c>
      <c r="V126" s="59">
        <f>Table1[[#This Row],[On Hand Stock (units)]]+U126</f>
        <v>262.85122780354982</v>
      </c>
      <c r="W126" s="59" t="str">
        <f>IF(Table1[[#This Row],[On hand quantity after purchase]]&gt;Table1[[#This Row],[APU  Projection for oct]],"Yes","No")</f>
        <v>Yes</v>
      </c>
      <c r="X126" s="59">
        <f>AE126-Table1[[#This Row],[On Hand Stock (units)]]</f>
        <v>-141.08656390111082</v>
      </c>
      <c r="Y126" s="59">
        <f>MAX(Table1[[#This Row],[Qty required to meet next quarter]],Table1[[#This Row],[MOQ/One lead time demand]])</f>
        <v>24.390243902439025</v>
      </c>
      <c r="Z126" s="59">
        <f>Table1[[#This Row],[Qty to purchase]]*Table1[[#This Row],[Std. Price ($)]]</f>
        <v>395.83097560975608</v>
      </c>
      <c r="AA126" s="59"/>
      <c r="AB126" s="59"/>
      <c r="AC126" s="61">
        <f>Table1[[#This Row],[On Hand Stock (units)]]-(12*Table1[[#This Row],[APU
(units)]])</f>
        <v>118.46098390111078</v>
      </c>
      <c r="AD126" s="64">
        <v>5.9999999999999982</v>
      </c>
      <c r="AE126" s="65">
        <f>AD126*Table1[[#This Row],[Std. Price ($)]]</f>
        <v>97.374419999999972</v>
      </c>
    </row>
    <row r="127" spans="1:31" ht="18.5" x14ac:dyDescent="0.35">
      <c r="A127" s="46">
        <v>56656.194873139997</v>
      </c>
      <c r="B127" s="47">
        <v>92.43432</v>
      </c>
      <c r="C127" s="47">
        <v>2744.2832215040007</v>
      </c>
      <c r="D127" s="47">
        <f>Table1[[#This Row],[On-Hand Stock ($)]]/Table1[[#This Row],[Std. Price ($)]]</f>
        <v>29.689007519111957</v>
      </c>
      <c r="E127" s="48">
        <v>10</v>
      </c>
      <c r="F127" s="49">
        <v>0.4</v>
      </c>
      <c r="G127" s="48">
        <v>1</v>
      </c>
      <c r="H127" s="48">
        <v>1.28</v>
      </c>
      <c r="I127" s="48">
        <v>60</v>
      </c>
      <c r="J127" s="55">
        <f>Table1[[#This Row],[APU
(units)]]+(Table1[[#This Row],[APU Trend]]*Table1[[#This Row],[APU
(units)]])</f>
        <v>14</v>
      </c>
      <c r="K127" s="55" t="str">
        <f>IF(Table1[[#This Row],[On Hand Stock (units)]]&gt;J127,"Yes","No")</f>
        <v>Yes</v>
      </c>
      <c r="L127" s="55">
        <f>Table1[[#This Row],[Lead Time (days)]]/Table1[[#This Row],[S-OTD]]</f>
        <v>60</v>
      </c>
      <c r="M127" s="55">
        <f>(Table1[[#This Row],[Demand variability (COV)]]/100)*E127</f>
        <v>0.128</v>
      </c>
      <c r="N127" s="55">
        <f>AVERAGE(Table1[[#This Row],[Lead Time (days)]],Table1[[#This Row],[Exp. Lead time]])</f>
        <v>60</v>
      </c>
      <c r="O127" s="55">
        <f>(Table1[[#This Row],[Exp. Lead time]]-N127)^2</f>
        <v>0</v>
      </c>
      <c r="P127" s="55">
        <v>0</v>
      </c>
      <c r="Q127" s="55">
        <f>1.64*SQRT(Table1[[#This Row],[Lead Time (days)]]*(M127^2)+Table1[[#This Row],[APU
(units)]]*P127)</f>
        <v>1.6260333280717219</v>
      </c>
      <c r="R127" s="58">
        <f>Table1[[#This Row],[Safety Stock]]+(E127/30)*Table1[[#This Row],[Lead Time (days)]]</f>
        <v>21.626033328071721</v>
      </c>
      <c r="S127" s="58" t="str">
        <f>IF(Table1[[#This Row],[On Hand Stock (units)]]&gt;R127,"yes","no")</f>
        <v>yes</v>
      </c>
      <c r="T127" s="59">
        <f>Table1[[#This Row],[On Hand Stock (units)]]-J127</f>
        <v>15.689007519111957</v>
      </c>
      <c r="U127" s="59">
        <f>Table1[[#This Row],[Exp. Lead time]]*Table1[[#This Row],[APU
(units)]]/30</f>
        <v>20</v>
      </c>
      <c r="V127" s="59">
        <f>Table1[[#This Row],[On Hand Stock (units)]]+U127</f>
        <v>49.689007519111954</v>
      </c>
      <c r="W127" s="59" t="str">
        <f>IF(Table1[[#This Row],[On hand quantity after purchase]]&gt;Table1[[#This Row],[APU  Projection for oct]],"Yes","No")</f>
        <v>Yes</v>
      </c>
      <c r="X127" s="59">
        <f>AE127-Table1[[#This Row],[On Hand Stock (units)]]</f>
        <v>4961.7642724808875</v>
      </c>
      <c r="Y127" s="59">
        <f>MAX(Table1[[#This Row],[Qty required to meet next quarter]],Table1[[#This Row],[MOQ/One lead time demand]])</f>
        <v>4961.7642724808875</v>
      </c>
      <c r="Z127" s="59">
        <f>Table1[[#This Row],[Qty to purchase]]*Table1[[#This Row],[Std. Price ($)]]</f>
        <v>458637.30652706552</v>
      </c>
      <c r="AA127" s="59"/>
      <c r="AB127" s="59"/>
      <c r="AC127" s="61">
        <f>Table1[[#This Row],[On Hand Stock (units)]]-(12*Table1[[#This Row],[APU
(units)]])</f>
        <v>-90.310992480888046</v>
      </c>
      <c r="AD127" s="64">
        <v>54</v>
      </c>
      <c r="AE127" s="65">
        <f>AD127*Table1[[#This Row],[Std. Price ($)]]</f>
        <v>4991.4532799999997</v>
      </c>
    </row>
    <row r="128" spans="1:31" ht="18.5" x14ac:dyDescent="0.35">
      <c r="A128" s="46">
        <v>41680.07185165734</v>
      </c>
      <c r="B128" s="47">
        <v>13.561240000000002</v>
      </c>
      <c r="C128" s="47">
        <v>460.68112308507102</v>
      </c>
      <c r="D128" s="47">
        <f>Table1[[#This Row],[On-Hand Stock ($)]]/Table1[[#This Row],[Std. Price ($)]]</f>
        <v>33.970427710524334</v>
      </c>
      <c r="E128" s="48">
        <v>10</v>
      </c>
      <c r="F128" s="49">
        <v>0.4</v>
      </c>
      <c r="G128" s="48">
        <v>0.88</v>
      </c>
      <c r="H128" s="48">
        <v>0.8</v>
      </c>
      <c r="I128" s="48">
        <v>100</v>
      </c>
      <c r="J128" s="55">
        <f>Table1[[#This Row],[APU
(units)]]+(Table1[[#This Row],[APU Trend]]*Table1[[#This Row],[APU
(units)]])</f>
        <v>14</v>
      </c>
      <c r="K128" s="55" t="str">
        <f>IF(Table1[[#This Row],[On Hand Stock (units)]]&gt;J128,"Yes","No")</f>
        <v>Yes</v>
      </c>
      <c r="L128" s="55">
        <f>Table1[[#This Row],[Lead Time (days)]]/Table1[[#This Row],[S-OTD]]</f>
        <v>113.63636363636364</v>
      </c>
      <c r="M128" s="55">
        <f>(Table1[[#This Row],[Demand variability (COV)]]/100)*E128</f>
        <v>0.08</v>
      </c>
      <c r="N128" s="55">
        <f>AVERAGE(Table1[[#This Row],[Lead Time (days)]],Table1[[#This Row],[Exp. Lead time]])</f>
        <v>106.81818181818181</v>
      </c>
      <c r="O128" s="55">
        <f>(Table1[[#This Row],[Exp. Lead time]]-N128)^2</f>
        <v>46.48760330578525</v>
      </c>
      <c r="P128" s="55">
        <v>46.48760330578525</v>
      </c>
      <c r="Q128" s="55">
        <f>1.64*SQRT(Table1[[#This Row],[Lead Time (days)]]*(M128^2)+Table1[[#This Row],[APU
(units)]]*P128)</f>
        <v>35.384345726781497</v>
      </c>
      <c r="R128" s="58">
        <f>Table1[[#This Row],[Safety Stock]]+(E128/30)*Table1[[#This Row],[Lead Time (days)]]</f>
        <v>68.717679060114818</v>
      </c>
      <c r="S128" s="58" t="str">
        <f>IF(Table1[[#This Row],[On Hand Stock (units)]]&gt;R128,"yes","no")</f>
        <v>no</v>
      </c>
      <c r="T128" s="59">
        <f>Table1[[#This Row],[On Hand Stock (units)]]-J128</f>
        <v>19.970427710524334</v>
      </c>
      <c r="U128" s="59">
        <f>Table1[[#This Row],[Exp. Lead time]]*Table1[[#This Row],[APU
(units)]]/30</f>
        <v>37.878787878787882</v>
      </c>
      <c r="V128" s="59">
        <f>Table1[[#This Row],[On Hand Stock (units)]]+U128</f>
        <v>71.849215589312223</v>
      </c>
      <c r="W128" s="59" t="str">
        <f>IF(Table1[[#This Row],[On hand quantity after purchase]]&gt;Table1[[#This Row],[APU  Projection for oct]],"Yes","No")</f>
        <v>Yes</v>
      </c>
      <c r="X128" s="59">
        <f>AE128-Table1[[#This Row],[On Hand Stock (units)]]</f>
        <v>698.33653228947583</v>
      </c>
      <c r="Y128" s="59">
        <f>MAX(Table1[[#This Row],[Qty required to meet next quarter]],Table1[[#This Row],[MOQ/One lead time demand]])</f>
        <v>698.33653228947583</v>
      </c>
      <c r="Z128" s="59">
        <f>Table1[[#This Row],[Qty to purchase]]*Table1[[#This Row],[Std. Price ($)]]</f>
        <v>9470.3093151453322</v>
      </c>
      <c r="AA128" s="59"/>
      <c r="AB128" s="59"/>
      <c r="AC128" s="61">
        <f>Table1[[#This Row],[On Hand Stock (units)]]-(12*Table1[[#This Row],[APU
(units)]])</f>
        <v>-86.029572289475666</v>
      </c>
      <c r="AD128" s="64">
        <v>54</v>
      </c>
      <c r="AE128" s="65">
        <f>AD128*Table1[[#This Row],[Std. Price ($)]]</f>
        <v>732.30696000000012</v>
      </c>
    </row>
    <row r="129" spans="1:31" ht="18.5" x14ac:dyDescent="0.35">
      <c r="A129" s="46">
        <v>89811.807174589325</v>
      </c>
      <c r="B129" s="47">
        <v>58.927000000000007</v>
      </c>
      <c r="C129" s="47">
        <v>3557.8114403333334</v>
      </c>
      <c r="D129" s="47">
        <f>Table1[[#This Row],[On-Hand Stock ($)]]/Table1[[#This Row],[Std. Price ($)]]</f>
        <v>60.37659206023271</v>
      </c>
      <c r="E129" s="48">
        <v>10</v>
      </c>
      <c r="F129" s="49">
        <v>1.2</v>
      </c>
      <c r="G129" s="48">
        <v>1</v>
      </c>
      <c r="H129" s="48">
        <v>0.77</v>
      </c>
      <c r="I129" s="48">
        <v>200</v>
      </c>
      <c r="J129" s="55">
        <f>Table1[[#This Row],[APU
(units)]]+(Table1[[#This Row],[APU Trend]]*Table1[[#This Row],[APU
(units)]])</f>
        <v>22</v>
      </c>
      <c r="K129" s="55" t="str">
        <f>IF(Table1[[#This Row],[On Hand Stock (units)]]&gt;J129,"Yes","No")</f>
        <v>Yes</v>
      </c>
      <c r="L129" s="55">
        <f>Table1[[#This Row],[Lead Time (days)]]/Table1[[#This Row],[S-OTD]]</f>
        <v>200</v>
      </c>
      <c r="M129" s="55">
        <f>(Table1[[#This Row],[Demand variability (COV)]]/100)*E129</f>
        <v>7.6999999999999999E-2</v>
      </c>
      <c r="N129" s="55">
        <f>AVERAGE(Table1[[#This Row],[Lead Time (days)]],Table1[[#This Row],[Exp. Lead time]])</f>
        <v>200</v>
      </c>
      <c r="O129" s="55">
        <f>(Table1[[#This Row],[Exp. Lead time]]-N129)^2</f>
        <v>0</v>
      </c>
      <c r="P129" s="55">
        <v>0</v>
      </c>
      <c r="Q129" s="55">
        <f>1.64*SQRT(Table1[[#This Row],[Lead Time (days)]]*(M129^2)+Table1[[#This Row],[APU
(units)]]*P129)</f>
        <v>1.7858688865647443</v>
      </c>
      <c r="R129" s="58">
        <f>Table1[[#This Row],[Safety Stock]]+(E129/30)*Table1[[#This Row],[Lead Time (days)]]</f>
        <v>68.452535553231399</v>
      </c>
      <c r="S129" s="58" t="str">
        <f>IF(Table1[[#This Row],[On Hand Stock (units)]]&gt;R129,"yes","no")</f>
        <v>no</v>
      </c>
      <c r="T129" s="59">
        <f>Table1[[#This Row],[On Hand Stock (units)]]-J129</f>
        <v>38.37659206023271</v>
      </c>
      <c r="U129" s="59">
        <f>Table1[[#This Row],[Exp. Lead time]]*Table1[[#This Row],[APU
(units)]]/30</f>
        <v>66.666666666666671</v>
      </c>
      <c r="V129" s="59">
        <f>Table1[[#This Row],[On Hand Stock (units)]]+U129</f>
        <v>127.04325872689938</v>
      </c>
      <c r="W129" s="59" t="str">
        <f>IF(Table1[[#This Row],[On hand quantity after purchase]]&gt;Table1[[#This Row],[APU  Projection for oct]],"Yes","No")</f>
        <v>Yes</v>
      </c>
      <c r="X129" s="59">
        <f>AE129-Table1[[#This Row],[On Hand Stock (units)]]</f>
        <v>5950.1774079397683</v>
      </c>
      <c r="Y129" s="59">
        <f>MAX(Table1[[#This Row],[Qty required to meet next quarter]],Table1[[#This Row],[MOQ/One lead time demand]])</f>
        <v>5950.1774079397683</v>
      </c>
      <c r="Z129" s="59">
        <f>Table1[[#This Row],[Qty to purchase]]*Table1[[#This Row],[Std. Price ($)]]</f>
        <v>350626.10411766678</v>
      </c>
      <c r="AA129" s="59"/>
      <c r="AB129" s="59"/>
      <c r="AC129" s="61">
        <f>Table1[[#This Row],[On Hand Stock (units)]]-(12*Table1[[#This Row],[APU
(units)]])</f>
        <v>-59.62340793976729</v>
      </c>
      <c r="AD129" s="64">
        <v>102</v>
      </c>
      <c r="AE129" s="65">
        <f>AD129*Table1[[#This Row],[Std. Price ($)]]</f>
        <v>6010.554000000001</v>
      </c>
    </row>
    <row r="130" spans="1:31" ht="18.5" x14ac:dyDescent="0.35">
      <c r="A130" s="46">
        <v>36174.298070542354</v>
      </c>
      <c r="B130" s="47">
        <v>57.64</v>
      </c>
      <c r="C130" s="47">
        <v>823.74708606666661</v>
      </c>
      <c r="D130" s="47">
        <f>Table1[[#This Row],[On-Hand Stock ($)]]/Table1[[#This Row],[Std. Price ($)]]</f>
        <v>14.291240216284987</v>
      </c>
      <c r="E130" s="48">
        <v>10</v>
      </c>
      <c r="F130" s="49">
        <v>-0.2</v>
      </c>
      <c r="G130" s="48">
        <v>1</v>
      </c>
      <c r="H130" s="48">
        <v>1.07</v>
      </c>
      <c r="I130" s="48">
        <v>29</v>
      </c>
      <c r="J130" s="55">
        <f>Table1[[#This Row],[APU
(units)]]+(Table1[[#This Row],[APU Trend]]*Table1[[#This Row],[APU
(units)]])</f>
        <v>8</v>
      </c>
      <c r="K130" s="55" t="str">
        <f>IF(Table1[[#This Row],[On Hand Stock (units)]]&gt;J130,"Yes","No")</f>
        <v>Yes</v>
      </c>
      <c r="L130" s="55">
        <f>Table1[[#This Row],[Lead Time (days)]]/Table1[[#This Row],[S-OTD]]</f>
        <v>29</v>
      </c>
      <c r="M130" s="55">
        <f>(Table1[[#This Row],[Demand variability (COV)]]/100)*E130</f>
        <v>0.10700000000000001</v>
      </c>
      <c r="N130" s="55">
        <f>AVERAGE(Table1[[#This Row],[Lead Time (days)]],Table1[[#This Row],[Exp. Lead time]])</f>
        <v>29</v>
      </c>
      <c r="O130" s="55">
        <f>(Table1[[#This Row],[Exp. Lead time]]-N130)^2</f>
        <v>0</v>
      </c>
      <c r="P130" s="55">
        <v>0</v>
      </c>
      <c r="Q130" s="55">
        <f>1.64*SQRT(Table1[[#This Row],[Lead Time (days)]]*(M130^2)+Table1[[#This Row],[APU
(units)]]*P130)</f>
        <v>0.94498872035596282</v>
      </c>
      <c r="R130" s="58">
        <f>Table1[[#This Row],[Safety Stock]]+(E130/30)*Table1[[#This Row],[Lead Time (days)]]</f>
        <v>10.61165538702263</v>
      </c>
      <c r="S130" s="58" t="str">
        <f>IF(Table1[[#This Row],[On Hand Stock (units)]]&gt;R130,"yes","no")</f>
        <v>yes</v>
      </c>
      <c r="T130" s="59">
        <f>Table1[[#This Row],[On Hand Stock (units)]]-J130</f>
        <v>6.2912402162849865</v>
      </c>
      <c r="U130" s="59">
        <f>Table1[[#This Row],[Exp. Lead time]]*Table1[[#This Row],[APU
(units)]]/30</f>
        <v>9.6666666666666661</v>
      </c>
      <c r="V130" s="59">
        <f>Table1[[#This Row],[On Hand Stock (units)]]+U130</f>
        <v>23.957906882951654</v>
      </c>
      <c r="W130" s="59" t="str">
        <f>IF(Table1[[#This Row],[On hand quantity after purchase]]&gt;Table1[[#This Row],[APU  Projection for oct]],"Yes","No")</f>
        <v>Yes</v>
      </c>
      <c r="X130" s="59">
        <f>AE130-Table1[[#This Row],[On Hand Stock (units)]]</f>
        <v>1023.228759783715</v>
      </c>
      <c r="Y130" s="59">
        <f>MAX(Table1[[#This Row],[Qty required to meet next quarter]],Table1[[#This Row],[MOQ/One lead time demand]])</f>
        <v>1023.228759783715</v>
      </c>
      <c r="Z130" s="59">
        <f>Table1[[#This Row],[Qty to purchase]]*Table1[[#This Row],[Std. Price ($)]]</f>
        <v>58978.905713933331</v>
      </c>
      <c r="AA130" s="59"/>
      <c r="AB130" s="59"/>
      <c r="AC130" s="61">
        <f>Table1[[#This Row],[On Hand Stock (units)]]-(12*Table1[[#This Row],[APU
(units)]])</f>
        <v>-105.70875978371501</v>
      </c>
      <c r="AD130" s="64">
        <v>18</v>
      </c>
      <c r="AE130" s="65">
        <f>AD130*Table1[[#This Row],[Std. Price ($)]]</f>
        <v>1037.52</v>
      </c>
    </row>
    <row r="131" spans="1:31" ht="18.5" x14ac:dyDescent="0.35">
      <c r="A131" s="46">
        <v>39363.461746891895</v>
      </c>
      <c r="B131" s="47">
        <v>29.821000000000002</v>
      </c>
      <c r="C131" s="47">
        <v>1531.6818066000005</v>
      </c>
      <c r="D131" s="47">
        <f>Table1[[#This Row],[On-Hand Stock ($)]]/Table1[[#This Row],[Std. Price ($)]]</f>
        <v>51.362523275544092</v>
      </c>
      <c r="E131" s="48">
        <v>10</v>
      </c>
      <c r="F131" s="49">
        <v>0.8</v>
      </c>
      <c r="G131" s="48">
        <v>1</v>
      </c>
      <c r="H131" s="48">
        <v>1.33</v>
      </c>
      <c r="I131" s="48">
        <v>120</v>
      </c>
      <c r="J131" s="55">
        <f>Table1[[#This Row],[APU
(units)]]+(Table1[[#This Row],[APU Trend]]*Table1[[#This Row],[APU
(units)]])</f>
        <v>18</v>
      </c>
      <c r="K131" s="55" t="str">
        <f>IF(Table1[[#This Row],[On Hand Stock (units)]]&gt;J131,"Yes","No")</f>
        <v>Yes</v>
      </c>
      <c r="L131" s="55">
        <f>Table1[[#This Row],[Lead Time (days)]]/Table1[[#This Row],[S-OTD]]</f>
        <v>120</v>
      </c>
      <c r="M131" s="55">
        <f>(Table1[[#This Row],[Demand variability (COV)]]/100)*E131</f>
        <v>0.13300000000000001</v>
      </c>
      <c r="N131" s="55">
        <f>AVERAGE(Table1[[#This Row],[Lead Time (days)]],Table1[[#This Row],[Exp. Lead time]])</f>
        <v>120</v>
      </c>
      <c r="O131" s="55">
        <f>(Table1[[#This Row],[Exp. Lead time]]-N131)^2</f>
        <v>0</v>
      </c>
      <c r="P131" s="55">
        <v>0</v>
      </c>
      <c r="Q131" s="55">
        <f>1.64*SQRT(Table1[[#This Row],[Lead Time (days)]]*(M131^2)+Table1[[#This Row],[APU
(units)]]*P131)</f>
        <v>2.3893848848605366</v>
      </c>
      <c r="R131" s="58">
        <f>Table1[[#This Row],[Safety Stock]]+(E131/30)*Table1[[#This Row],[Lead Time (days)]]</f>
        <v>42.389384884860533</v>
      </c>
      <c r="S131" s="58" t="str">
        <f>IF(Table1[[#This Row],[On Hand Stock (units)]]&gt;R131,"yes","no")</f>
        <v>yes</v>
      </c>
      <c r="T131" s="59">
        <f>Table1[[#This Row],[On Hand Stock (units)]]-J131</f>
        <v>33.362523275544092</v>
      </c>
      <c r="U131" s="59">
        <f>Table1[[#This Row],[Exp. Lead time]]*Table1[[#This Row],[APU
(units)]]/30</f>
        <v>40</v>
      </c>
      <c r="V131" s="59">
        <f>Table1[[#This Row],[On Hand Stock (units)]]+U131</f>
        <v>91.362523275544092</v>
      </c>
      <c r="W131" s="59" t="str">
        <f>IF(Table1[[#This Row],[On hand quantity after purchase]]&gt;Table1[[#This Row],[APU  Projection for oct]],"Yes","No")</f>
        <v>Yes</v>
      </c>
      <c r="X131" s="59">
        <f>AE131-Table1[[#This Row],[On Hand Stock (units)]]</f>
        <v>2274.6754767244561</v>
      </c>
      <c r="Y131" s="59">
        <f>MAX(Table1[[#This Row],[Qty required to meet next quarter]],Table1[[#This Row],[MOQ/One lead time demand]])</f>
        <v>2274.6754767244561</v>
      </c>
      <c r="Z131" s="59">
        <f>Table1[[#This Row],[Qty to purchase]]*Table1[[#This Row],[Std. Price ($)]]</f>
        <v>67833.097391400006</v>
      </c>
      <c r="AA131" s="59"/>
      <c r="AB131" s="59"/>
      <c r="AC131" s="61">
        <f>Table1[[#This Row],[On Hand Stock (units)]]-(12*Table1[[#This Row],[APU
(units)]])</f>
        <v>-68.637476724455908</v>
      </c>
      <c r="AD131" s="64">
        <v>78</v>
      </c>
      <c r="AE131" s="65">
        <f>AD131*Table1[[#This Row],[Std. Price ($)]]</f>
        <v>2326.038</v>
      </c>
    </row>
    <row r="132" spans="1:31" ht="18.5" x14ac:dyDescent="0.35">
      <c r="A132" s="46">
        <v>3404.0178425709942</v>
      </c>
      <c r="B132" s="47">
        <v>189.83580000000001</v>
      </c>
      <c r="C132" s="47">
        <v>6596.5425215433343</v>
      </c>
      <c r="D132" s="47">
        <f>Table1[[#This Row],[On-Hand Stock ($)]]/Table1[[#This Row],[Std. Price ($)]]</f>
        <v>34.748675020956711</v>
      </c>
      <c r="E132" s="48">
        <v>10</v>
      </c>
      <c r="F132" s="49">
        <v>-0.4</v>
      </c>
      <c r="G132" s="48">
        <v>1</v>
      </c>
      <c r="H132" s="48">
        <v>1.29</v>
      </c>
      <c r="I132" s="48">
        <v>70</v>
      </c>
      <c r="J132" s="55">
        <f>Table1[[#This Row],[APU
(units)]]+(Table1[[#This Row],[APU Trend]]*Table1[[#This Row],[APU
(units)]])</f>
        <v>6</v>
      </c>
      <c r="K132" s="55" t="str">
        <f>IF(Table1[[#This Row],[On Hand Stock (units)]]&gt;J132,"Yes","No")</f>
        <v>Yes</v>
      </c>
      <c r="L132" s="55">
        <f>Table1[[#This Row],[Lead Time (days)]]/Table1[[#This Row],[S-OTD]]</f>
        <v>70</v>
      </c>
      <c r="M132" s="55">
        <f>(Table1[[#This Row],[Demand variability (COV)]]/100)*E132</f>
        <v>0.129</v>
      </c>
      <c r="N132" s="55">
        <f>AVERAGE(Table1[[#This Row],[Lead Time (days)]],Table1[[#This Row],[Exp. Lead time]])</f>
        <v>70</v>
      </c>
      <c r="O132" s="55">
        <f>(Table1[[#This Row],[Exp. Lead time]]-N132)^2</f>
        <v>0</v>
      </c>
      <c r="P132" s="55">
        <v>0</v>
      </c>
      <c r="Q132" s="55">
        <f>1.64*SQRT(Table1[[#This Row],[Lead Time (days)]]*(M132^2)+Table1[[#This Row],[APU
(units)]]*P132)</f>
        <v>1.7700379521354901</v>
      </c>
      <c r="R132" s="58">
        <f>Table1[[#This Row],[Safety Stock]]+(E132/30)*Table1[[#This Row],[Lead Time (days)]]</f>
        <v>25.103371285468821</v>
      </c>
      <c r="S132" s="58" t="str">
        <f>IF(Table1[[#This Row],[On Hand Stock (units)]]&gt;R132,"yes","no")</f>
        <v>yes</v>
      </c>
      <c r="T132" s="59">
        <f>Table1[[#This Row],[On Hand Stock (units)]]-J132</f>
        <v>28.748675020956711</v>
      </c>
      <c r="U132" s="59">
        <f>Table1[[#This Row],[Exp. Lead time]]*Table1[[#This Row],[APU
(units)]]/30</f>
        <v>23.333333333333332</v>
      </c>
      <c r="V132" s="59">
        <f>Table1[[#This Row],[On Hand Stock (units)]]+U132</f>
        <v>58.082008354290039</v>
      </c>
      <c r="W132" s="59" t="str">
        <f>IF(Table1[[#This Row],[On hand quantity after purchase]]&gt;Table1[[#This Row],[APU  Projection for oct]],"Yes","No")</f>
        <v>Yes</v>
      </c>
      <c r="X132" s="59">
        <f>AE132-Table1[[#This Row],[On Hand Stock (units)]]</f>
        <v>1104.2661249790431</v>
      </c>
      <c r="Y132" s="59">
        <f>MAX(Table1[[#This Row],[Qty required to meet next quarter]],Table1[[#This Row],[MOQ/One lead time demand]])</f>
        <v>1104.2661249790431</v>
      </c>
      <c r="Z132" s="59">
        <f>Table1[[#This Row],[Qty to purchase]]*Table1[[#This Row],[Std. Price ($)]]</f>
        <v>209629.24324829664</v>
      </c>
      <c r="AA132" s="59"/>
      <c r="AB132" s="59"/>
      <c r="AC132" s="61">
        <f>Table1[[#This Row],[On Hand Stock (units)]]-(12*Table1[[#This Row],[APU
(units)]])</f>
        <v>-85.251324979043289</v>
      </c>
      <c r="AD132" s="64">
        <v>5.9999999999999982</v>
      </c>
      <c r="AE132" s="65">
        <f>AD132*Table1[[#This Row],[Std. Price ($)]]</f>
        <v>1139.0147999999997</v>
      </c>
    </row>
    <row r="133" spans="1:31" ht="18.5" x14ac:dyDescent="0.35">
      <c r="A133" s="46">
        <v>73860.714712187721</v>
      </c>
      <c r="B133" s="47">
        <v>11.487300000000001</v>
      </c>
      <c r="C133" s="47">
        <v>159.48000214666672</v>
      </c>
      <c r="D133" s="47">
        <f>Table1[[#This Row],[On-Hand Stock ($)]]/Table1[[#This Row],[Std. Price ($)]]</f>
        <v>13.883158109100197</v>
      </c>
      <c r="E133" s="48">
        <v>10</v>
      </c>
      <c r="F133" s="49">
        <v>0.2</v>
      </c>
      <c r="G133" s="48">
        <v>1</v>
      </c>
      <c r="H133" s="48">
        <v>1.72</v>
      </c>
      <c r="I133" s="48">
        <v>20</v>
      </c>
      <c r="J133" s="55">
        <f>Table1[[#This Row],[APU
(units)]]+(Table1[[#This Row],[APU Trend]]*Table1[[#This Row],[APU
(units)]])</f>
        <v>12</v>
      </c>
      <c r="K133" s="55" t="str">
        <f>IF(Table1[[#This Row],[On Hand Stock (units)]]&gt;J133,"Yes","No")</f>
        <v>Yes</v>
      </c>
      <c r="L133" s="55">
        <f>Table1[[#This Row],[Lead Time (days)]]/Table1[[#This Row],[S-OTD]]</f>
        <v>20</v>
      </c>
      <c r="M133" s="55">
        <f>(Table1[[#This Row],[Demand variability (COV)]]/100)*E133</f>
        <v>0.17199999999999999</v>
      </c>
      <c r="N133" s="55">
        <f>AVERAGE(Table1[[#This Row],[Lead Time (days)]],Table1[[#This Row],[Exp. Lead time]])</f>
        <v>20</v>
      </c>
      <c r="O133" s="55">
        <f>(Table1[[#This Row],[Exp. Lead time]]-N133)^2</f>
        <v>0</v>
      </c>
      <c r="P133" s="55">
        <v>0</v>
      </c>
      <c r="Q133" s="55">
        <f>1.64*SQRT(Table1[[#This Row],[Lead Time (days)]]*(M133^2)+Table1[[#This Row],[APU
(units)]]*P133)</f>
        <v>1.2615001101862811</v>
      </c>
      <c r="R133" s="58">
        <f>Table1[[#This Row],[Safety Stock]]+(E133/30)*Table1[[#This Row],[Lead Time (days)]]</f>
        <v>7.9281667768529474</v>
      </c>
      <c r="S133" s="58" t="str">
        <f>IF(Table1[[#This Row],[On Hand Stock (units)]]&gt;R133,"yes","no")</f>
        <v>yes</v>
      </c>
      <c r="T133" s="59">
        <f>Table1[[#This Row],[On Hand Stock (units)]]-J133</f>
        <v>1.8831581091001972</v>
      </c>
      <c r="U133" s="59">
        <f>Table1[[#This Row],[Exp. Lead time]]*Table1[[#This Row],[APU
(units)]]/30</f>
        <v>6.666666666666667</v>
      </c>
      <c r="V133" s="59">
        <f>Table1[[#This Row],[On Hand Stock (units)]]+U133</f>
        <v>20.549824775766865</v>
      </c>
      <c r="W133" s="59" t="str">
        <f>IF(Table1[[#This Row],[On hand quantity after purchase]]&gt;Table1[[#This Row],[APU  Projection for oct]],"Yes","No")</f>
        <v>Yes</v>
      </c>
      <c r="X133" s="59">
        <f>AE133-Table1[[#This Row],[On Hand Stock (units)]]</f>
        <v>468.58344189089985</v>
      </c>
      <c r="Y133" s="59">
        <f>MAX(Table1[[#This Row],[Qty required to meet next quarter]],Table1[[#This Row],[MOQ/One lead time demand]])</f>
        <v>468.58344189089985</v>
      </c>
      <c r="Z133" s="59">
        <f>Table1[[#This Row],[Qty to purchase]]*Table1[[#This Row],[Std. Price ($)]]</f>
        <v>5382.7585720333345</v>
      </c>
      <c r="AA133" s="59"/>
      <c r="AB133" s="59"/>
      <c r="AC133" s="61">
        <f>Table1[[#This Row],[On Hand Stock (units)]]-(12*Table1[[#This Row],[APU
(units)]])</f>
        <v>-106.11684189089981</v>
      </c>
      <c r="AD133" s="64">
        <v>42</v>
      </c>
      <c r="AE133" s="65">
        <f>AD133*Table1[[#This Row],[Std. Price ($)]]</f>
        <v>482.46660000000003</v>
      </c>
    </row>
    <row r="134" spans="1:31" ht="18.5" x14ac:dyDescent="0.35">
      <c r="A134" s="46">
        <v>87767.507157647822</v>
      </c>
      <c r="B134" s="47">
        <v>5.6760109999999999</v>
      </c>
      <c r="C134" s="47">
        <v>132.57717088077135</v>
      </c>
      <c r="D134" s="47">
        <f>Table1[[#This Row],[On-Hand Stock ($)]]/Table1[[#This Row],[Std. Price ($)]]</f>
        <v>23.357454888789213</v>
      </c>
      <c r="E134" s="48">
        <v>18</v>
      </c>
      <c r="F134" s="49">
        <v>0.5</v>
      </c>
      <c r="G134" s="48">
        <v>0.75</v>
      </c>
      <c r="H134" s="48">
        <v>0.95</v>
      </c>
      <c r="I134" s="48">
        <v>29</v>
      </c>
      <c r="J134" s="55">
        <f>Table1[[#This Row],[APU
(units)]]+(Table1[[#This Row],[APU Trend]]*Table1[[#This Row],[APU
(units)]])</f>
        <v>27</v>
      </c>
      <c r="K134" s="55" t="str">
        <f>IF(Table1[[#This Row],[On Hand Stock (units)]]&gt;J134,"Yes","No")</f>
        <v>No</v>
      </c>
      <c r="L134" s="55">
        <f>Table1[[#This Row],[Lead Time (days)]]/Table1[[#This Row],[S-OTD]]</f>
        <v>38.666666666666664</v>
      </c>
      <c r="M134" s="55">
        <f>(Table1[[#This Row],[Demand variability (COV)]]/100)*E134</f>
        <v>0.17099999999999999</v>
      </c>
      <c r="N134" s="55">
        <f>AVERAGE(Table1[[#This Row],[Lead Time (days)]],Table1[[#This Row],[Exp. Lead time]])</f>
        <v>33.833333333333329</v>
      </c>
      <c r="O134" s="55">
        <f>(Table1[[#This Row],[Exp. Lead time]]-N134)^2</f>
        <v>23.361111111111136</v>
      </c>
      <c r="P134" s="55">
        <v>23.361111111111136</v>
      </c>
      <c r="Q134" s="55">
        <f>1.64*SQRT(Table1[[#This Row],[Lead Time (days)]]*(M134^2)+Table1[[#This Row],[APU
(units)]]*P134)</f>
        <v>33.663890910208238</v>
      </c>
      <c r="R134" s="58">
        <f>Table1[[#This Row],[Safety Stock]]+(E134/30)*Table1[[#This Row],[Lead Time (days)]]</f>
        <v>51.063890910208237</v>
      </c>
      <c r="S134" s="58" t="str">
        <f>IF(Table1[[#This Row],[On Hand Stock (units)]]&gt;R134,"yes","no")</f>
        <v>no</v>
      </c>
      <c r="T134" s="59">
        <f>Table1[[#This Row],[On Hand Stock (units)]]-J134</f>
        <v>-3.6425451112107865</v>
      </c>
      <c r="U134" s="59">
        <f>Table1[[#This Row],[Exp. Lead time]]*Table1[[#This Row],[APU
(units)]]/30</f>
        <v>23.2</v>
      </c>
      <c r="V134" s="59">
        <f>Table1[[#This Row],[On Hand Stock (units)]]+U134</f>
        <v>46.557454888789209</v>
      </c>
      <c r="W134" s="59" t="str">
        <f>IF(Table1[[#This Row],[On hand quantity after purchase]]&gt;Table1[[#This Row],[APU  Projection for oct]],"Yes","No")</f>
        <v>Yes</v>
      </c>
      <c r="X134" s="59">
        <f>AE134-Table1[[#This Row],[On Hand Stock (units)]]</f>
        <v>589.65173311121077</v>
      </c>
      <c r="Y134" s="59">
        <f>MAX(Table1[[#This Row],[Qty required to meet next quarter]],Table1[[#This Row],[MOQ/One lead time demand]])</f>
        <v>589.65173311121077</v>
      </c>
      <c r="Z134" s="59">
        <f>Table1[[#This Row],[Qty to purchase]]*Table1[[#This Row],[Std. Price ($)]]</f>
        <v>3346.8697233082967</v>
      </c>
      <c r="AA134" s="59"/>
      <c r="AB134" s="59"/>
      <c r="AC134" s="61">
        <f>Table1[[#This Row],[On Hand Stock (units)]]-(12*Table1[[#This Row],[APU
(units)]])</f>
        <v>-192.64254511121078</v>
      </c>
      <c r="AD134" s="64">
        <v>108</v>
      </c>
      <c r="AE134" s="65">
        <f>AD134*Table1[[#This Row],[Std. Price ($)]]</f>
        <v>613.00918799999999</v>
      </c>
    </row>
    <row r="135" spans="1:31" ht="18.5" x14ac:dyDescent="0.35">
      <c r="A135" s="46">
        <v>29259.210072514208</v>
      </c>
      <c r="B135" s="47">
        <v>176.60500000000002</v>
      </c>
      <c r="C135" s="47">
        <v>22174.061032750004</v>
      </c>
      <c r="D135" s="47">
        <f>Table1[[#This Row],[On-Hand Stock ($)]]/Table1[[#This Row],[Std. Price ($)]]</f>
        <v>125.55737964808472</v>
      </c>
      <c r="E135" s="48">
        <v>10</v>
      </c>
      <c r="F135" s="49">
        <v>0.2</v>
      </c>
      <c r="G135" s="48">
        <v>1</v>
      </c>
      <c r="H135" s="48">
        <v>1.98</v>
      </c>
      <c r="I135" s="48">
        <v>165</v>
      </c>
      <c r="J135" s="55">
        <f>Table1[[#This Row],[APU
(units)]]+(Table1[[#This Row],[APU Trend]]*Table1[[#This Row],[APU
(units)]])</f>
        <v>12</v>
      </c>
      <c r="K135" s="55" t="str">
        <f>IF(Table1[[#This Row],[On Hand Stock (units)]]&gt;J135,"Yes","No")</f>
        <v>Yes</v>
      </c>
      <c r="L135" s="55">
        <f>Table1[[#This Row],[Lead Time (days)]]/Table1[[#This Row],[S-OTD]]</f>
        <v>165</v>
      </c>
      <c r="M135" s="55">
        <f>(Table1[[#This Row],[Demand variability (COV)]]/100)*E135</f>
        <v>0.19799999999999998</v>
      </c>
      <c r="N135" s="55">
        <f>AVERAGE(Table1[[#This Row],[Lead Time (days)]],Table1[[#This Row],[Exp. Lead time]])</f>
        <v>165</v>
      </c>
      <c r="O135" s="55">
        <f>(Table1[[#This Row],[Exp. Lead time]]-N135)^2</f>
        <v>0</v>
      </c>
      <c r="P135" s="55">
        <v>0</v>
      </c>
      <c r="Q135" s="55">
        <f>1.64*SQRT(Table1[[#This Row],[Lead Time (days)]]*(M135^2)+Table1[[#This Row],[APU
(units)]]*P135)</f>
        <v>4.1711039229441402</v>
      </c>
      <c r="R135" s="58">
        <f>Table1[[#This Row],[Safety Stock]]+(E135/30)*Table1[[#This Row],[Lead Time (days)]]</f>
        <v>59.171103922944141</v>
      </c>
      <c r="S135" s="58" t="str">
        <f>IF(Table1[[#This Row],[On Hand Stock (units)]]&gt;R135,"yes","no")</f>
        <v>yes</v>
      </c>
      <c r="T135" s="59">
        <f>Table1[[#This Row],[On Hand Stock (units)]]-J135</f>
        <v>113.55737964808472</v>
      </c>
      <c r="U135" s="59">
        <f>Table1[[#This Row],[Exp. Lead time]]*Table1[[#This Row],[APU
(units)]]/30</f>
        <v>55</v>
      </c>
      <c r="V135" s="59">
        <f>Table1[[#This Row],[On Hand Stock (units)]]+U135</f>
        <v>180.55737964808472</v>
      </c>
      <c r="W135" s="59" t="str">
        <f>IF(Table1[[#This Row],[On hand quantity after purchase]]&gt;Table1[[#This Row],[APU  Projection for oct]],"Yes","No")</f>
        <v>Yes</v>
      </c>
      <c r="X135" s="59">
        <f>AE135-Table1[[#This Row],[On Hand Stock (units)]]</f>
        <v>7291.8526203519159</v>
      </c>
      <c r="Y135" s="59">
        <f>MAX(Table1[[#This Row],[Qty required to meet next quarter]],Table1[[#This Row],[MOQ/One lead time demand]])</f>
        <v>7291.8526203519159</v>
      </c>
      <c r="Z135" s="59">
        <f>Table1[[#This Row],[Qty to purchase]]*Table1[[#This Row],[Std. Price ($)]]</f>
        <v>1287777.6320172502</v>
      </c>
      <c r="AA135" s="59"/>
      <c r="AB135" s="59"/>
      <c r="AC135" s="61">
        <f>Table1[[#This Row],[On Hand Stock (units)]]-(12*Table1[[#This Row],[APU
(units)]])</f>
        <v>5.5573796480847193</v>
      </c>
      <c r="AD135" s="64">
        <v>42</v>
      </c>
      <c r="AE135" s="65">
        <f>AD135*Table1[[#This Row],[Std. Price ($)]]</f>
        <v>7417.4100000000008</v>
      </c>
    </row>
    <row r="136" spans="1:31" ht="18.5" x14ac:dyDescent="0.35">
      <c r="A136" s="46">
        <v>56062.733830642108</v>
      </c>
      <c r="B136" s="47">
        <v>6600.0000000000009</v>
      </c>
      <c r="C136" s="47">
        <v>62939.763536779828</v>
      </c>
      <c r="D136" s="47">
        <f>Table1[[#This Row],[On-Hand Stock ($)]]/Table1[[#This Row],[Std. Price ($)]]</f>
        <v>9.5363278086030032</v>
      </c>
      <c r="E136" s="48">
        <v>10</v>
      </c>
      <c r="F136" s="49">
        <v>0.5</v>
      </c>
      <c r="G136" s="48">
        <v>0.82</v>
      </c>
      <c r="H136" s="48">
        <v>0.94</v>
      </c>
      <c r="I136" s="48">
        <v>26</v>
      </c>
      <c r="J136" s="55">
        <f>Table1[[#This Row],[APU
(units)]]+(Table1[[#This Row],[APU Trend]]*Table1[[#This Row],[APU
(units)]])</f>
        <v>15</v>
      </c>
      <c r="K136" s="55" t="str">
        <f>IF(Table1[[#This Row],[On Hand Stock (units)]]&gt;J136,"Yes","No")</f>
        <v>No</v>
      </c>
      <c r="L136" s="55">
        <f>Table1[[#This Row],[Lead Time (days)]]/Table1[[#This Row],[S-OTD]]</f>
        <v>31.707317073170735</v>
      </c>
      <c r="M136" s="55">
        <f>(Table1[[#This Row],[Demand variability (COV)]]/100)*E136</f>
        <v>9.3999999999999986E-2</v>
      </c>
      <c r="N136" s="55">
        <f>AVERAGE(Table1[[#This Row],[Lead Time (days)]],Table1[[#This Row],[Exp. Lead time]])</f>
        <v>28.853658536585368</v>
      </c>
      <c r="O136" s="55">
        <f>(Table1[[#This Row],[Exp. Lead time]]-N136)^2</f>
        <v>8.1433670434265419</v>
      </c>
      <c r="P136" s="55">
        <v>8.1433670434265419</v>
      </c>
      <c r="Q136" s="55">
        <f>1.64*SQRT(Table1[[#This Row],[Lead Time (days)]]*(M136^2)+Table1[[#This Row],[APU
(units)]]*P136)</f>
        <v>14.820320440044483</v>
      </c>
      <c r="R136" s="58">
        <f>Table1[[#This Row],[Safety Stock]]+(E136/30)*Table1[[#This Row],[Lead Time (days)]]</f>
        <v>23.486987106711148</v>
      </c>
      <c r="S136" s="58" t="str">
        <f>IF(Table1[[#This Row],[On Hand Stock (units)]]&gt;R136,"yes","no")</f>
        <v>no</v>
      </c>
      <c r="T136" s="59">
        <f>Table1[[#This Row],[On Hand Stock (units)]]-J136</f>
        <v>-5.4636721913969968</v>
      </c>
      <c r="U136" s="59">
        <f>Table1[[#This Row],[Exp. Lead time]]*Table1[[#This Row],[APU
(units)]]/30</f>
        <v>10.569105691056912</v>
      </c>
      <c r="V136" s="59">
        <f>Table1[[#This Row],[On Hand Stock (units)]]+U136</f>
        <v>20.105433499659917</v>
      </c>
      <c r="W136" s="59" t="str">
        <f>IF(Table1[[#This Row],[On hand quantity after purchase]]&gt;Table1[[#This Row],[APU  Projection for oct]],"Yes","No")</f>
        <v>Yes</v>
      </c>
      <c r="X136" s="59">
        <f>AE136-Table1[[#This Row],[On Hand Stock (units)]]</f>
        <v>395990.46367219143</v>
      </c>
      <c r="Y136" s="59">
        <f>MAX(Table1[[#This Row],[Qty required to meet next quarter]],Table1[[#This Row],[MOQ/One lead time demand]])</f>
        <v>395990.46367219143</v>
      </c>
      <c r="Z136" s="59">
        <f>Table1[[#This Row],[Qty to purchase]]*Table1[[#This Row],[Std. Price ($)]]</f>
        <v>2613537060.236464</v>
      </c>
      <c r="AA136" s="59"/>
      <c r="AB136" s="59"/>
      <c r="AC136" s="61">
        <f>Table1[[#This Row],[On Hand Stock (units)]]-(12*Table1[[#This Row],[APU
(units)]])</f>
        <v>-110.463672191397</v>
      </c>
      <c r="AD136" s="64">
        <v>60</v>
      </c>
      <c r="AE136" s="65">
        <f>AD136*Table1[[#This Row],[Std. Price ($)]]</f>
        <v>396000.00000000006</v>
      </c>
    </row>
    <row r="137" spans="1:31" ht="18.5" x14ac:dyDescent="0.35">
      <c r="A137" s="46">
        <v>5507.8848258686812</v>
      </c>
      <c r="B137" s="47">
        <v>25.234000000000002</v>
      </c>
      <c r="C137" s="47">
        <v>321.5326989445897</v>
      </c>
      <c r="D137" s="47">
        <f>Table1[[#This Row],[On-Hand Stock ($)]]/Table1[[#This Row],[Std. Price ($)]]</f>
        <v>12.742042440540132</v>
      </c>
      <c r="E137" s="48">
        <v>10</v>
      </c>
      <c r="F137" s="49">
        <v>-0.7</v>
      </c>
      <c r="G137" s="48">
        <v>0.88</v>
      </c>
      <c r="H137" s="48">
        <v>1.06</v>
      </c>
      <c r="I137" s="48">
        <v>30</v>
      </c>
      <c r="J137" s="55">
        <f>Table1[[#This Row],[APU
(units)]]+(Table1[[#This Row],[APU Trend]]*Table1[[#This Row],[APU
(units)]])</f>
        <v>3</v>
      </c>
      <c r="K137" s="55" t="str">
        <f>IF(Table1[[#This Row],[On Hand Stock (units)]]&gt;J137,"Yes","No")</f>
        <v>Yes</v>
      </c>
      <c r="L137" s="55">
        <f>Table1[[#This Row],[Lead Time (days)]]/Table1[[#This Row],[S-OTD]]</f>
        <v>34.090909090909093</v>
      </c>
      <c r="M137" s="55">
        <f>(Table1[[#This Row],[Demand variability (COV)]]/100)*E137</f>
        <v>0.106</v>
      </c>
      <c r="N137" s="55">
        <f>AVERAGE(Table1[[#This Row],[Lead Time (days)]],Table1[[#This Row],[Exp. Lead time]])</f>
        <v>32.045454545454547</v>
      </c>
      <c r="O137" s="55">
        <f>(Table1[[#This Row],[Exp. Lead time]]-N137)^2</f>
        <v>4.1838842975206667</v>
      </c>
      <c r="P137" s="55">
        <v>4.1838842975206667</v>
      </c>
      <c r="Q137" s="55">
        <f>1.64*SQRT(Table1[[#This Row],[Lead Time (days)]]*(M137^2)+Table1[[#This Row],[APU
(units)]]*P137)</f>
        <v>10.650650798618639</v>
      </c>
      <c r="R137" s="58">
        <f>Table1[[#This Row],[Safety Stock]]+(E137/30)*Table1[[#This Row],[Lead Time (days)]]</f>
        <v>20.650650798618639</v>
      </c>
      <c r="S137" s="58" t="str">
        <f>IF(Table1[[#This Row],[On Hand Stock (units)]]&gt;R137,"yes","no")</f>
        <v>no</v>
      </c>
      <c r="T137" s="59">
        <f>Table1[[#This Row],[On Hand Stock (units)]]-J137</f>
        <v>9.742042440540132</v>
      </c>
      <c r="U137" s="59">
        <f>Table1[[#This Row],[Exp. Lead time]]*Table1[[#This Row],[APU
(units)]]/30</f>
        <v>11.363636363636365</v>
      </c>
      <c r="V137" s="59">
        <f>Table1[[#This Row],[On Hand Stock (units)]]+U137</f>
        <v>24.105678804176499</v>
      </c>
      <c r="W137" s="59" t="str">
        <f>IF(Table1[[#This Row],[On hand quantity after purchase]]&gt;Table1[[#This Row],[APU  Projection for oct]],"Yes","No")</f>
        <v>Yes</v>
      </c>
      <c r="X137" s="59">
        <f>AE137-Table1[[#This Row],[On Hand Stock (units)]]</f>
        <v>-315.5500424405401</v>
      </c>
      <c r="Y137" s="59">
        <f>MAX(Table1[[#This Row],[Qty required to meet next quarter]],Table1[[#This Row],[MOQ/One lead time demand]])</f>
        <v>11.363636363636365</v>
      </c>
      <c r="Z137" s="59">
        <f>Table1[[#This Row],[Qty to purchase]]*Table1[[#This Row],[Std. Price ($)]]</f>
        <v>286.75000000000006</v>
      </c>
      <c r="AA137" s="59"/>
      <c r="AB137" s="59"/>
      <c r="AC137" s="61">
        <f>Table1[[#This Row],[On Hand Stock (units)]]-(12*Table1[[#This Row],[APU
(units)]])</f>
        <v>-107.25795755945987</v>
      </c>
      <c r="AD137" s="64">
        <v>-11.999999999999996</v>
      </c>
      <c r="AE137" s="65">
        <f>AD137*Table1[[#This Row],[Std. Price ($)]]</f>
        <v>-302.80799999999994</v>
      </c>
    </row>
    <row r="138" spans="1:31" ht="18.5" x14ac:dyDescent="0.35">
      <c r="A138" s="46">
        <v>51646.571451285847</v>
      </c>
      <c r="B138" s="47">
        <v>20.591999999999999</v>
      </c>
      <c r="C138" s="47">
        <v>888.54998613333339</v>
      </c>
      <c r="D138" s="47">
        <f>Table1[[#This Row],[On-Hand Stock ($)]]/Table1[[#This Row],[Std. Price ($)]]</f>
        <v>43.150251851851856</v>
      </c>
      <c r="E138" s="48">
        <v>10</v>
      </c>
      <c r="F138" s="49">
        <v>-0.6</v>
      </c>
      <c r="G138" s="48">
        <v>1</v>
      </c>
      <c r="H138" s="48">
        <v>1.1399999999999999</v>
      </c>
      <c r="I138" s="48">
        <v>80</v>
      </c>
      <c r="J138" s="55">
        <f>Table1[[#This Row],[APU
(units)]]+(Table1[[#This Row],[APU Trend]]*Table1[[#This Row],[APU
(units)]])</f>
        <v>4</v>
      </c>
      <c r="K138" s="55" t="str">
        <f>IF(Table1[[#This Row],[On Hand Stock (units)]]&gt;J138,"Yes","No")</f>
        <v>Yes</v>
      </c>
      <c r="L138" s="55">
        <f>Table1[[#This Row],[Lead Time (days)]]/Table1[[#This Row],[S-OTD]]</f>
        <v>80</v>
      </c>
      <c r="M138" s="55">
        <f>(Table1[[#This Row],[Demand variability (COV)]]/100)*E138</f>
        <v>0.11399999999999999</v>
      </c>
      <c r="N138" s="55">
        <f>AVERAGE(Table1[[#This Row],[Lead Time (days)]],Table1[[#This Row],[Exp. Lead time]])</f>
        <v>80</v>
      </c>
      <c r="O138" s="55">
        <f>(Table1[[#This Row],[Exp. Lead time]]-N138)^2</f>
        <v>0</v>
      </c>
      <c r="P138" s="55">
        <v>0</v>
      </c>
      <c r="Q138" s="55">
        <f>1.64*SQRT(Table1[[#This Row],[Lead Time (days)]]*(M138^2)+Table1[[#This Row],[APU
(units)]]*P138)</f>
        <v>1.6722210762934422</v>
      </c>
      <c r="R138" s="58">
        <f>Table1[[#This Row],[Safety Stock]]+(E138/30)*Table1[[#This Row],[Lead Time (days)]]</f>
        <v>28.338887742960107</v>
      </c>
      <c r="S138" s="58" t="str">
        <f>IF(Table1[[#This Row],[On Hand Stock (units)]]&gt;R138,"yes","no")</f>
        <v>yes</v>
      </c>
      <c r="T138" s="59">
        <f>Table1[[#This Row],[On Hand Stock (units)]]-J138</f>
        <v>39.150251851851856</v>
      </c>
      <c r="U138" s="59">
        <f>Table1[[#This Row],[Exp. Lead time]]*Table1[[#This Row],[APU
(units)]]/30</f>
        <v>26.666666666666668</v>
      </c>
      <c r="V138" s="59">
        <f>Table1[[#This Row],[On Hand Stock (units)]]+U138</f>
        <v>69.81691851851852</v>
      </c>
      <c r="W138" s="59" t="str">
        <f>IF(Table1[[#This Row],[On hand quantity after purchase]]&gt;Table1[[#This Row],[APU  Projection for oct]],"Yes","No")</f>
        <v>Yes</v>
      </c>
      <c r="X138" s="59">
        <f>AE138-Table1[[#This Row],[On Hand Stock (units)]]</f>
        <v>-166.70225185185186</v>
      </c>
      <c r="Y138" s="59">
        <f>MAX(Table1[[#This Row],[Qty required to meet next quarter]],Table1[[#This Row],[MOQ/One lead time demand]])</f>
        <v>26.666666666666668</v>
      </c>
      <c r="Z138" s="59">
        <f>Table1[[#This Row],[Qty to purchase]]*Table1[[#This Row],[Std. Price ($)]]</f>
        <v>549.12</v>
      </c>
      <c r="AA138" s="59"/>
      <c r="AB138" s="59"/>
      <c r="AC138" s="61">
        <f>Table1[[#This Row],[On Hand Stock (units)]]-(12*Table1[[#This Row],[APU
(units)]])</f>
        <v>-76.849748148148137</v>
      </c>
      <c r="AD138" s="64">
        <v>-6</v>
      </c>
      <c r="AE138" s="65">
        <f>AD138*Table1[[#This Row],[Std. Price ($)]]</f>
        <v>-123.55199999999999</v>
      </c>
    </row>
    <row r="139" spans="1:31" ht="18.5" x14ac:dyDescent="0.35">
      <c r="A139" s="46">
        <v>56852.691987129379</v>
      </c>
      <c r="B139" s="47">
        <v>6.3486500000000001</v>
      </c>
      <c r="C139" s="47">
        <v>207.39591148983766</v>
      </c>
      <c r="D139" s="47">
        <f>Table1[[#This Row],[On-Hand Stock ($)]]/Table1[[#This Row],[Std. Price ($)]]</f>
        <v>32.667718568488993</v>
      </c>
      <c r="E139" s="48">
        <v>10</v>
      </c>
      <c r="F139" s="49">
        <v>-0.4</v>
      </c>
      <c r="G139" s="48">
        <v>0.75</v>
      </c>
      <c r="H139" s="48">
        <v>1.23</v>
      </c>
      <c r="I139" s="48">
        <v>60</v>
      </c>
      <c r="J139" s="55">
        <f>Table1[[#This Row],[APU
(units)]]+(Table1[[#This Row],[APU Trend]]*Table1[[#This Row],[APU
(units)]])</f>
        <v>6</v>
      </c>
      <c r="K139" s="55" t="str">
        <f>IF(Table1[[#This Row],[On Hand Stock (units)]]&gt;J139,"Yes","No")</f>
        <v>Yes</v>
      </c>
      <c r="L139" s="55">
        <f>Table1[[#This Row],[Lead Time (days)]]/Table1[[#This Row],[S-OTD]]</f>
        <v>80</v>
      </c>
      <c r="M139" s="55">
        <f>(Table1[[#This Row],[Demand variability (COV)]]/100)*E139</f>
        <v>0.123</v>
      </c>
      <c r="N139" s="55">
        <f>AVERAGE(Table1[[#This Row],[Lead Time (days)]],Table1[[#This Row],[Exp. Lead time]])</f>
        <v>70</v>
      </c>
      <c r="O139" s="55">
        <f>(Table1[[#This Row],[Exp. Lead time]]-N139)^2</f>
        <v>100</v>
      </c>
      <c r="P139" s="55">
        <v>100</v>
      </c>
      <c r="Q139" s="55">
        <f>1.64*SQRT(Table1[[#This Row],[Lead Time (days)]]*(M139^2)+Table1[[#This Row],[APU
(units)]]*P139)</f>
        <v>51.88488660008808</v>
      </c>
      <c r="R139" s="58">
        <f>Table1[[#This Row],[Safety Stock]]+(E139/30)*Table1[[#This Row],[Lead Time (days)]]</f>
        <v>71.88488660008808</v>
      </c>
      <c r="S139" s="58" t="str">
        <f>IF(Table1[[#This Row],[On Hand Stock (units)]]&gt;R139,"yes","no")</f>
        <v>no</v>
      </c>
      <c r="T139" s="59">
        <f>Table1[[#This Row],[On Hand Stock (units)]]-J139</f>
        <v>26.667718568488993</v>
      </c>
      <c r="U139" s="59">
        <f>Table1[[#This Row],[Exp. Lead time]]*Table1[[#This Row],[APU
(units)]]/30</f>
        <v>26.666666666666668</v>
      </c>
      <c r="V139" s="59">
        <f>Table1[[#This Row],[On Hand Stock (units)]]+U139</f>
        <v>59.334385235155665</v>
      </c>
      <c r="W139" s="59" t="str">
        <f>IF(Table1[[#This Row],[On hand quantity after purchase]]&gt;Table1[[#This Row],[APU  Projection for oct]],"Yes","No")</f>
        <v>Yes</v>
      </c>
      <c r="X139" s="59">
        <f>AE139-Table1[[#This Row],[On Hand Stock (units)]]</f>
        <v>5.4241814315109949</v>
      </c>
      <c r="Y139" s="59">
        <f>MAX(Table1[[#This Row],[Qty required to meet next quarter]],Table1[[#This Row],[MOQ/One lead time demand]])</f>
        <v>26.666666666666668</v>
      </c>
      <c r="Z139" s="59">
        <f>Table1[[#This Row],[Qty to purchase]]*Table1[[#This Row],[Std. Price ($)]]</f>
        <v>169.29733333333334</v>
      </c>
      <c r="AA139" s="59"/>
      <c r="AB139" s="59"/>
      <c r="AC139" s="61">
        <f>Table1[[#This Row],[On Hand Stock (units)]]-(12*Table1[[#This Row],[APU
(units)]])</f>
        <v>-87.332281431511007</v>
      </c>
      <c r="AD139" s="64">
        <v>5.9999999999999982</v>
      </c>
      <c r="AE139" s="65">
        <f>AD139*Table1[[#This Row],[Std. Price ($)]]</f>
        <v>38.091899999999988</v>
      </c>
    </row>
    <row r="140" spans="1:31" ht="18.5" x14ac:dyDescent="0.35">
      <c r="A140" s="46">
        <v>43587.359788874339</v>
      </c>
      <c r="B140" s="47">
        <v>16.016000000000002</v>
      </c>
      <c r="C140" s="47">
        <v>11700</v>
      </c>
      <c r="D140" s="47">
        <f>Table1[[#This Row],[On-Hand Stock ($)]]/Table1[[#This Row],[Std. Price ($)]]</f>
        <v>730.51948051948045</v>
      </c>
      <c r="E140" s="48">
        <v>18</v>
      </c>
      <c r="F140" s="49">
        <v>-0.4</v>
      </c>
      <c r="G140" s="48">
        <v>1</v>
      </c>
      <c r="H140" s="48">
        <v>0.82</v>
      </c>
      <c r="I140" s="48">
        <v>12</v>
      </c>
      <c r="J140" s="55">
        <f>Table1[[#This Row],[APU
(units)]]+(Table1[[#This Row],[APU Trend]]*Table1[[#This Row],[APU
(units)]])</f>
        <v>10.8</v>
      </c>
      <c r="K140" s="55" t="str">
        <f>IF(Table1[[#This Row],[On Hand Stock (units)]]&gt;J140,"Yes","No")</f>
        <v>Yes</v>
      </c>
      <c r="L140" s="55">
        <f>Table1[[#This Row],[Lead Time (days)]]/Table1[[#This Row],[S-OTD]]</f>
        <v>12</v>
      </c>
      <c r="M140" s="55">
        <f>(Table1[[#This Row],[Demand variability (COV)]]/100)*E140</f>
        <v>0.14759999999999998</v>
      </c>
      <c r="N140" s="55">
        <f>AVERAGE(Table1[[#This Row],[Lead Time (days)]],Table1[[#This Row],[Exp. Lead time]])</f>
        <v>12</v>
      </c>
      <c r="O140" s="55">
        <f>(Table1[[#This Row],[Exp. Lead time]]-N140)^2</f>
        <v>0</v>
      </c>
      <c r="P140" s="55">
        <v>0</v>
      </c>
      <c r="Q140" s="55">
        <f>1.64*SQRT(Table1[[#This Row],[Lead Time (days)]]*(M140^2)+Table1[[#This Row],[APU
(units)]]*P140)</f>
        <v>0.83853429336670526</v>
      </c>
      <c r="R140" s="58">
        <f>Table1[[#This Row],[Safety Stock]]+(E140/30)*Table1[[#This Row],[Lead Time (days)]]</f>
        <v>8.0385342933667054</v>
      </c>
      <c r="S140" s="58" t="str">
        <f>IF(Table1[[#This Row],[On Hand Stock (units)]]&gt;R140,"yes","no")</f>
        <v>yes</v>
      </c>
      <c r="T140" s="59">
        <f>Table1[[#This Row],[On Hand Stock (units)]]-J140</f>
        <v>719.7194805194805</v>
      </c>
      <c r="U140" s="59">
        <f>Table1[[#This Row],[Exp. Lead time]]*Table1[[#This Row],[APU
(units)]]/30</f>
        <v>7.2</v>
      </c>
      <c r="V140" s="59">
        <f>Table1[[#This Row],[On Hand Stock (units)]]+U140</f>
        <v>737.7194805194805</v>
      </c>
      <c r="W140" s="59" t="str">
        <f>IF(Table1[[#This Row],[On hand quantity after purchase]]&gt;Table1[[#This Row],[APU  Projection for oct]],"Yes","No")</f>
        <v>Yes</v>
      </c>
      <c r="X140" s="59">
        <f>AE140-Table1[[#This Row],[On Hand Stock (units)]]</f>
        <v>-557.54668051948045</v>
      </c>
      <c r="Y140" s="59">
        <f>MAX(Table1[[#This Row],[Qty required to meet next quarter]],Table1[[#This Row],[MOQ/One lead time demand]])</f>
        <v>7.2</v>
      </c>
      <c r="Z140" s="59">
        <f>Table1[[#This Row],[Qty to purchase]]*Table1[[#This Row],[Std. Price ($)]]</f>
        <v>115.31520000000002</v>
      </c>
      <c r="AA140" s="59"/>
      <c r="AB140" s="59"/>
      <c r="AC140" s="61">
        <f>Table1[[#This Row],[On Hand Stock (units)]]-(12*Table1[[#This Row],[APU
(units)]])</f>
        <v>514.51948051948045</v>
      </c>
      <c r="AD140" s="64">
        <v>10.799999999999999</v>
      </c>
      <c r="AE140" s="65">
        <f>AD140*Table1[[#This Row],[Std. Price ($)]]</f>
        <v>172.97280000000001</v>
      </c>
    </row>
    <row r="141" spans="1:31" ht="18.5" x14ac:dyDescent="0.35">
      <c r="A141" s="46">
        <v>18388.134886172345</v>
      </c>
      <c r="B141" s="47">
        <v>12.045</v>
      </c>
      <c r="C141" s="47">
        <v>906.99872882069747</v>
      </c>
      <c r="D141" s="47">
        <f>Table1[[#This Row],[On-Hand Stock ($)]]/Table1[[#This Row],[Std. Price ($)]]</f>
        <v>75.300849217160433</v>
      </c>
      <c r="E141" s="48">
        <v>18</v>
      </c>
      <c r="F141" s="49">
        <v>0.5</v>
      </c>
      <c r="G141" s="48">
        <v>0.8</v>
      </c>
      <c r="H141" s="48">
        <v>3.46</v>
      </c>
      <c r="I141" s="48">
        <v>26</v>
      </c>
      <c r="J141" s="55">
        <f>Table1[[#This Row],[APU
(units)]]+(Table1[[#This Row],[APU Trend]]*Table1[[#This Row],[APU
(units)]])</f>
        <v>27</v>
      </c>
      <c r="K141" s="55" t="str">
        <f>IF(Table1[[#This Row],[On Hand Stock (units)]]&gt;J141,"Yes","No")</f>
        <v>Yes</v>
      </c>
      <c r="L141" s="55">
        <f>Table1[[#This Row],[Lead Time (days)]]/Table1[[#This Row],[S-OTD]]</f>
        <v>32.5</v>
      </c>
      <c r="M141" s="55">
        <f>(Table1[[#This Row],[Demand variability (COV)]]/100)*E141</f>
        <v>0.62280000000000002</v>
      </c>
      <c r="N141" s="55">
        <f>AVERAGE(Table1[[#This Row],[Lead Time (days)]],Table1[[#This Row],[Exp. Lead time]])</f>
        <v>29.25</v>
      </c>
      <c r="O141" s="55">
        <f>(Table1[[#This Row],[Exp. Lead time]]-N141)^2</f>
        <v>10.5625</v>
      </c>
      <c r="P141" s="55">
        <v>10.5625</v>
      </c>
      <c r="Q141" s="55">
        <f>1.64*SQRT(Table1[[#This Row],[Lead Time (days)]]*(M141^2)+Table1[[#This Row],[APU
(units)]]*P141)</f>
        <v>23.205268411704786</v>
      </c>
      <c r="R141" s="58">
        <f>Table1[[#This Row],[Safety Stock]]+(E141/30)*Table1[[#This Row],[Lead Time (days)]]</f>
        <v>38.805268411704787</v>
      </c>
      <c r="S141" s="58" t="str">
        <f>IF(Table1[[#This Row],[On Hand Stock (units)]]&gt;R141,"yes","no")</f>
        <v>yes</v>
      </c>
      <c r="T141" s="59">
        <f>Table1[[#This Row],[On Hand Stock (units)]]-J141</f>
        <v>48.300849217160433</v>
      </c>
      <c r="U141" s="59">
        <f>Table1[[#This Row],[Exp. Lead time]]*Table1[[#This Row],[APU
(units)]]/30</f>
        <v>19.5</v>
      </c>
      <c r="V141" s="59">
        <f>Table1[[#This Row],[On Hand Stock (units)]]+U141</f>
        <v>94.800849217160433</v>
      </c>
      <c r="W141" s="59" t="str">
        <f>IF(Table1[[#This Row],[On hand quantity after purchase]]&gt;Table1[[#This Row],[APU  Projection for oct]],"Yes","No")</f>
        <v>Yes</v>
      </c>
      <c r="X141" s="59">
        <f>AE141-Table1[[#This Row],[On Hand Stock (units)]]</f>
        <v>1225.5591507828394</v>
      </c>
      <c r="Y141" s="59">
        <f>MAX(Table1[[#This Row],[Qty required to meet next quarter]],Table1[[#This Row],[MOQ/One lead time demand]])</f>
        <v>1225.5591507828394</v>
      </c>
      <c r="Z141" s="59">
        <f>Table1[[#This Row],[Qty to purchase]]*Table1[[#This Row],[Std. Price ($)]]</f>
        <v>14761.859971179301</v>
      </c>
      <c r="AA141" s="59"/>
      <c r="AB141" s="59"/>
      <c r="AC141" s="61">
        <f>Table1[[#This Row],[On Hand Stock (units)]]-(12*Table1[[#This Row],[APU
(units)]])</f>
        <v>-140.69915078283958</v>
      </c>
      <c r="AD141" s="64">
        <v>108</v>
      </c>
      <c r="AE141" s="65">
        <f>AD141*Table1[[#This Row],[Std. Price ($)]]</f>
        <v>1300.8599999999999</v>
      </c>
    </row>
    <row r="142" spans="1:31" ht="18.5" x14ac:dyDescent="0.35">
      <c r="A142" s="46">
        <v>69917.701233447937</v>
      </c>
      <c r="B142" s="47">
        <v>71.762460000000019</v>
      </c>
      <c r="C142" s="47">
        <v>555.13203802848022</v>
      </c>
      <c r="D142" s="47">
        <f>Table1[[#This Row],[On-Hand Stock ($)]]/Table1[[#This Row],[Std. Price ($)]]</f>
        <v>7.7356885205507178</v>
      </c>
      <c r="E142" s="48">
        <v>18</v>
      </c>
      <c r="F142" s="49">
        <v>0.4</v>
      </c>
      <c r="G142" s="48">
        <v>1</v>
      </c>
      <c r="H142" s="48">
        <v>0.92</v>
      </c>
      <c r="I142" s="48">
        <v>12</v>
      </c>
      <c r="J142" s="55">
        <f>Table1[[#This Row],[APU
(units)]]+(Table1[[#This Row],[APU Trend]]*Table1[[#This Row],[APU
(units)]])</f>
        <v>25.2</v>
      </c>
      <c r="K142" s="55" t="str">
        <f>IF(Table1[[#This Row],[On Hand Stock (units)]]&gt;J142,"Yes","No")</f>
        <v>No</v>
      </c>
      <c r="L142" s="55">
        <f>Table1[[#This Row],[Lead Time (days)]]/Table1[[#This Row],[S-OTD]]</f>
        <v>12</v>
      </c>
      <c r="M142" s="55">
        <f>(Table1[[#This Row],[Demand variability (COV)]]/100)*E142</f>
        <v>0.1656</v>
      </c>
      <c r="N142" s="55">
        <f>AVERAGE(Table1[[#This Row],[Lead Time (days)]],Table1[[#This Row],[Exp. Lead time]])</f>
        <v>12</v>
      </c>
      <c r="O142" s="55">
        <f>(Table1[[#This Row],[Exp. Lead time]]-N142)^2</f>
        <v>0</v>
      </c>
      <c r="P142" s="55">
        <v>0</v>
      </c>
      <c r="Q142" s="55">
        <f>1.64*SQRT(Table1[[#This Row],[Lead Time (days)]]*(M142^2)+Table1[[#This Row],[APU
(units)]]*P142)</f>
        <v>0.9407945730455719</v>
      </c>
      <c r="R142" s="58">
        <f>Table1[[#This Row],[Safety Stock]]+(E142/30)*Table1[[#This Row],[Lead Time (days)]]</f>
        <v>8.1407945730455715</v>
      </c>
      <c r="S142" s="58" t="str">
        <f>IF(Table1[[#This Row],[On Hand Stock (units)]]&gt;R142,"yes","no")</f>
        <v>no</v>
      </c>
      <c r="T142" s="59">
        <f>Table1[[#This Row],[On Hand Stock (units)]]-J142</f>
        <v>-17.464311479449282</v>
      </c>
      <c r="U142" s="59">
        <f>Table1[[#This Row],[Exp. Lead time]]*Table1[[#This Row],[APU
(units)]]/30</f>
        <v>7.2</v>
      </c>
      <c r="V142" s="59">
        <f>Table1[[#This Row],[On Hand Stock (units)]]+U142</f>
        <v>14.935688520550718</v>
      </c>
      <c r="W142" s="59" t="str">
        <f>IF(Table1[[#This Row],[On hand quantity after purchase]]&gt;Table1[[#This Row],[APU  Projection for oct]],"Yes","No")</f>
        <v>No</v>
      </c>
      <c r="X142" s="59">
        <f>AE142-Table1[[#This Row],[On Hand Stock (units)]]</f>
        <v>6967.5754234794504</v>
      </c>
      <c r="Y142" s="59">
        <f>MAX(Table1[[#This Row],[Qty required to meet next quarter]],Table1[[#This Row],[MOQ/One lead time demand]])</f>
        <v>6967.5754234794504</v>
      </c>
      <c r="Z142" s="59">
        <f>Table1[[#This Row],[Qty to purchase]]*Table1[[#This Row],[Std. Price ($)]]</f>
        <v>500010.35262442724</v>
      </c>
      <c r="AA142" s="59"/>
      <c r="AB142" s="59"/>
      <c r="AC142" s="61">
        <f>Table1[[#This Row],[On Hand Stock (units)]]-(12*Table1[[#This Row],[APU
(units)]])</f>
        <v>-208.26431147944928</v>
      </c>
      <c r="AD142" s="64">
        <v>97.199999999999989</v>
      </c>
      <c r="AE142" s="65">
        <f>AD142*Table1[[#This Row],[Std. Price ($)]]</f>
        <v>6975.3111120000012</v>
      </c>
    </row>
    <row r="143" spans="1:31" ht="18.5" x14ac:dyDescent="0.35">
      <c r="A143" s="46">
        <v>84010.942639246568</v>
      </c>
      <c r="B143" s="47">
        <v>70.784999999999997</v>
      </c>
      <c r="C143" s="47">
        <v>1138.5665958333332</v>
      </c>
      <c r="D143" s="47">
        <f>Table1[[#This Row],[On-Hand Stock ($)]]/Table1[[#This Row],[Std. Price ($)]]</f>
        <v>16.084856902356901</v>
      </c>
      <c r="E143" s="48">
        <v>10</v>
      </c>
      <c r="F143" s="49">
        <v>1.2</v>
      </c>
      <c r="G143" s="48">
        <v>1</v>
      </c>
      <c r="H143" s="48">
        <v>1</v>
      </c>
      <c r="I143" s="48">
        <v>35</v>
      </c>
      <c r="J143" s="55">
        <f>Table1[[#This Row],[APU
(units)]]+(Table1[[#This Row],[APU Trend]]*Table1[[#This Row],[APU
(units)]])</f>
        <v>22</v>
      </c>
      <c r="K143" s="55" t="str">
        <f>IF(Table1[[#This Row],[On Hand Stock (units)]]&gt;J143,"Yes","No")</f>
        <v>No</v>
      </c>
      <c r="L143" s="55">
        <f>Table1[[#This Row],[Lead Time (days)]]/Table1[[#This Row],[S-OTD]]</f>
        <v>35</v>
      </c>
      <c r="M143" s="55">
        <f>(Table1[[#This Row],[Demand variability (COV)]]/100)*E143</f>
        <v>0.1</v>
      </c>
      <c r="N143" s="55">
        <f>AVERAGE(Table1[[#This Row],[Lead Time (days)]],Table1[[#This Row],[Exp. Lead time]])</f>
        <v>35</v>
      </c>
      <c r="O143" s="55">
        <f>(Table1[[#This Row],[Exp. Lead time]]-N143)^2</f>
        <v>0</v>
      </c>
      <c r="P143" s="55">
        <v>0</v>
      </c>
      <c r="Q143" s="55">
        <f>1.64*SQRT(Table1[[#This Row],[Lead Time (days)]]*(M143^2)+Table1[[#This Row],[APU
(units)]]*P143)</f>
        <v>0.97023708442833712</v>
      </c>
      <c r="R143" s="58">
        <f>Table1[[#This Row],[Safety Stock]]+(E143/30)*Table1[[#This Row],[Lead Time (days)]]</f>
        <v>12.636903751095003</v>
      </c>
      <c r="S143" s="58" t="str">
        <f>IF(Table1[[#This Row],[On Hand Stock (units)]]&gt;R143,"yes","no")</f>
        <v>yes</v>
      </c>
      <c r="T143" s="59">
        <f>Table1[[#This Row],[On Hand Stock (units)]]-J143</f>
        <v>-5.9151430976430994</v>
      </c>
      <c r="U143" s="59">
        <f>Table1[[#This Row],[Exp. Lead time]]*Table1[[#This Row],[APU
(units)]]/30</f>
        <v>11.666666666666666</v>
      </c>
      <c r="V143" s="59">
        <f>Table1[[#This Row],[On Hand Stock (units)]]+U143</f>
        <v>27.751523569023568</v>
      </c>
      <c r="W143" s="59" t="str">
        <f>IF(Table1[[#This Row],[On hand quantity after purchase]]&gt;Table1[[#This Row],[APU  Projection for oct]],"Yes","No")</f>
        <v>Yes</v>
      </c>
      <c r="X143" s="59">
        <f>AE143-Table1[[#This Row],[On Hand Stock (units)]]</f>
        <v>7203.9851430976432</v>
      </c>
      <c r="Y143" s="59">
        <f>MAX(Table1[[#This Row],[Qty required to meet next quarter]],Table1[[#This Row],[MOQ/One lead time demand]])</f>
        <v>7203.9851430976432</v>
      </c>
      <c r="Z143" s="59">
        <f>Table1[[#This Row],[Qty to purchase]]*Table1[[#This Row],[Std. Price ($)]]</f>
        <v>509934.08835416666</v>
      </c>
      <c r="AA143" s="59"/>
      <c r="AB143" s="59"/>
      <c r="AC143" s="61">
        <f>Table1[[#This Row],[On Hand Stock (units)]]-(12*Table1[[#This Row],[APU
(units)]])</f>
        <v>-103.9151430976431</v>
      </c>
      <c r="AD143" s="64">
        <v>102</v>
      </c>
      <c r="AE143" s="65">
        <f>AD143*Table1[[#This Row],[Std. Price ($)]]</f>
        <v>7220.07</v>
      </c>
    </row>
    <row r="144" spans="1:31" ht="18.5" x14ac:dyDescent="0.35">
      <c r="A144" s="46">
        <v>58028.024171880854</v>
      </c>
      <c r="B144" s="47">
        <v>78.727000000000004</v>
      </c>
      <c r="C144" s="47">
        <v>3817.0954917333333</v>
      </c>
      <c r="D144" s="47">
        <f>Table1[[#This Row],[On-Hand Stock ($)]]/Table1[[#This Row],[Std. Price ($)]]</f>
        <v>48.485214624377065</v>
      </c>
      <c r="E144" s="48">
        <v>10</v>
      </c>
      <c r="F144" s="49">
        <v>0.8</v>
      </c>
      <c r="G144" s="48">
        <v>1</v>
      </c>
      <c r="H144" s="48">
        <v>0.96</v>
      </c>
      <c r="I144" s="48">
        <v>130</v>
      </c>
      <c r="J144" s="55">
        <f>Table1[[#This Row],[APU
(units)]]+(Table1[[#This Row],[APU Trend]]*Table1[[#This Row],[APU
(units)]])</f>
        <v>18</v>
      </c>
      <c r="K144" s="55" t="str">
        <f>IF(Table1[[#This Row],[On Hand Stock (units)]]&gt;J144,"Yes","No")</f>
        <v>Yes</v>
      </c>
      <c r="L144" s="55">
        <f>Table1[[#This Row],[Lead Time (days)]]/Table1[[#This Row],[S-OTD]]</f>
        <v>130</v>
      </c>
      <c r="M144" s="55">
        <f>(Table1[[#This Row],[Demand variability (COV)]]/100)*E144</f>
        <v>9.5999999999999988E-2</v>
      </c>
      <c r="N144" s="55">
        <f>AVERAGE(Table1[[#This Row],[Lead Time (days)]],Table1[[#This Row],[Exp. Lead time]])</f>
        <v>130</v>
      </c>
      <c r="O144" s="55">
        <f>(Table1[[#This Row],[Exp. Lead time]]-N144)^2</f>
        <v>0</v>
      </c>
      <c r="P144" s="55">
        <v>0</v>
      </c>
      <c r="Q144" s="55">
        <f>1.64*SQRT(Table1[[#This Row],[Lead Time (days)]]*(M144^2)+Table1[[#This Row],[APU
(units)]]*P144)</f>
        <v>1.7950921892760825</v>
      </c>
      <c r="R144" s="58">
        <f>Table1[[#This Row],[Safety Stock]]+(E144/30)*Table1[[#This Row],[Lead Time (days)]]</f>
        <v>45.128425522609412</v>
      </c>
      <c r="S144" s="58" t="str">
        <f>IF(Table1[[#This Row],[On Hand Stock (units)]]&gt;R144,"yes","no")</f>
        <v>yes</v>
      </c>
      <c r="T144" s="59">
        <f>Table1[[#This Row],[On Hand Stock (units)]]-J144</f>
        <v>30.485214624377065</v>
      </c>
      <c r="U144" s="59">
        <f>Table1[[#This Row],[Exp. Lead time]]*Table1[[#This Row],[APU
(units)]]/30</f>
        <v>43.333333333333336</v>
      </c>
      <c r="V144" s="59">
        <f>Table1[[#This Row],[On Hand Stock (units)]]+U144</f>
        <v>91.818547957710393</v>
      </c>
      <c r="W144" s="59" t="str">
        <f>IF(Table1[[#This Row],[On hand quantity after purchase]]&gt;Table1[[#This Row],[APU  Projection for oct]],"Yes","No")</f>
        <v>Yes</v>
      </c>
      <c r="X144" s="59">
        <f>AE144-Table1[[#This Row],[On Hand Stock (units)]]</f>
        <v>6092.2207853756227</v>
      </c>
      <c r="Y144" s="59">
        <f>MAX(Table1[[#This Row],[Qty required to meet next quarter]],Table1[[#This Row],[MOQ/One lead time demand]])</f>
        <v>6092.2207853756227</v>
      </c>
      <c r="Z144" s="59">
        <f>Table1[[#This Row],[Qty to purchase]]*Table1[[#This Row],[Std. Price ($)]]</f>
        <v>479622.26577026665</v>
      </c>
      <c r="AA144" s="59"/>
      <c r="AB144" s="59"/>
      <c r="AC144" s="61">
        <f>Table1[[#This Row],[On Hand Stock (units)]]-(12*Table1[[#This Row],[APU
(units)]])</f>
        <v>-71.514785375622935</v>
      </c>
      <c r="AD144" s="64">
        <v>78</v>
      </c>
      <c r="AE144" s="65">
        <f>AD144*Table1[[#This Row],[Std. Price ($)]]</f>
        <v>6140.7060000000001</v>
      </c>
    </row>
    <row r="145" spans="1:31" ht="18.5" x14ac:dyDescent="0.35">
      <c r="A145" s="46">
        <v>76279.329562714775</v>
      </c>
      <c r="B145" s="47">
        <v>7.7154770000000008</v>
      </c>
      <c r="C145" s="47">
        <v>279.82858321836</v>
      </c>
      <c r="D145" s="47">
        <f>Table1[[#This Row],[On-Hand Stock ($)]]/Table1[[#This Row],[Std. Price ($)]]</f>
        <v>36.268474809575608</v>
      </c>
      <c r="E145" s="48">
        <v>18</v>
      </c>
      <c r="F145" s="49">
        <v>0.8</v>
      </c>
      <c r="G145" s="48">
        <v>1</v>
      </c>
      <c r="H145" s="48">
        <v>0.74</v>
      </c>
      <c r="I145" s="48">
        <v>60</v>
      </c>
      <c r="J145" s="55">
        <f>Table1[[#This Row],[APU
(units)]]+(Table1[[#This Row],[APU Trend]]*Table1[[#This Row],[APU
(units)]])</f>
        <v>32.4</v>
      </c>
      <c r="K145" s="55" t="str">
        <f>IF(Table1[[#This Row],[On Hand Stock (units)]]&gt;J145,"Yes","No")</f>
        <v>Yes</v>
      </c>
      <c r="L145" s="55">
        <f>Table1[[#This Row],[Lead Time (days)]]/Table1[[#This Row],[S-OTD]]</f>
        <v>60</v>
      </c>
      <c r="M145" s="55">
        <f>(Table1[[#This Row],[Demand variability (COV)]]/100)*E145</f>
        <v>0.13320000000000001</v>
      </c>
      <c r="N145" s="55">
        <f>AVERAGE(Table1[[#This Row],[Lead Time (days)]],Table1[[#This Row],[Exp. Lead time]])</f>
        <v>60</v>
      </c>
      <c r="O145" s="55">
        <f>(Table1[[#This Row],[Exp. Lead time]]-N145)^2</f>
        <v>0</v>
      </c>
      <c r="P145" s="55">
        <v>0</v>
      </c>
      <c r="Q145" s="55">
        <f>1.64*SQRT(Table1[[#This Row],[Lead Time (days)]]*(M145^2)+Table1[[#This Row],[APU
(units)]]*P145)</f>
        <v>1.6920909320246358</v>
      </c>
      <c r="R145" s="58">
        <f>Table1[[#This Row],[Safety Stock]]+(E145/30)*Table1[[#This Row],[Lead Time (days)]]</f>
        <v>37.692090932024634</v>
      </c>
      <c r="S145" s="58" t="str">
        <f>IF(Table1[[#This Row],[On Hand Stock (units)]]&gt;R145,"yes","no")</f>
        <v>no</v>
      </c>
      <c r="T145" s="59">
        <f>Table1[[#This Row],[On Hand Stock (units)]]-J145</f>
        <v>3.8684748095756092</v>
      </c>
      <c r="U145" s="59">
        <f>Table1[[#This Row],[Exp. Lead time]]*Table1[[#This Row],[APU
(units)]]/30</f>
        <v>36</v>
      </c>
      <c r="V145" s="59">
        <f>Table1[[#This Row],[On Hand Stock (units)]]+U145</f>
        <v>72.268474809575608</v>
      </c>
      <c r="W145" s="59" t="str">
        <f>IF(Table1[[#This Row],[On hand quantity after purchase]]&gt;Table1[[#This Row],[APU  Projection for oct]],"Yes","No")</f>
        <v>Yes</v>
      </c>
      <c r="X145" s="59">
        <f>AE145-Table1[[#This Row],[On Hand Stock (units)]]</f>
        <v>1046.9844959904244</v>
      </c>
      <c r="Y145" s="59">
        <f>MAX(Table1[[#This Row],[Qty required to meet next quarter]],Table1[[#This Row],[MOQ/One lead time demand]])</f>
        <v>1046.9844959904244</v>
      </c>
      <c r="Z145" s="59">
        <f>Table1[[#This Row],[Qty to purchase]]*Table1[[#This Row],[Std. Price ($)]]</f>
        <v>8077.9847981707126</v>
      </c>
      <c r="AA145" s="59"/>
      <c r="AB145" s="59"/>
      <c r="AC145" s="61">
        <f>Table1[[#This Row],[On Hand Stock (units)]]-(12*Table1[[#This Row],[APU
(units)]])</f>
        <v>-179.73152519042441</v>
      </c>
      <c r="AD145" s="64">
        <v>140.39999999999998</v>
      </c>
      <c r="AE145" s="65">
        <f>AD145*Table1[[#This Row],[Std. Price ($)]]</f>
        <v>1083.2529708</v>
      </c>
    </row>
    <row r="146" spans="1:31" ht="18.5" x14ac:dyDescent="0.35">
      <c r="A146" s="46">
        <v>839.71895752732451</v>
      </c>
      <c r="B146" s="47">
        <v>5.4050919999999998</v>
      </c>
      <c r="C146" s="47">
        <v>32500</v>
      </c>
      <c r="D146" s="47">
        <f>Table1[[#This Row],[On-Hand Stock ($)]]/Table1[[#This Row],[Std. Price ($)]]</f>
        <v>6012.8486249632761</v>
      </c>
      <c r="E146" s="48">
        <v>26</v>
      </c>
      <c r="F146" s="49">
        <v>-0.4</v>
      </c>
      <c r="G146" s="48">
        <v>1</v>
      </c>
      <c r="H146" s="48">
        <v>0.81</v>
      </c>
      <c r="I146" s="48">
        <v>60</v>
      </c>
      <c r="J146" s="55">
        <f>Table1[[#This Row],[APU
(units)]]+(Table1[[#This Row],[APU Trend]]*Table1[[#This Row],[APU
(units)]])</f>
        <v>15.6</v>
      </c>
      <c r="K146" s="55" t="str">
        <f>IF(Table1[[#This Row],[On Hand Stock (units)]]&gt;J146,"Yes","No")</f>
        <v>Yes</v>
      </c>
      <c r="L146" s="55">
        <f>Table1[[#This Row],[Lead Time (days)]]/Table1[[#This Row],[S-OTD]]</f>
        <v>60</v>
      </c>
      <c r="M146" s="55">
        <f>(Table1[[#This Row],[Demand variability (COV)]]/100)*E146</f>
        <v>0.21060000000000004</v>
      </c>
      <c r="N146" s="55">
        <f>AVERAGE(Table1[[#This Row],[Lead Time (days)]],Table1[[#This Row],[Exp. Lead time]])</f>
        <v>60</v>
      </c>
      <c r="O146" s="55">
        <f>(Table1[[#This Row],[Exp. Lead time]]-N146)^2</f>
        <v>0</v>
      </c>
      <c r="P146" s="55">
        <v>0</v>
      </c>
      <c r="Q146" s="55">
        <f>1.64*SQRT(Table1[[#This Row],[Lead Time (days)]]*(M146^2)+Table1[[#This Row],[APU
(units)]]*P146)</f>
        <v>2.6753329600930056</v>
      </c>
      <c r="R146" s="58">
        <f>Table1[[#This Row],[Safety Stock]]+(E146/30)*Table1[[#This Row],[Lead Time (days)]]</f>
        <v>54.675332960093009</v>
      </c>
      <c r="S146" s="58" t="str">
        <f>IF(Table1[[#This Row],[On Hand Stock (units)]]&gt;R146,"yes","no")</f>
        <v>yes</v>
      </c>
      <c r="T146" s="59">
        <f>Table1[[#This Row],[On Hand Stock (units)]]-J146</f>
        <v>5997.2486249632757</v>
      </c>
      <c r="U146" s="59">
        <f>Table1[[#This Row],[Exp. Lead time]]*Table1[[#This Row],[APU
(units)]]/30</f>
        <v>52</v>
      </c>
      <c r="V146" s="59">
        <f>Table1[[#This Row],[On Hand Stock (units)]]+U146</f>
        <v>6064.8486249632761</v>
      </c>
      <c r="W146" s="59" t="str">
        <f>IF(Table1[[#This Row],[On hand quantity after purchase]]&gt;Table1[[#This Row],[APU  Projection for oct]],"Yes","No")</f>
        <v>Yes</v>
      </c>
      <c r="X146" s="59">
        <f>AE146-Table1[[#This Row],[On Hand Stock (units)]]</f>
        <v>-5928.529189763276</v>
      </c>
      <c r="Y146" s="59">
        <f>MAX(Table1[[#This Row],[Qty required to meet next quarter]],Table1[[#This Row],[MOQ/One lead time demand]])</f>
        <v>52</v>
      </c>
      <c r="Z146" s="59">
        <f>Table1[[#This Row],[Qty to purchase]]*Table1[[#This Row],[Std. Price ($)]]</f>
        <v>281.06478399999997</v>
      </c>
      <c r="AA146" s="59"/>
      <c r="AB146" s="59"/>
      <c r="AC146" s="61">
        <f>Table1[[#This Row],[On Hand Stock (units)]]-(12*Table1[[#This Row],[APU
(units)]])</f>
        <v>5700.8486249632761</v>
      </c>
      <c r="AD146" s="64">
        <v>15.599999999999994</v>
      </c>
      <c r="AE146" s="65">
        <f>AD146*Table1[[#This Row],[Std. Price ($)]]</f>
        <v>84.319435199999972</v>
      </c>
    </row>
    <row r="147" spans="1:31" ht="18.5" x14ac:dyDescent="0.35">
      <c r="A147" s="46">
        <v>43344.108312439843</v>
      </c>
      <c r="B147" s="47">
        <v>232.28700000000001</v>
      </c>
      <c r="C147" s="47">
        <v>3394.1753649621623</v>
      </c>
      <c r="D147" s="47">
        <f>Table1[[#This Row],[On-Hand Stock ($)]]/Table1[[#This Row],[Std. Price ($)]]</f>
        <v>14.611990188698302</v>
      </c>
      <c r="E147" s="48">
        <v>10</v>
      </c>
      <c r="F147" s="49">
        <v>-0.2</v>
      </c>
      <c r="G147" s="48">
        <v>0.82</v>
      </c>
      <c r="H147" s="48">
        <v>1.07</v>
      </c>
      <c r="I147" s="48">
        <v>35</v>
      </c>
      <c r="J147" s="55">
        <f>Table1[[#This Row],[APU
(units)]]+(Table1[[#This Row],[APU Trend]]*Table1[[#This Row],[APU
(units)]])</f>
        <v>8</v>
      </c>
      <c r="K147" s="55" t="str">
        <f>IF(Table1[[#This Row],[On Hand Stock (units)]]&gt;J147,"Yes","No")</f>
        <v>Yes</v>
      </c>
      <c r="L147" s="55">
        <f>Table1[[#This Row],[Lead Time (days)]]/Table1[[#This Row],[S-OTD]]</f>
        <v>42.682926829268297</v>
      </c>
      <c r="M147" s="55">
        <f>(Table1[[#This Row],[Demand variability (COV)]]/100)*E147</f>
        <v>0.10700000000000001</v>
      </c>
      <c r="N147" s="55">
        <f>AVERAGE(Table1[[#This Row],[Lead Time (days)]],Table1[[#This Row],[Exp. Lead time]])</f>
        <v>38.841463414634148</v>
      </c>
      <c r="O147" s="55">
        <f>(Table1[[#This Row],[Exp. Lead time]]-N147)^2</f>
        <v>14.756841165972652</v>
      </c>
      <c r="P147" s="55">
        <v>14.756841165972652</v>
      </c>
      <c r="Q147" s="55">
        <f>1.64*SQRT(Table1[[#This Row],[Lead Time (days)]]*(M147^2)+Table1[[#This Row],[APU
(units)]]*P147)</f>
        <v>19.949380017033121</v>
      </c>
      <c r="R147" s="58">
        <f>Table1[[#This Row],[Safety Stock]]+(E147/30)*Table1[[#This Row],[Lead Time (days)]]</f>
        <v>31.616046683699786</v>
      </c>
      <c r="S147" s="58" t="str">
        <f>IF(Table1[[#This Row],[On Hand Stock (units)]]&gt;R147,"yes","no")</f>
        <v>no</v>
      </c>
      <c r="T147" s="59">
        <f>Table1[[#This Row],[On Hand Stock (units)]]-J147</f>
        <v>6.6119901886983019</v>
      </c>
      <c r="U147" s="59">
        <f>Table1[[#This Row],[Exp. Lead time]]*Table1[[#This Row],[APU
(units)]]/30</f>
        <v>14.227642276422765</v>
      </c>
      <c r="V147" s="59">
        <f>Table1[[#This Row],[On Hand Stock (units)]]+U147</f>
        <v>28.839632465121067</v>
      </c>
      <c r="W147" s="59" t="str">
        <f>IF(Table1[[#This Row],[On hand quantity after purchase]]&gt;Table1[[#This Row],[APU  Projection for oct]],"Yes","No")</f>
        <v>Yes</v>
      </c>
      <c r="X147" s="59">
        <f>AE147-Table1[[#This Row],[On Hand Stock (units)]]</f>
        <v>4166.5540098113015</v>
      </c>
      <c r="Y147" s="59">
        <f>MAX(Table1[[#This Row],[Qty required to meet next quarter]],Table1[[#This Row],[MOQ/One lead time demand]])</f>
        <v>4166.5540098113015</v>
      </c>
      <c r="Z147" s="59">
        <f>Table1[[#This Row],[Qty to purchase]]*Table1[[#This Row],[Std. Price ($)]]</f>
        <v>967836.33127703785</v>
      </c>
      <c r="AA147" s="59"/>
      <c r="AB147" s="59"/>
      <c r="AC147" s="61">
        <f>Table1[[#This Row],[On Hand Stock (units)]]-(12*Table1[[#This Row],[APU
(units)]])</f>
        <v>-105.3880098113017</v>
      </c>
      <c r="AD147" s="64">
        <v>18</v>
      </c>
      <c r="AE147" s="65">
        <f>AD147*Table1[[#This Row],[Std. Price ($)]]</f>
        <v>4181.1660000000002</v>
      </c>
    </row>
    <row r="148" spans="1:31" ht="18.5" x14ac:dyDescent="0.35">
      <c r="A148" s="46">
        <v>19942.008643697583</v>
      </c>
      <c r="B148" s="47">
        <v>145.16370000000003</v>
      </c>
      <c r="C148" s="47">
        <v>3152.7654013680012</v>
      </c>
      <c r="D148" s="47">
        <f>Table1[[#This Row],[On-Hand Stock ($)]]/Table1[[#This Row],[Std. Price ($)]]</f>
        <v>21.718690012503128</v>
      </c>
      <c r="E148" s="48">
        <v>18</v>
      </c>
      <c r="F148" s="49">
        <v>-0.4</v>
      </c>
      <c r="G148" s="48">
        <v>1</v>
      </c>
      <c r="H148" s="48">
        <v>0.78</v>
      </c>
      <c r="I148" s="48">
        <v>40</v>
      </c>
      <c r="J148" s="55">
        <f>Table1[[#This Row],[APU
(units)]]+(Table1[[#This Row],[APU Trend]]*Table1[[#This Row],[APU
(units)]])</f>
        <v>10.8</v>
      </c>
      <c r="K148" s="55" t="str">
        <f>IF(Table1[[#This Row],[On Hand Stock (units)]]&gt;J148,"Yes","No")</f>
        <v>Yes</v>
      </c>
      <c r="L148" s="55">
        <f>Table1[[#This Row],[Lead Time (days)]]/Table1[[#This Row],[S-OTD]]</f>
        <v>40</v>
      </c>
      <c r="M148" s="55">
        <f>(Table1[[#This Row],[Demand variability (COV)]]/100)*E148</f>
        <v>0.1404</v>
      </c>
      <c r="N148" s="55">
        <f>AVERAGE(Table1[[#This Row],[Lead Time (days)]],Table1[[#This Row],[Exp. Lead time]])</f>
        <v>40</v>
      </c>
      <c r="O148" s="55">
        <f>(Table1[[#This Row],[Exp. Lead time]]-N148)^2</f>
        <v>0</v>
      </c>
      <c r="P148" s="55">
        <v>0</v>
      </c>
      <c r="Q148" s="55">
        <f>1.64*SQRT(Table1[[#This Row],[Lead Time (days)]]*(M148^2)+Table1[[#This Row],[APU
(units)]]*P148)</f>
        <v>1.4562668098394607</v>
      </c>
      <c r="R148" s="58">
        <f>Table1[[#This Row],[Safety Stock]]+(E148/30)*Table1[[#This Row],[Lead Time (days)]]</f>
        <v>25.456266809839462</v>
      </c>
      <c r="S148" s="58" t="str">
        <f>IF(Table1[[#This Row],[On Hand Stock (units)]]&gt;R148,"yes","no")</f>
        <v>no</v>
      </c>
      <c r="T148" s="59">
        <f>Table1[[#This Row],[On Hand Stock (units)]]-J148</f>
        <v>10.918690012503127</v>
      </c>
      <c r="U148" s="59">
        <f>Table1[[#This Row],[Exp. Lead time]]*Table1[[#This Row],[APU
(units)]]/30</f>
        <v>24</v>
      </c>
      <c r="V148" s="59">
        <f>Table1[[#This Row],[On Hand Stock (units)]]+U148</f>
        <v>45.718690012503131</v>
      </c>
      <c r="W148" s="59" t="str">
        <f>IF(Table1[[#This Row],[On hand quantity after purchase]]&gt;Table1[[#This Row],[APU  Projection for oct]],"Yes","No")</f>
        <v>Yes</v>
      </c>
      <c r="X148" s="59">
        <f>AE148-Table1[[#This Row],[On Hand Stock (units)]]</f>
        <v>1546.0492699874969</v>
      </c>
      <c r="Y148" s="59">
        <f>MAX(Table1[[#This Row],[Qty required to meet next quarter]],Table1[[#This Row],[MOQ/One lead time demand]])</f>
        <v>1546.0492699874969</v>
      </c>
      <c r="Z148" s="59">
        <f>Table1[[#This Row],[Qty to purchase]]*Table1[[#This Row],[Std. Price ($)]]</f>
        <v>224430.23241368405</v>
      </c>
      <c r="AA148" s="59"/>
      <c r="AB148" s="59"/>
      <c r="AC148" s="61">
        <f>Table1[[#This Row],[On Hand Stock (units)]]-(12*Table1[[#This Row],[APU
(units)]])</f>
        <v>-194.28130998749688</v>
      </c>
      <c r="AD148" s="64">
        <v>10.799999999999999</v>
      </c>
      <c r="AE148" s="65">
        <f>AD148*Table1[[#This Row],[Std. Price ($)]]</f>
        <v>1567.7679600000001</v>
      </c>
    </row>
    <row r="149" spans="1:31" ht="18.5" x14ac:dyDescent="0.35">
      <c r="A149" s="46">
        <v>12128.432731620642</v>
      </c>
      <c r="B149" s="47">
        <v>26.346320000000002</v>
      </c>
      <c r="C149" s="47">
        <v>1040.6416670496001</v>
      </c>
      <c r="D149" s="47">
        <f>Table1[[#This Row],[On-Hand Stock ($)]]/Table1[[#This Row],[Std. Price ($)]]</f>
        <v>39.498558700023381</v>
      </c>
      <c r="E149" s="48">
        <v>42</v>
      </c>
      <c r="F149" s="49">
        <v>0.5</v>
      </c>
      <c r="G149" s="48">
        <v>1</v>
      </c>
      <c r="H149" s="48">
        <v>0.71</v>
      </c>
      <c r="I149" s="48">
        <v>40</v>
      </c>
      <c r="J149" s="55">
        <f>Table1[[#This Row],[APU
(units)]]+(Table1[[#This Row],[APU Trend]]*Table1[[#This Row],[APU
(units)]])</f>
        <v>63</v>
      </c>
      <c r="K149" s="55" t="str">
        <f>IF(Table1[[#This Row],[On Hand Stock (units)]]&gt;J149,"Yes","No")</f>
        <v>No</v>
      </c>
      <c r="L149" s="55">
        <f>Table1[[#This Row],[Lead Time (days)]]/Table1[[#This Row],[S-OTD]]</f>
        <v>40</v>
      </c>
      <c r="M149" s="55">
        <f>(Table1[[#This Row],[Demand variability (COV)]]/100)*E149</f>
        <v>0.29819999999999997</v>
      </c>
      <c r="N149" s="55">
        <f>AVERAGE(Table1[[#This Row],[Lead Time (days)]],Table1[[#This Row],[Exp. Lead time]])</f>
        <v>40</v>
      </c>
      <c r="O149" s="55">
        <f>(Table1[[#This Row],[Exp. Lead time]]-N149)^2</f>
        <v>0</v>
      </c>
      <c r="P149" s="55">
        <v>0</v>
      </c>
      <c r="Q149" s="55">
        <f>1.64*SQRT(Table1[[#This Row],[Lead Time (days)]]*(M149^2)+Table1[[#This Row],[APU
(units)]]*P149)</f>
        <v>3.0930111303000505</v>
      </c>
      <c r="R149" s="58">
        <f>Table1[[#This Row],[Safety Stock]]+(E149/30)*Table1[[#This Row],[Lead Time (days)]]</f>
        <v>59.093011130300049</v>
      </c>
      <c r="S149" s="58" t="str">
        <f>IF(Table1[[#This Row],[On Hand Stock (units)]]&gt;R149,"yes","no")</f>
        <v>no</v>
      </c>
      <c r="T149" s="59">
        <f>Table1[[#This Row],[On Hand Stock (units)]]-J149</f>
        <v>-23.501441299976619</v>
      </c>
      <c r="U149" s="59">
        <f>Table1[[#This Row],[Exp. Lead time]]*Table1[[#This Row],[APU
(units)]]/30</f>
        <v>56</v>
      </c>
      <c r="V149" s="59">
        <f>Table1[[#This Row],[On Hand Stock (units)]]+U149</f>
        <v>95.498558700023381</v>
      </c>
      <c r="W149" s="59" t="str">
        <f>IF(Table1[[#This Row],[On hand quantity after purchase]]&gt;Table1[[#This Row],[APU  Projection for oct]],"Yes","No")</f>
        <v>Yes</v>
      </c>
      <c r="X149" s="59">
        <f>AE149-Table1[[#This Row],[On Hand Stock (units)]]</f>
        <v>6599.7740812999764</v>
      </c>
      <c r="Y149" s="59">
        <f>MAX(Table1[[#This Row],[Qty required to meet next quarter]],Table1[[#This Row],[MOQ/One lead time demand]])</f>
        <v>6599.7740812999764</v>
      </c>
      <c r="Z149" s="59">
        <f>Table1[[#This Row],[Qty to purchase]]*Table1[[#This Row],[Std. Price ($)]]</f>
        <v>173879.75987363519</v>
      </c>
      <c r="AA149" s="59"/>
      <c r="AB149" s="59"/>
      <c r="AC149" s="61">
        <f>Table1[[#This Row],[On Hand Stock (units)]]-(12*Table1[[#This Row],[APU
(units)]])</f>
        <v>-464.50144129997659</v>
      </c>
      <c r="AD149" s="64">
        <v>252</v>
      </c>
      <c r="AE149" s="65">
        <f>AD149*Table1[[#This Row],[Std. Price ($)]]</f>
        <v>6639.2726400000001</v>
      </c>
    </row>
    <row r="150" spans="1:31" ht="18.5" x14ac:dyDescent="0.35">
      <c r="A150" s="46">
        <v>83981.038481096854</v>
      </c>
      <c r="B150" s="47">
        <v>56.44100000000001</v>
      </c>
      <c r="C150" s="47">
        <v>1042.6495262040003</v>
      </c>
      <c r="D150" s="47">
        <f>Table1[[#This Row],[On-Hand Stock ($)]]/Table1[[#This Row],[Std. Price ($)]]</f>
        <v>18.473264580783475</v>
      </c>
      <c r="E150" s="48">
        <v>18</v>
      </c>
      <c r="F150" s="49">
        <v>-0.4</v>
      </c>
      <c r="G150" s="48">
        <v>1</v>
      </c>
      <c r="H150" s="48">
        <v>1.87</v>
      </c>
      <c r="I150" s="48">
        <v>12</v>
      </c>
      <c r="J150" s="55">
        <f>Table1[[#This Row],[APU
(units)]]+(Table1[[#This Row],[APU Trend]]*Table1[[#This Row],[APU
(units)]])</f>
        <v>10.8</v>
      </c>
      <c r="K150" s="55" t="str">
        <f>IF(Table1[[#This Row],[On Hand Stock (units)]]&gt;J150,"Yes","No")</f>
        <v>Yes</v>
      </c>
      <c r="L150" s="55">
        <f>Table1[[#This Row],[Lead Time (days)]]/Table1[[#This Row],[S-OTD]]</f>
        <v>12</v>
      </c>
      <c r="M150" s="55">
        <f>(Table1[[#This Row],[Demand variability (COV)]]/100)*E150</f>
        <v>0.33660000000000001</v>
      </c>
      <c r="N150" s="55">
        <f>AVERAGE(Table1[[#This Row],[Lead Time (days)]],Table1[[#This Row],[Exp. Lead time]])</f>
        <v>12</v>
      </c>
      <c r="O150" s="55">
        <f>(Table1[[#This Row],[Exp. Lead time]]-N150)^2</f>
        <v>0</v>
      </c>
      <c r="P150" s="55">
        <v>0</v>
      </c>
      <c r="Q150" s="55">
        <f>1.64*SQRT(Table1[[#This Row],[Lead Time (days)]]*(M150^2)+Table1[[#This Row],[APU
(units)]]*P150)</f>
        <v>1.9122672299948038</v>
      </c>
      <c r="R150" s="58">
        <f>Table1[[#This Row],[Safety Stock]]+(E150/30)*Table1[[#This Row],[Lead Time (days)]]</f>
        <v>9.1122672299948029</v>
      </c>
      <c r="S150" s="58" t="str">
        <f>IF(Table1[[#This Row],[On Hand Stock (units)]]&gt;R150,"yes","no")</f>
        <v>yes</v>
      </c>
      <c r="T150" s="59">
        <f>Table1[[#This Row],[On Hand Stock (units)]]-J150</f>
        <v>7.6732645807834743</v>
      </c>
      <c r="U150" s="59">
        <f>Table1[[#This Row],[Exp. Lead time]]*Table1[[#This Row],[APU
(units)]]/30</f>
        <v>7.2</v>
      </c>
      <c r="V150" s="59">
        <f>Table1[[#This Row],[On Hand Stock (units)]]+U150</f>
        <v>25.673264580783474</v>
      </c>
      <c r="W150" s="59" t="str">
        <f>IF(Table1[[#This Row],[On hand quantity after purchase]]&gt;Table1[[#This Row],[APU  Projection for oct]],"Yes","No")</f>
        <v>Yes</v>
      </c>
      <c r="X150" s="59">
        <f>AE150-Table1[[#This Row],[On Hand Stock (units)]]</f>
        <v>591.08953541921653</v>
      </c>
      <c r="Y150" s="59">
        <f>MAX(Table1[[#This Row],[Qty required to meet next quarter]],Table1[[#This Row],[MOQ/One lead time demand]])</f>
        <v>591.08953541921653</v>
      </c>
      <c r="Z150" s="59">
        <f>Table1[[#This Row],[Qty to purchase]]*Table1[[#This Row],[Std. Price ($)]]</f>
        <v>33361.68446859601</v>
      </c>
      <c r="AA150" s="59"/>
      <c r="AB150" s="59"/>
      <c r="AC150" s="61">
        <f>Table1[[#This Row],[On Hand Stock (units)]]-(12*Table1[[#This Row],[APU
(units)]])</f>
        <v>-197.52673541921652</v>
      </c>
      <c r="AD150" s="64">
        <v>10.799999999999999</v>
      </c>
      <c r="AE150" s="65">
        <f>AD150*Table1[[#This Row],[Std. Price ($)]]</f>
        <v>609.56280000000004</v>
      </c>
    </row>
    <row r="151" spans="1:31" ht="18.5" x14ac:dyDescent="0.35">
      <c r="A151" s="46">
        <v>6239.5863376052184</v>
      </c>
      <c r="B151" s="47">
        <v>136.9863</v>
      </c>
      <c r="C151" s="47">
        <v>24054.258300262674</v>
      </c>
      <c r="D151" s="47">
        <f>Table1[[#This Row],[On-Hand Stock ($)]]/Table1[[#This Row],[Std. Price ($)]]</f>
        <v>175.59608734787841</v>
      </c>
      <c r="E151" s="48">
        <v>26</v>
      </c>
      <c r="F151" s="49">
        <v>1.5</v>
      </c>
      <c r="G151" s="48">
        <v>1</v>
      </c>
      <c r="H151" s="48">
        <v>0.92</v>
      </c>
      <c r="I151" s="48">
        <v>190</v>
      </c>
      <c r="J151" s="55">
        <f>Table1[[#This Row],[APU
(units)]]+(Table1[[#This Row],[APU Trend]]*Table1[[#This Row],[APU
(units)]])</f>
        <v>65</v>
      </c>
      <c r="K151" s="55" t="str">
        <f>IF(Table1[[#This Row],[On Hand Stock (units)]]&gt;J151,"Yes","No")</f>
        <v>Yes</v>
      </c>
      <c r="L151" s="55">
        <f>Table1[[#This Row],[Lead Time (days)]]/Table1[[#This Row],[S-OTD]]</f>
        <v>190</v>
      </c>
      <c r="M151" s="55">
        <f>(Table1[[#This Row],[Demand variability (COV)]]/100)*E151</f>
        <v>0.2392</v>
      </c>
      <c r="N151" s="55">
        <f>AVERAGE(Table1[[#This Row],[Lead Time (days)]],Table1[[#This Row],[Exp. Lead time]])</f>
        <v>190</v>
      </c>
      <c r="O151" s="55">
        <f>(Table1[[#This Row],[Exp. Lead time]]-N151)^2</f>
        <v>0</v>
      </c>
      <c r="P151" s="55">
        <v>0</v>
      </c>
      <c r="Q151" s="55">
        <f>1.64*SQRT(Table1[[#This Row],[Lead Time (days)]]*(M151^2)+Table1[[#This Row],[APU
(units)]]*P151)</f>
        <v>5.4073169168599691</v>
      </c>
      <c r="R151" s="58">
        <f>Table1[[#This Row],[Safety Stock]]+(E151/30)*Table1[[#This Row],[Lead Time (days)]]</f>
        <v>170.07398358352665</v>
      </c>
      <c r="S151" s="58" t="str">
        <f>IF(Table1[[#This Row],[On Hand Stock (units)]]&gt;R151,"yes","no")</f>
        <v>yes</v>
      </c>
      <c r="T151" s="59">
        <f>Table1[[#This Row],[On Hand Stock (units)]]-J151</f>
        <v>110.59608734787841</v>
      </c>
      <c r="U151" s="59">
        <f>Table1[[#This Row],[Exp. Lead time]]*Table1[[#This Row],[APU
(units)]]/30</f>
        <v>164.66666666666666</v>
      </c>
      <c r="V151" s="59">
        <f>Table1[[#This Row],[On Hand Stock (units)]]+U151</f>
        <v>340.26275401454507</v>
      </c>
      <c r="W151" s="59" t="str">
        <f>IF(Table1[[#This Row],[On hand quantity after purchase]]&gt;Table1[[#This Row],[APU  Projection for oct]],"Yes","No")</f>
        <v>Yes</v>
      </c>
      <c r="X151" s="59">
        <f>AE151-Table1[[#This Row],[On Hand Stock (units)]]</f>
        <v>42564.129512652122</v>
      </c>
      <c r="Y151" s="59">
        <f>MAX(Table1[[#This Row],[Qty required to meet next quarter]],Table1[[#This Row],[MOQ/One lead time demand]])</f>
        <v>42564.129512652122</v>
      </c>
      <c r="Z151" s="59">
        <f>Table1[[#This Row],[Qty to purchase]]*Table1[[#This Row],[Std. Price ($)]]</f>
        <v>5830702.614659017</v>
      </c>
      <c r="AA151" s="59"/>
      <c r="AB151" s="59"/>
      <c r="AC151" s="61">
        <f>Table1[[#This Row],[On Hand Stock (units)]]-(12*Table1[[#This Row],[APU
(units)]])</f>
        <v>-136.40391265212159</v>
      </c>
      <c r="AD151" s="64">
        <v>312</v>
      </c>
      <c r="AE151" s="65">
        <f>AD151*Table1[[#This Row],[Std. Price ($)]]</f>
        <v>42739.725599999998</v>
      </c>
    </row>
    <row r="152" spans="1:31" ht="18.5" x14ac:dyDescent="0.35">
      <c r="A152" s="46">
        <v>50164.972653521996</v>
      </c>
      <c r="B152" s="47">
        <v>268.41759999999999</v>
      </c>
      <c r="C152" s="47">
        <v>6979.8359030400015</v>
      </c>
      <c r="D152" s="47">
        <f>Table1[[#This Row],[On-Hand Stock ($)]]/Table1[[#This Row],[Std. Price ($)]]</f>
        <v>26.003644705265234</v>
      </c>
      <c r="E152" s="48">
        <v>26</v>
      </c>
      <c r="F152" s="49">
        <v>1.2</v>
      </c>
      <c r="G152" s="48">
        <v>1</v>
      </c>
      <c r="H152" s="48">
        <v>1</v>
      </c>
      <c r="I152" s="48">
        <v>26</v>
      </c>
      <c r="J152" s="55">
        <f>Table1[[#This Row],[APU
(units)]]+(Table1[[#This Row],[APU Trend]]*Table1[[#This Row],[APU
(units)]])</f>
        <v>57.2</v>
      </c>
      <c r="K152" s="55" t="str">
        <f>IF(Table1[[#This Row],[On Hand Stock (units)]]&gt;J152,"Yes","No")</f>
        <v>No</v>
      </c>
      <c r="L152" s="55">
        <f>Table1[[#This Row],[Lead Time (days)]]/Table1[[#This Row],[S-OTD]]</f>
        <v>26</v>
      </c>
      <c r="M152" s="55">
        <f>(Table1[[#This Row],[Demand variability (COV)]]/100)*E152</f>
        <v>0.26</v>
      </c>
      <c r="N152" s="55">
        <f>AVERAGE(Table1[[#This Row],[Lead Time (days)]],Table1[[#This Row],[Exp. Lead time]])</f>
        <v>26</v>
      </c>
      <c r="O152" s="55">
        <f>(Table1[[#This Row],[Exp. Lead time]]-N152)^2</f>
        <v>0</v>
      </c>
      <c r="P152" s="55">
        <v>0</v>
      </c>
      <c r="Q152" s="55">
        <f>1.64*SQRT(Table1[[#This Row],[Lead Time (days)]]*(M152^2)+Table1[[#This Row],[APU
(units)]]*P152)</f>
        <v>2.1742219205959632</v>
      </c>
      <c r="R152" s="58">
        <f>Table1[[#This Row],[Safety Stock]]+(E152/30)*Table1[[#This Row],[Lead Time (days)]]</f>
        <v>24.7075552539293</v>
      </c>
      <c r="S152" s="58" t="str">
        <f>IF(Table1[[#This Row],[On Hand Stock (units)]]&gt;R152,"yes","no")</f>
        <v>yes</v>
      </c>
      <c r="T152" s="59">
        <f>Table1[[#This Row],[On Hand Stock (units)]]-J152</f>
        <v>-31.196355294734769</v>
      </c>
      <c r="U152" s="59">
        <f>Table1[[#This Row],[Exp. Lead time]]*Table1[[#This Row],[APU
(units)]]/30</f>
        <v>22.533333333333335</v>
      </c>
      <c r="V152" s="59">
        <f>Table1[[#This Row],[On Hand Stock (units)]]+U152</f>
        <v>48.536978038598569</v>
      </c>
      <c r="W152" s="59" t="str">
        <f>IF(Table1[[#This Row],[On hand quantity after purchase]]&gt;Table1[[#This Row],[APU  Projection for oct]],"Yes","No")</f>
        <v>No</v>
      </c>
      <c r="X152" s="59">
        <f>AE152-Table1[[#This Row],[On Hand Stock (units)]]</f>
        <v>71158.34387529474</v>
      </c>
      <c r="Y152" s="59">
        <f>MAX(Table1[[#This Row],[Qty required to meet next quarter]],Table1[[#This Row],[MOQ/One lead time demand]])</f>
        <v>71158.34387529474</v>
      </c>
      <c r="Z152" s="59">
        <f>Table1[[#This Row],[Qty to purchase]]*Table1[[#This Row],[Std. Price ($)]]</f>
        <v>19100151.882981312</v>
      </c>
      <c r="AA152" s="59"/>
      <c r="AB152" s="59"/>
      <c r="AC152" s="61">
        <f>Table1[[#This Row],[On Hand Stock (units)]]-(12*Table1[[#This Row],[APU
(units)]])</f>
        <v>-285.99635529473477</v>
      </c>
      <c r="AD152" s="64">
        <v>265.20000000000005</v>
      </c>
      <c r="AE152" s="65">
        <f>AD152*Table1[[#This Row],[Std. Price ($)]]</f>
        <v>71184.34752000001</v>
      </c>
    </row>
    <row r="153" spans="1:31" ht="18.5" x14ac:dyDescent="0.35">
      <c r="A153" s="46">
        <v>98053.034278448817</v>
      </c>
      <c r="B153" s="47">
        <v>139.3854</v>
      </c>
      <c r="C153" s="47">
        <v>2812.0892010200005</v>
      </c>
      <c r="D153" s="47">
        <f>Table1[[#This Row],[On-Hand Stock ($)]]/Table1[[#This Row],[Std. Price ($)]]</f>
        <v>20.174919331723412</v>
      </c>
      <c r="E153" s="48">
        <v>10</v>
      </c>
      <c r="F153" s="49">
        <v>1.2</v>
      </c>
      <c r="G153" s="48">
        <v>1</v>
      </c>
      <c r="H153" s="48">
        <v>0.87</v>
      </c>
      <c r="I153" s="48">
        <v>60</v>
      </c>
      <c r="J153" s="55">
        <f>Table1[[#This Row],[APU
(units)]]+(Table1[[#This Row],[APU Trend]]*Table1[[#This Row],[APU
(units)]])</f>
        <v>22</v>
      </c>
      <c r="K153" s="55" t="str">
        <f>IF(Table1[[#This Row],[On Hand Stock (units)]]&gt;J153,"Yes","No")</f>
        <v>No</v>
      </c>
      <c r="L153" s="55">
        <f>Table1[[#This Row],[Lead Time (days)]]/Table1[[#This Row],[S-OTD]]</f>
        <v>60</v>
      </c>
      <c r="M153" s="55">
        <f>(Table1[[#This Row],[Demand variability (COV)]]/100)*E153</f>
        <v>8.6999999999999994E-2</v>
      </c>
      <c r="N153" s="55">
        <f>AVERAGE(Table1[[#This Row],[Lead Time (days)]],Table1[[#This Row],[Exp. Lead time]])</f>
        <v>60</v>
      </c>
      <c r="O153" s="55">
        <f>(Table1[[#This Row],[Exp. Lead time]]-N153)^2</f>
        <v>0</v>
      </c>
      <c r="P153" s="55">
        <v>0</v>
      </c>
      <c r="Q153" s="55">
        <f>1.64*SQRT(Table1[[#This Row],[Lead Time (days)]]*(M153^2)+Table1[[#This Row],[APU
(units)]]*P153)</f>
        <v>1.1051945276737485</v>
      </c>
      <c r="R153" s="58">
        <f>Table1[[#This Row],[Safety Stock]]+(E153/30)*Table1[[#This Row],[Lead Time (days)]]</f>
        <v>21.105194527673749</v>
      </c>
      <c r="S153" s="58" t="str">
        <f>IF(Table1[[#This Row],[On Hand Stock (units)]]&gt;R153,"yes","no")</f>
        <v>no</v>
      </c>
      <c r="T153" s="59">
        <f>Table1[[#This Row],[On Hand Stock (units)]]-J153</f>
        <v>-1.8250806682765877</v>
      </c>
      <c r="U153" s="59">
        <f>Table1[[#This Row],[Exp. Lead time]]*Table1[[#This Row],[APU
(units)]]/30</f>
        <v>20</v>
      </c>
      <c r="V153" s="59">
        <f>Table1[[#This Row],[On Hand Stock (units)]]+U153</f>
        <v>40.174919331723416</v>
      </c>
      <c r="W153" s="59" t="str">
        <f>IF(Table1[[#This Row],[On hand quantity after purchase]]&gt;Table1[[#This Row],[APU  Projection for oct]],"Yes","No")</f>
        <v>Yes</v>
      </c>
      <c r="X153" s="59">
        <f>AE153-Table1[[#This Row],[On Hand Stock (units)]]</f>
        <v>14197.135880668278</v>
      </c>
      <c r="Y153" s="59">
        <f>MAX(Table1[[#This Row],[Qty required to meet next quarter]],Table1[[#This Row],[MOQ/One lead time demand]])</f>
        <v>14197.135880668278</v>
      </c>
      <c r="Z153" s="59">
        <f>Table1[[#This Row],[Qty to purchase]]*Table1[[#This Row],[Std. Price ($)]]</f>
        <v>1978873.4635813003</v>
      </c>
      <c r="AA153" s="59"/>
      <c r="AB153" s="59"/>
      <c r="AC153" s="61">
        <f>Table1[[#This Row],[On Hand Stock (units)]]-(12*Table1[[#This Row],[APU
(units)]])</f>
        <v>-99.825080668276584</v>
      </c>
      <c r="AD153" s="64">
        <v>102</v>
      </c>
      <c r="AE153" s="65">
        <f>AD153*Table1[[#This Row],[Std. Price ($)]]</f>
        <v>14217.310800000001</v>
      </c>
    </row>
    <row r="154" spans="1:31" ht="18.5" x14ac:dyDescent="0.35">
      <c r="A154" s="46">
        <v>15456.075624763176</v>
      </c>
      <c r="B154" s="47">
        <v>513.07300000000009</v>
      </c>
      <c r="C154" s="47">
        <v>15429.490492350005</v>
      </c>
      <c r="D154" s="47">
        <f>Table1[[#This Row],[On-Hand Stock ($)]]/Table1[[#This Row],[Std. Price ($)]]</f>
        <v>30.072700166155698</v>
      </c>
      <c r="E154" s="48">
        <v>10</v>
      </c>
      <c r="F154" s="49">
        <v>-0.1</v>
      </c>
      <c r="G154" s="48">
        <v>1</v>
      </c>
      <c r="H154" s="48">
        <v>0.87</v>
      </c>
      <c r="I154" s="48">
        <v>90</v>
      </c>
      <c r="J154" s="55">
        <f>Table1[[#This Row],[APU
(units)]]+(Table1[[#This Row],[APU Trend]]*Table1[[#This Row],[APU
(units)]])</f>
        <v>9</v>
      </c>
      <c r="K154" s="55" t="str">
        <f>IF(Table1[[#This Row],[On Hand Stock (units)]]&gt;J154,"Yes","No")</f>
        <v>Yes</v>
      </c>
      <c r="L154" s="55">
        <f>Table1[[#This Row],[Lead Time (days)]]/Table1[[#This Row],[S-OTD]]</f>
        <v>90</v>
      </c>
      <c r="M154" s="55">
        <f>(Table1[[#This Row],[Demand variability (COV)]]/100)*E154</f>
        <v>8.6999999999999994E-2</v>
      </c>
      <c r="N154" s="55">
        <f>AVERAGE(Table1[[#This Row],[Lead Time (days)]],Table1[[#This Row],[Exp. Lead time]])</f>
        <v>90</v>
      </c>
      <c r="O154" s="55">
        <f>(Table1[[#This Row],[Exp. Lead time]]-N154)^2</f>
        <v>0</v>
      </c>
      <c r="P154" s="55">
        <v>0</v>
      </c>
      <c r="Q154" s="55">
        <f>1.64*SQRT(Table1[[#This Row],[Lead Time (days)]]*(M154^2)+Table1[[#This Row],[APU
(units)]]*P154)</f>
        <v>1.3535813296584729</v>
      </c>
      <c r="R154" s="58">
        <f>Table1[[#This Row],[Safety Stock]]+(E154/30)*Table1[[#This Row],[Lead Time (days)]]</f>
        <v>31.353581329658471</v>
      </c>
      <c r="S154" s="58" t="str">
        <f>IF(Table1[[#This Row],[On Hand Stock (units)]]&gt;R154,"yes","no")</f>
        <v>no</v>
      </c>
      <c r="T154" s="59">
        <f>Table1[[#This Row],[On Hand Stock (units)]]-J154</f>
        <v>21.072700166155698</v>
      </c>
      <c r="U154" s="59">
        <f>Table1[[#This Row],[Exp. Lead time]]*Table1[[#This Row],[APU
(units)]]/30</f>
        <v>30</v>
      </c>
      <c r="V154" s="59">
        <f>Table1[[#This Row],[On Hand Stock (units)]]+U154</f>
        <v>60.072700166155698</v>
      </c>
      <c r="W154" s="59" t="str">
        <f>IF(Table1[[#This Row],[On hand quantity after purchase]]&gt;Table1[[#This Row],[APU  Projection for oct]],"Yes","No")</f>
        <v>Yes</v>
      </c>
      <c r="X154" s="59">
        <f>AE154-Table1[[#This Row],[On Hand Stock (units)]]</f>
        <v>12283.679299833846</v>
      </c>
      <c r="Y154" s="59">
        <f>MAX(Table1[[#This Row],[Qty required to meet next quarter]],Table1[[#This Row],[MOQ/One lead time demand]])</f>
        <v>12283.679299833846</v>
      </c>
      <c r="Z154" s="59">
        <f>Table1[[#This Row],[Qty to purchase]]*Table1[[#This Row],[Std. Price ($)]]</f>
        <v>6302424.1894036522</v>
      </c>
      <c r="AA154" s="59"/>
      <c r="AB154" s="59"/>
      <c r="AC154" s="61">
        <f>Table1[[#This Row],[On Hand Stock (units)]]-(12*Table1[[#This Row],[APU
(units)]])</f>
        <v>-89.927299833844302</v>
      </c>
      <c r="AD154" s="64">
        <v>24</v>
      </c>
      <c r="AE154" s="65">
        <f>AD154*Table1[[#This Row],[Std. Price ($)]]</f>
        <v>12313.752000000002</v>
      </c>
    </row>
    <row r="155" spans="1:31" ht="18.5" x14ac:dyDescent="0.35">
      <c r="A155" s="46">
        <v>23247.416916055918</v>
      </c>
      <c r="B155" s="47">
        <v>12.567126</v>
      </c>
      <c r="C155" s="47">
        <v>90.93442289705402</v>
      </c>
      <c r="D155" s="47">
        <f>Table1[[#This Row],[On-Hand Stock ($)]]/Table1[[#This Row],[Std. Price ($)]]</f>
        <v>7.2358964887480255</v>
      </c>
      <c r="E155" s="48">
        <v>18</v>
      </c>
      <c r="F155" s="49">
        <v>-0.4</v>
      </c>
      <c r="G155" s="48">
        <v>1</v>
      </c>
      <c r="H155" s="48">
        <v>0.87</v>
      </c>
      <c r="I155" s="48">
        <v>11</v>
      </c>
      <c r="J155" s="55">
        <f>Table1[[#This Row],[APU
(units)]]+(Table1[[#This Row],[APU Trend]]*Table1[[#This Row],[APU
(units)]])</f>
        <v>10.8</v>
      </c>
      <c r="K155" s="55" t="str">
        <f>IF(Table1[[#This Row],[On Hand Stock (units)]]&gt;J155,"Yes","No")</f>
        <v>No</v>
      </c>
      <c r="L155" s="55">
        <f>Table1[[#This Row],[Lead Time (days)]]/Table1[[#This Row],[S-OTD]]</f>
        <v>11</v>
      </c>
      <c r="M155" s="55">
        <f>(Table1[[#This Row],[Demand variability (COV)]]/100)*E155</f>
        <v>0.15659999999999999</v>
      </c>
      <c r="N155" s="55">
        <f>AVERAGE(Table1[[#This Row],[Lead Time (days)]],Table1[[#This Row],[Exp. Lead time]])</f>
        <v>11</v>
      </c>
      <c r="O155" s="55">
        <f>(Table1[[#This Row],[Exp. Lead time]]-N155)^2</f>
        <v>0</v>
      </c>
      <c r="P155" s="55">
        <v>0</v>
      </c>
      <c r="Q155" s="55">
        <f>1.64*SQRT(Table1[[#This Row],[Lead Time (days)]]*(M155^2)+Table1[[#This Row],[APU
(units)]]*P155)</f>
        <v>0.85178884515823516</v>
      </c>
      <c r="R155" s="58">
        <f>Table1[[#This Row],[Safety Stock]]+(E155/30)*Table1[[#This Row],[Lead Time (days)]]</f>
        <v>7.4517888451582346</v>
      </c>
      <c r="S155" s="58" t="str">
        <f>IF(Table1[[#This Row],[On Hand Stock (units)]]&gt;R155,"yes","no")</f>
        <v>no</v>
      </c>
      <c r="T155" s="59">
        <f>Table1[[#This Row],[On Hand Stock (units)]]-J155</f>
        <v>-3.5641035112519752</v>
      </c>
      <c r="U155" s="59">
        <f>Table1[[#This Row],[Exp. Lead time]]*Table1[[#This Row],[APU
(units)]]/30</f>
        <v>6.6</v>
      </c>
      <c r="V155" s="59">
        <f>Table1[[#This Row],[On Hand Stock (units)]]+U155</f>
        <v>13.835896488748025</v>
      </c>
      <c r="W155" s="59" t="str">
        <f>IF(Table1[[#This Row],[On hand quantity after purchase]]&gt;Table1[[#This Row],[APU  Projection for oct]],"Yes","No")</f>
        <v>Yes</v>
      </c>
      <c r="X155" s="59">
        <f>AE155-Table1[[#This Row],[On Hand Stock (units)]]</f>
        <v>128.48906431125198</v>
      </c>
      <c r="Y155" s="59">
        <f>MAX(Table1[[#This Row],[Qty required to meet next quarter]],Table1[[#This Row],[MOQ/One lead time demand]])</f>
        <v>128.48906431125198</v>
      </c>
      <c r="Z155" s="59">
        <f>Table1[[#This Row],[Qty to purchase]]*Table1[[#This Row],[Std. Price ($)]]</f>
        <v>1614.7382608216069</v>
      </c>
      <c r="AA155" s="59"/>
      <c r="AB155" s="59"/>
      <c r="AC155" s="61">
        <f>Table1[[#This Row],[On Hand Stock (units)]]-(12*Table1[[#This Row],[APU
(units)]])</f>
        <v>-208.76410351125196</v>
      </c>
      <c r="AD155" s="64">
        <v>10.799999999999999</v>
      </c>
      <c r="AE155" s="65">
        <f>AD155*Table1[[#This Row],[Std. Price ($)]]</f>
        <v>135.72496079999999</v>
      </c>
    </row>
    <row r="156" spans="1:31" ht="18.5" x14ac:dyDescent="0.35">
      <c r="A156" s="46">
        <v>36801.088519365701</v>
      </c>
      <c r="B156" s="47">
        <v>10.766030000000001</v>
      </c>
      <c r="C156" s="47">
        <v>290.41164736320002</v>
      </c>
      <c r="D156" s="47">
        <f>Table1[[#This Row],[On-Hand Stock ($)]]/Table1[[#This Row],[Std. Price ($)]]</f>
        <v>26.974813126398494</v>
      </c>
      <c r="E156" s="48">
        <v>18</v>
      </c>
      <c r="F156" s="49">
        <v>0.2</v>
      </c>
      <c r="G156" s="48">
        <v>1</v>
      </c>
      <c r="H156" s="48">
        <v>0.88</v>
      </c>
      <c r="I156" s="48">
        <v>40</v>
      </c>
      <c r="J156" s="55">
        <f>Table1[[#This Row],[APU
(units)]]+(Table1[[#This Row],[APU Trend]]*Table1[[#This Row],[APU
(units)]])</f>
        <v>21.6</v>
      </c>
      <c r="K156" s="55" t="str">
        <f>IF(Table1[[#This Row],[On Hand Stock (units)]]&gt;J156,"Yes","No")</f>
        <v>Yes</v>
      </c>
      <c r="L156" s="55">
        <f>Table1[[#This Row],[Lead Time (days)]]/Table1[[#This Row],[S-OTD]]</f>
        <v>40</v>
      </c>
      <c r="M156" s="55">
        <f>(Table1[[#This Row],[Demand variability (COV)]]/100)*E156</f>
        <v>0.15840000000000001</v>
      </c>
      <c r="N156" s="55">
        <f>AVERAGE(Table1[[#This Row],[Lead Time (days)]],Table1[[#This Row],[Exp. Lead time]])</f>
        <v>40</v>
      </c>
      <c r="O156" s="55">
        <f>(Table1[[#This Row],[Exp. Lead time]]-N156)^2</f>
        <v>0</v>
      </c>
      <c r="P156" s="55">
        <v>0</v>
      </c>
      <c r="Q156" s="55">
        <f>1.64*SQRT(Table1[[#This Row],[Lead Time (days)]]*(M156^2)+Table1[[#This Row],[APU
(units)]]*P156)</f>
        <v>1.6429676828958018</v>
      </c>
      <c r="R156" s="58">
        <f>Table1[[#This Row],[Safety Stock]]+(E156/30)*Table1[[#This Row],[Lead Time (days)]]</f>
        <v>25.642967682895801</v>
      </c>
      <c r="S156" s="58" t="str">
        <f>IF(Table1[[#This Row],[On Hand Stock (units)]]&gt;R156,"yes","no")</f>
        <v>yes</v>
      </c>
      <c r="T156" s="59">
        <f>Table1[[#This Row],[On Hand Stock (units)]]-J156</f>
        <v>5.3748131263984931</v>
      </c>
      <c r="U156" s="59">
        <f>Table1[[#This Row],[Exp. Lead time]]*Table1[[#This Row],[APU
(units)]]/30</f>
        <v>24</v>
      </c>
      <c r="V156" s="59">
        <f>Table1[[#This Row],[On Hand Stock (units)]]+U156</f>
        <v>50.974813126398494</v>
      </c>
      <c r="W156" s="59" t="str">
        <f>IF(Table1[[#This Row],[On hand quantity after purchase]]&gt;Table1[[#This Row],[APU  Projection for oct]],"Yes","No")</f>
        <v>Yes</v>
      </c>
      <c r="X156" s="59">
        <f>AE156-Table1[[#This Row],[On Hand Stock (units)]]</f>
        <v>786.93705487360148</v>
      </c>
      <c r="Y156" s="59">
        <f>MAX(Table1[[#This Row],[Qty required to meet next quarter]],Table1[[#This Row],[MOQ/One lead time demand]])</f>
        <v>786.93705487360148</v>
      </c>
      <c r="Z156" s="59">
        <f>Table1[[#This Row],[Qty to purchase]]*Table1[[#This Row],[Std. Price ($)]]</f>
        <v>8472.18794088084</v>
      </c>
      <c r="AA156" s="59"/>
      <c r="AB156" s="59"/>
      <c r="AC156" s="61">
        <f>Table1[[#This Row],[On Hand Stock (units)]]-(12*Table1[[#This Row],[APU
(units)]])</f>
        <v>-189.02518687360151</v>
      </c>
      <c r="AD156" s="64">
        <v>75.599999999999994</v>
      </c>
      <c r="AE156" s="65">
        <f>AD156*Table1[[#This Row],[Std. Price ($)]]</f>
        <v>813.91186800000003</v>
      </c>
    </row>
    <row r="157" spans="1:31" ht="18.5" x14ac:dyDescent="0.35">
      <c r="A157" s="46">
        <v>32628.019778403574</v>
      </c>
      <c r="B157" s="47">
        <v>19.619599999999998</v>
      </c>
      <c r="C157" s="47">
        <v>1177.5707345643084</v>
      </c>
      <c r="D157" s="47">
        <f>Table1[[#This Row],[On-Hand Stock ($)]]/Table1[[#This Row],[Std. Price ($)]]</f>
        <v>60.020119399187983</v>
      </c>
      <c r="E157" s="48">
        <v>26</v>
      </c>
      <c r="F157" s="49">
        <v>1.2</v>
      </c>
      <c r="G157" s="48">
        <v>0.8</v>
      </c>
      <c r="H157" s="48">
        <v>1.57</v>
      </c>
      <c r="I157" s="48">
        <v>45</v>
      </c>
      <c r="J157" s="55">
        <f>Table1[[#This Row],[APU
(units)]]+(Table1[[#This Row],[APU Trend]]*Table1[[#This Row],[APU
(units)]])</f>
        <v>57.2</v>
      </c>
      <c r="K157" s="55" t="str">
        <f>IF(Table1[[#This Row],[On Hand Stock (units)]]&gt;J157,"Yes","No")</f>
        <v>Yes</v>
      </c>
      <c r="L157" s="55">
        <f>Table1[[#This Row],[Lead Time (days)]]/Table1[[#This Row],[S-OTD]]</f>
        <v>56.25</v>
      </c>
      <c r="M157" s="55">
        <f>(Table1[[#This Row],[Demand variability (COV)]]/100)*E157</f>
        <v>0.40820000000000006</v>
      </c>
      <c r="N157" s="55">
        <f>AVERAGE(Table1[[#This Row],[Lead Time (days)]],Table1[[#This Row],[Exp. Lead time]])</f>
        <v>50.625</v>
      </c>
      <c r="O157" s="55">
        <f>(Table1[[#This Row],[Exp. Lead time]]-N157)^2</f>
        <v>31.640625</v>
      </c>
      <c r="P157" s="55">
        <v>31.640625</v>
      </c>
      <c r="Q157" s="55">
        <f>1.64*SQRT(Table1[[#This Row],[Lead Time (days)]]*(M157^2)+Table1[[#This Row],[APU
(units)]]*P157)</f>
        <v>47.252338334855764</v>
      </c>
      <c r="R157" s="58">
        <f>Table1[[#This Row],[Safety Stock]]+(E157/30)*Table1[[#This Row],[Lead Time (days)]]</f>
        <v>86.252338334855764</v>
      </c>
      <c r="S157" s="58" t="str">
        <f>IF(Table1[[#This Row],[On Hand Stock (units)]]&gt;R157,"yes","no")</f>
        <v>no</v>
      </c>
      <c r="T157" s="59">
        <f>Table1[[#This Row],[On Hand Stock (units)]]-J157</f>
        <v>2.8201193991879805</v>
      </c>
      <c r="U157" s="59">
        <f>Table1[[#This Row],[Exp. Lead time]]*Table1[[#This Row],[APU
(units)]]/30</f>
        <v>48.75</v>
      </c>
      <c r="V157" s="59">
        <f>Table1[[#This Row],[On Hand Stock (units)]]+U157</f>
        <v>108.77011939918799</v>
      </c>
      <c r="W157" s="59" t="str">
        <f>IF(Table1[[#This Row],[On hand quantity after purchase]]&gt;Table1[[#This Row],[APU  Projection for oct]],"Yes","No")</f>
        <v>Yes</v>
      </c>
      <c r="X157" s="59">
        <f>AE157-Table1[[#This Row],[On Hand Stock (units)]]</f>
        <v>5143.0978006008127</v>
      </c>
      <c r="Y157" s="59">
        <f>MAX(Table1[[#This Row],[Qty required to meet next quarter]],Table1[[#This Row],[MOQ/One lead time demand]])</f>
        <v>5143.0978006008127</v>
      </c>
      <c r="Z157" s="59">
        <f>Table1[[#This Row],[Qty to purchase]]*Table1[[#This Row],[Std. Price ($)]]</f>
        <v>100905.5216086677</v>
      </c>
      <c r="AA157" s="59"/>
      <c r="AB157" s="59"/>
      <c r="AC157" s="61">
        <f>Table1[[#This Row],[On Hand Stock (units)]]-(12*Table1[[#This Row],[APU
(units)]])</f>
        <v>-251.97988060081201</v>
      </c>
      <c r="AD157" s="64">
        <v>265.20000000000005</v>
      </c>
      <c r="AE157" s="65">
        <f>AD157*Table1[[#This Row],[Std. Price ($)]]</f>
        <v>5203.1179200000006</v>
      </c>
    </row>
    <row r="158" spans="1:31" ht="18.5" x14ac:dyDescent="0.35">
      <c r="A158" s="46">
        <v>18511.05158420614</v>
      </c>
      <c r="B158" s="47">
        <v>7.2039000000000009</v>
      </c>
      <c r="C158" s="47">
        <v>259.76762090319164</v>
      </c>
      <c r="D158" s="47">
        <f>Table1[[#This Row],[On-Hand Stock ($)]]/Table1[[#This Row],[Std. Price ($)]]</f>
        <v>36.059304113492914</v>
      </c>
      <c r="E158" s="48">
        <v>34</v>
      </c>
      <c r="F158" s="49">
        <v>0.2</v>
      </c>
      <c r="G158" s="48">
        <v>0.8</v>
      </c>
      <c r="H158" s="48">
        <v>0.94</v>
      </c>
      <c r="I158" s="48">
        <v>25</v>
      </c>
      <c r="J158" s="55">
        <f>Table1[[#This Row],[APU
(units)]]+(Table1[[#This Row],[APU Trend]]*Table1[[#This Row],[APU
(units)]])</f>
        <v>40.799999999999997</v>
      </c>
      <c r="K158" s="55" t="str">
        <f>IF(Table1[[#This Row],[On Hand Stock (units)]]&gt;J158,"Yes","No")</f>
        <v>No</v>
      </c>
      <c r="L158" s="55">
        <f>Table1[[#This Row],[Lead Time (days)]]/Table1[[#This Row],[S-OTD]]</f>
        <v>31.25</v>
      </c>
      <c r="M158" s="55">
        <f>(Table1[[#This Row],[Demand variability (COV)]]/100)*E158</f>
        <v>0.31959999999999994</v>
      </c>
      <c r="N158" s="55">
        <f>AVERAGE(Table1[[#This Row],[Lead Time (days)]],Table1[[#This Row],[Exp. Lead time]])</f>
        <v>28.125</v>
      </c>
      <c r="O158" s="55">
        <f>(Table1[[#This Row],[Exp. Lead time]]-N158)^2</f>
        <v>9.765625</v>
      </c>
      <c r="P158" s="55">
        <v>9.765625</v>
      </c>
      <c r="Q158" s="55">
        <f>1.64*SQRT(Table1[[#This Row],[Lead Time (days)]]*(M158^2)+Table1[[#This Row],[APU
(units)]]*P158)</f>
        <v>29.998323675138916</v>
      </c>
      <c r="R158" s="58">
        <f>Table1[[#This Row],[Safety Stock]]+(E158/30)*Table1[[#This Row],[Lead Time (days)]]</f>
        <v>58.331657008472249</v>
      </c>
      <c r="S158" s="58" t="str">
        <f>IF(Table1[[#This Row],[On Hand Stock (units)]]&gt;R158,"yes","no")</f>
        <v>no</v>
      </c>
      <c r="T158" s="59">
        <f>Table1[[#This Row],[On Hand Stock (units)]]-J158</f>
        <v>-4.7406958865070834</v>
      </c>
      <c r="U158" s="59">
        <f>Table1[[#This Row],[Exp. Lead time]]*Table1[[#This Row],[APU
(units)]]/30</f>
        <v>35.416666666666664</v>
      </c>
      <c r="V158" s="59">
        <f>Table1[[#This Row],[On Hand Stock (units)]]+U158</f>
        <v>71.475970780159571</v>
      </c>
      <c r="W158" s="59" t="str">
        <f>IF(Table1[[#This Row],[On hand quantity after purchase]]&gt;Table1[[#This Row],[APU  Projection for oct]],"Yes","No")</f>
        <v>Yes</v>
      </c>
      <c r="X158" s="59">
        <f>AE158-Table1[[#This Row],[On Hand Stock (units)]]</f>
        <v>992.65761588650741</v>
      </c>
      <c r="Y158" s="59">
        <f>MAX(Table1[[#This Row],[Qty required to meet next quarter]],Table1[[#This Row],[MOQ/One lead time demand]])</f>
        <v>992.65761588650741</v>
      </c>
      <c r="Z158" s="59">
        <f>Table1[[#This Row],[Qty to purchase]]*Table1[[#This Row],[Std. Price ($)]]</f>
        <v>7151.0061990848117</v>
      </c>
      <c r="AA158" s="59"/>
      <c r="AB158" s="59"/>
      <c r="AC158" s="61">
        <f>Table1[[#This Row],[On Hand Stock (units)]]-(12*Table1[[#This Row],[APU
(units)]])</f>
        <v>-371.94069588650711</v>
      </c>
      <c r="AD158" s="64">
        <v>142.80000000000001</v>
      </c>
      <c r="AE158" s="65">
        <f>AD158*Table1[[#This Row],[Std. Price ($)]]</f>
        <v>1028.7169200000003</v>
      </c>
    </row>
    <row r="159" spans="1:31" ht="18.5" x14ac:dyDescent="0.35">
      <c r="A159" s="46">
        <v>1465.2877727727164</v>
      </c>
      <c r="B159" s="47">
        <v>9.2180000000000017</v>
      </c>
      <c r="C159" s="47">
        <v>275.47545666666673</v>
      </c>
      <c r="D159" s="47">
        <f>Table1[[#This Row],[On-Hand Stock ($)]]/Table1[[#This Row],[Std. Price ($)]]</f>
        <v>29.884514717581546</v>
      </c>
      <c r="E159" s="48">
        <v>10</v>
      </c>
      <c r="F159" s="49">
        <v>0.2</v>
      </c>
      <c r="G159" s="48">
        <v>1</v>
      </c>
      <c r="H159" s="48">
        <v>1</v>
      </c>
      <c r="I159" s="48">
        <v>70</v>
      </c>
      <c r="J159" s="55">
        <f>Table1[[#This Row],[APU
(units)]]+(Table1[[#This Row],[APU Trend]]*Table1[[#This Row],[APU
(units)]])</f>
        <v>12</v>
      </c>
      <c r="K159" s="55" t="str">
        <f>IF(Table1[[#This Row],[On Hand Stock (units)]]&gt;J159,"Yes","No")</f>
        <v>Yes</v>
      </c>
      <c r="L159" s="55">
        <f>Table1[[#This Row],[Lead Time (days)]]/Table1[[#This Row],[S-OTD]]</f>
        <v>70</v>
      </c>
      <c r="M159" s="55">
        <f>(Table1[[#This Row],[Demand variability (COV)]]/100)*E159</f>
        <v>0.1</v>
      </c>
      <c r="N159" s="55">
        <f>AVERAGE(Table1[[#This Row],[Lead Time (days)]],Table1[[#This Row],[Exp. Lead time]])</f>
        <v>70</v>
      </c>
      <c r="O159" s="55">
        <f>(Table1[[#This Row],[Exp. Lead time]]-N159)^2</f>
        <v>0</v>
      </c>
      <c r="P159" s="55">
        <v>0</v>
      </c>
      <c r="Q159" s="55">
        <f>1.64*SQRT(Table1[[#This Row],[Lead Time (days)]]*(M159^2)+Table1[[#This Row],[APU
(units)]]*P159)</f>
        <v>1.3721224435158841</v>
      </c>
      <c r="R159" s="58">
        <f>Table1[[#This Row],[Safety Stock]]+(E159/30)*Table1[[#This Row],[Lead Time (days)]]</f>
        <v>24.705455776849217</v>
      </c>
      <c r="S159" s="58" t="str">
        <f>IF(Table1[[#This Row],[On Hand Stock (units)]]&gt;R159,"yes","no")</f>
        <v>yes</v>
      </c>
      <c r="T159" s="59">
        <f>Table1[[#This Row],[On Hand Stock (units)]]-J159</f>
        <v>17.884514717581546</v>
      </c>
      <c r="U159" s="59">
        <f>Table1[[#This Row],[Exp. Lead time]]*Table1[[#This Row],[APU
(units)]]/30</f>
        <v>23.333333333333332</v>
      </c>
      <c r="V159" s="59">
        <f>Table1[[#This Row],[On Hand Stock (units)]]+U159</f>
        <v>53.217848050914881</v>
      </c>
      <c r="W159" s="59" t="str">
        <f>IF(Table1[[#This Row],[On hand quantity after purchase]]&gt;Table1[[#This Row],[APU  Projection for oct]],"Yes","No")</f>
        <v>Yes</v>
      </c>
      <c r="X159" s="59">
        <f>AE159-Table1[[#This Row],[On Hand Stock (units)]]</f>
        <v>357.2714852824185</v>
      </c>
      <c r="Y159" s="59">
        <f>MAX(Table1[[#This Row],[Qty required to meet next quarter]],Table1[[#This Row],[MOQ/One lead time demand]])</f>
        <v>357.2714852824185</v>
      </c>
      <c r="Z159" s="59">
        <f>Table1[[#This Row],[Qty to purchase]]*Table1[[#This Row],[Std. Price ($)]]</f>
        <v>3293.3285513333344</v>
      </c>
      <c r="AA159" s="59"/>
      <c r="AB159" s="59"/>
      <c r="AC159" s="61">
        <f>Table1[[#This Row],[On Hand Stock (units)]]-(12*Table1[[#This Row],[APU
(units)]])</f>
        <v>-90.115485282418462</v>
      </c>
      <c r="AD159" s="64">
        <v>42</v>
      </c>
      <c r="AE159" s="65">
        <f>AD159*Table1[[#This Row],[Std. Price ($)]]</f>
        <v>387.15600000000006</v>
      </c>
    </row>
    <row r="160" spans="1:31" ht="18.5" x14ac:dyDescent="0.35">
      <c r="A160" s="46">
        <v>64333.349076423088</v>
      </c>
      <c r="B160" s="47">
        <v>27.442800000000002</v>
      </c>
      <c r="C160" s="47">
        <v>789.99925392960017</v>
      </c>
      <c r="D160" s="47">
        <f>Table1[[#This Row],[On-Hand Stock ($)]]/Table1[[#This Row],[Std. Price ($)]]</f>
        <v>28.787122812890818</v>
      </c>
      <c r="E160" s="48">
        <v>18</v>
      </c>
      <c r="F160" s="49">
        <v>-0.4</v>
      </c>
      <c r="G160" s="48">
        <v>1</v>
      </c>
      <c r="H160" s="48">
        <v>1.32</v>
      </c>
      <c r="I160" s="48">
        <v>26</v>
      </c>
      <c r="J160" s="55">
        <f>Table1[[#This Row],[APU
(units)]]+(Table1[[#This Row],[APU Trend]]*Table1[[#This Row],[APU
(units)]])</f>
        <v>10.8</v>
      </c>
      <c r="K160" s="55" t="str">
        <f>IF(Table1[[#This Row],[On Hand Stock (units)]]&gt;J160,"Yes","No")</f>
        <v>Yes</v>
      </c>
      <c r="L160" s="55">
        <f>Table1[[#This Row],[Lead Time (days)]]/Table1[[#This Row],[S-OTD]]</f>
        <v>26</v>
      </c>
      <c r="M160" s="55">
        <f>(Table1[[#This Row],[Demand variability (COV)]]/100)*E160</f>
        <v>0.23760000000000001</v>
      </c>
      <c r="N160" s="55">
        <f>AVERAGE(Table1[[#This Row],[Lead Time (days)]],Table1[[#This Row],[Exp. Lead time]])</f>
        <v>26</v>
      </c>
      <c r="O160" s="55">
        <f>(Table1[[#This Row],[Exp. Lead time]]-N160)^2</f>
        <v>0</v>
      </c>
      <c r="P160" s="55">
        <v>0</v>
      </c>
      <c r="Q160" s="55">
        <f>1.64*SQRT(Table1[[#This Row],[Lead Time (days)]]*(M160^2)+Table1[[#This Row],[APU
(units)]]*P160)</f>
        <v>1.9869043397446189</v>
      </c>
      <c r="R160" s="58">
        <f>Table1[[#This Row],[Safety Stock]]+(E160/30)*Table1[[#This Row],[Lead Time (days)]]</f>
        <v>17.586904339744617</v>
      </c>
      <c r="S160" s="58" t="str">
        <f>IF(Table1[[#This Row],[On Hand Stock (units)]]&gt;R160,"yes","no")</f>
        <v>yes</v>
      </c>
      <c r="T160" s="59">
        <f>Table1[[#This Row],[On Hand Stock (units)]]-J160</f>
        <v>17.987122812890817</v>
      </c>
      <c r="U160" s="59">
        <f>Table1[[#This Row],[Exp. Lead time]]*Table1[[#This Row],[APU
(units)]]/30</f>
        <v>15.6</v>
      </c>
      <c r="V160" s="59">
        <f>Table1[[#This Row],[On Hand Stock (units)]]+U160</f>
        <v>44.387122812890816</v>
      </c>
      <c r="W160" s="59" t="str">
        <f>IF(Table1[[#This Row],[On hand quantity after purchase]]&gt;Table1[[#This Row],[APU  Projection for oct]],"Yes","No")</f>
        <v>Yes</v>
      </c>
      <c r="X160" s="59">
        <f>AE160-Table1[[#This Row],[On Hand Stock (units)]]</f>
        <v>267.59511718710917</v>
      </c>
      <c r="Y160" s="59">
        <f>MAX(Table1[[#This Row],[Qty required to meet next quarter]],Table1[[#This Row],[MOQ/One lead time demand]])</f>
        <v>267.59511718710917</v>
      </c>
      <c r="Z160" s="59">
        <f>Table1[[#This Row],[Qty to purchase]]*Table1[[#This Row],[Std. Price ($)]]</f>
        <v>7343.5592819424</v>
      </c>
      <c r="AA160" s="59"/>
      <c r="AB160" s="59"/>
      <c r="AC160" s="61">
        <f>Table1[[#This Row],[On Hand Stock (units)]]-(12*Table1[[#This Row],[APU
(units)]])</f>
        <v>-187.21287718710917</v>
      </c>
      <c r="AD160" s="64">
        <v>10.799999999999999</v>
      </c>
      <c r="AE160" s="65">
        <f>AD160*Table1[[#This Row],[Std. Price ($)]]</f>
        <v>296.38223999999997</v>
      </c>
    </row>
    <row r="161" spans="1:31" ht="18.5" x14ac:dyDescent="0.35">
      <c r="A161" s="46">
        <v>43950.981351040122</v>
      </c>
      <c r="B161" s="47">
        <v>77.453530000000015</v>
      </c>
      <c r="C161" s="47">
        <v>1049.7683159849603</v>
      </c>
      <c r="D161" s="47">
        <f>Table1[[#This Row],[On-Hand Stock ($)]]/Table1[[#This Row],[Std. Price ($)]]</f>
        <v>13.553524493783048</v>
      </c>
      <c r="E161" s="48">
        <v>34</v>
      </c>
      <c r="F161" s="49">
        <v>-0.4</v>
      </c>
      <c r="G161" s="48">
        <v>1</v>
      </c>
      <c r="H161" s="48">
        <v>0.72</v>
      </c>
      <c r="I161" s="48">
        <v>12</v>
      </c>
      <c r="J161" s="55">
        <f>Table1[[#This Row],[APU
(units)]]+(Table1[[#This Row],[APU Trend]]*Table1[[#This Row],[APU
(units)]])</f>
        <v>20.399999999999999</v>
      </c>
      <c r="K161" s="55" t="str">
        <f>IF(Table1[[#This Row],[On Hand Stock (units)]]&gt;J161,"Yes","No")</f>
        <v>No</v>
      </c>
      <c r="L161" s="55">
        <f>Table1[[#This Row],[Lead Time (days)]]/Table1[[#This Row],[S-OTD]]</f>
        <v>12</v>
      </c>
      <c r="M161" s="55">
        <f>(Table1[[#This Row],[Demand variability (COV)]]/100)*E161</f>
        <v>0.24479999999999999</v>
      </c>
      <c r="N161" s="55">
        <f>AVERAGE(Table1[[#This Row],[Lead Time (days)]],Table1[[#This Row],[Exp. Lead time]])</f>
        <v>12</v>
      </c>
      <c r="O161" s="55">
        <f>(Table1[[#This Row],[Exp. Lead time]]-N161)^2</f>
        <v>0</v>
      </c>
      <c r="P161" s="55">
        <v>0</v>
      </c>
      <c r="Q161" s="55">
        <f>1.64*SQRT(Table1[[#This Row],[Lead Time (days)]]*(M161^2)+Table1[[#This Row],[APU
(units)]]*P161)</f>
        <v>1.3907398036325844</v>
      </c>
      <c r="R161" s="58">
        <f>Table1[[#This Row],[Safety Stock]]+(E161/30)*Table1[[#This Row],[Lead Time (days)]]</f>
        <v>14.990739803632584</v>
      </c>
      <c r="S161" s="58" t="str">
        <f>IF(Table1[[#This Row],[On Hand Stock (units)]]&gt;R161,"yes","no")</f>
        <v>no</v>
      </c>
      <c r="T161" s="59">
        <f>Table1[[#This Row],[On Hand Stock (units)]]-J161</f>
        <v>-6.8464755062169509</v>
      </c>
      <c r="U161" s="59">
        <f>Table1[[#This Row],[Exp. Lead time]]*Table1[[#This Row],[APU
(units)]]/30</f>
        <v>13.6</v>
      </c>
      <c r="V161" s="59">
        <f>Table1[[#This Row],[On Hand Stock (units)]]+U161</f>
        <v>27.153524493783046</v>
      </c>
      <c r="W161" s="59" t="str">
        <f>IF(Table1[[#This Row],[On hand quantity after purchase]]&gt;Table1[[#This Row],[APU  Projection for oct]],"Yes","No")</f>
        <v>Yes</v>
      </c>
      <c r="X161" s="59">
        <f>AE161-Table1[[#This Row],[On Hand Stock (units)]]</f>
        <v>1566.4984875062166</v>
      </c>
      <c r="Y161" s="59">
        <f>MAX(Table1[[#This Row],[Qty required to meet next quarter]],Table1[[#This Row],[MOQ/One lead time demand]])</f>
        <v>1566.4984875062166</v>
      </c>
      <c r="Z161" s="59">
        <f>Table1[[#This Row],[Qty to purchase]]*Table1[[#This Row],[Std. Price ($)]]</f>
        <v>121330.83759701739</v>
      </c>
      <c r="AA161" s="59"/>
      <c r="AB161" s="59"/>
      <c r="AC161" s="61">
        <f>Table1[[#This Row],[On Hand Stock (units)]]-(12*Table1[[#This Row],[APU
(units)]])</f>
        <v>-394.44647550621693</v>
      </c>
      <c r="AD161" s="64">
        <v>20.399999999999991</v>
      </c>
      <c r="AE161" s="65">
        <f>AD161*Table1[[#This Row],[Std. Price ($)]]</f>
        <v>1580.0520119999996</v>
      </c>
    </row>
    <row r="162" spans="1:31" ht="18.5" x14ac:dyDescent="0.35">
      <c r="A162" s="46">
        <v>82840.001770630566</v>
      </c>
      <c r="B162" s="47">
        <v>7.2039000000000009</v>
      </c>
      <c r="C162" s="47">
        <v>1480.0728362805</v>
      </c>
      <c r="D162" s="47">
        <f>Table1[[#This Row],[On-Hand Stock ($)]]/Table1[[#This Row],[Std. Price ($)]]</f>
        <v>205.45438391433805</v>
      </c>
      <c r="E162" s="48">
        <v>42</v>
      </c>
      <c r="F162" s="49">
        <v>0.6</v>
      </c>
      <c r="G162" s="48">
        <v>1</v>
      </c>
      <c r="H162" s="48">
        <v>0.93</v>
      </c>
      <c r="I162" s="48">
        <v>145</v>
      </c>
      <c r="J162" s="55">
        <f>Table1[[#This Row],[APU
(units)]]+(Table1[[#This Row],[APU Trend]]*Table1[[#This Row],[APU
(units)]])</f>
        <v>67.2</v>
      </c>
      <c r="K162" s="55" t="str">
        <f>IF(Table1[[#This Row],[On Hand Stock (units)]]&gt;J162,"Yes","No")</f>
        <v>Yes</v>
      </c>
      <c r="L162" s="55">
        <f>Table1[[#This Row],[Lead Time (days)]]/Table1[[#This Row],[S-OTD]]</f>
        <v>145</v>
      </c>
      <c r="M162" s="55">
        <f>(Table1[[#This Row],[Demand variability (COV)]]/100)*E162</f>
        <v>0.39060000000000006</v>
      </c>
      <c r="N162" s="55">
        <f>AVERAGE(Table1[[#This Row],[Lead Time (days)]],Table1[[#This Row],[Exp. Lead time]])</f>
        <v>145</v>
      </c>
      <c r="O162" s="55">
        <f>(Table1[[#This Row],[Exp. Lead time]]-N162)^2</f>
        <v>0</v>
      </c>
      <c r="P162" s="55">
        <v>0</v>
      </c>
      <c r="Q162" s="55">
        <f>1.64*SQRT(Table1[[#This Row],[Lead Time (days)]]*(M162^2)+Table1[[#This Row],[APU
(units)]]*P162)</f>
        <v>7.7136528216610847</v>
      </c>
      <c r="R162" s="58">
        <f>Table1[[#This Row],[Safety Stock]]+(E162/30)*Table1[[#This Row],[Lead Time (days)]]</f>
        <v>210.71365282166107</v>
      </c>
      <c r="S162" s="58" t="str">
        <f>IF(Table1[[#This Row],[On Hand Stock (units)]]&gt;R162,"yes","no")</f>
        <v>no</v>
      </c>
      <c r="T162" s="59">
        <f>Table1[[#This Row],[On Hand Stock (units)]]-J162</f>
        <v>138.25438391433806</v>
      </c>
      <c r="U162" s="59">
        <f>Table1[[#This Row],[Exp. Lead time]]*Table1[[#This Row],[APU
(units)]]/30</f>
        <v>203</v>
      </c>
      <c r="V162" s="59">
        <f>Table1[[#This Row],[On Hand Stock (units)]]+U162</f>
        <v>408.45438391433805</v>
      </c>
      <c r="W162" s="59" t="str">
        <f>IF(Table1[[#This Row],[On hand quantity after purchase]]&gt;Table1[[#This Row],[APU  Projection for oct]],"Yes","No")</f>
        <v>Yes</v>
      </c>
      <c r="X162" s="59">
        <f>AE162-Table1[[#This Row],[On Hand Stock (units)]]</f>
        <v>1791.4666960856625</v>
      </c>
      <c r="Y162" s="59">
        <f>MAX(Table1[[#This Row],[Qty required to meet next quarter]],Table1[[#This Row],[MOQ/One lead time demand]])</f>
        <v>1791.4666960856625</v>
      </c>
      <c r="Z162" s="59">
        <f>Table1[[#This Row],[Qty to purchase]]*Table1[[#This Row],[Std. Price ($)]]</f>
        <v>12905.546931931505</v>
      </c>
      <c r="AA162" s="59"/>
      <c r="AB162" s="59"/>
      <c r="AC162" s="61">
        <f>Table1[[#This Row],[On Hand Stock (units)]]-(12*Table1[[#This Row],[APU
(units)]])</f>
        <v>-298.54561608566195</v>
      </c>
      <c r="AD162" s="64">
        <v>277.20000000000005</v>
      </c>
      <c r="AE162" s="65">
        <f>AD162*Table1[[#This Row],[Std. Price ($)]]</f>
        <v>1996.9210800000005</v>
      </c>
    </row>
    <row r="163" spans="1:31" ht="18.5" x14ac:dyDescent="0.35">
      <c r="A163" s="46">
        <v>16258.208294273569</v>
      </c>
      <c r="B163" s="47">
        <v>61.855200000000004</v>
      </c>
      <c r="C163" s="47">
        <v>3465.6509746320003</v>
      </c>
      <c r="D163" s="47">
        <f>Table1[[#This Row],[On-Hand Stock ($)]]/Table1[[#This Row],[Std. Price ($)]]</f>
        <v>56.02844990610329</v>
      </c>
      <c r="E163" s="48">
        <v>18</v>
      </c>
      <c r="F163" s="49">
        <v>-0.6</v>
      </c>
      <c r="G163" s="48">
        <v>1</v>
      </c>
      <c r="H163" s="48">
        <v>1.46</v>
      </c>
      <c r="I163" s="48">
        <v>55</v>
      </c>
      <c r="J163" s="55">
        <f>Table1[[#This Row],[APU
(units)]]+(Table1[[#This Row],[APU Trend]]*Table1[[#This Row],[APU
(units)]])</f>
        <v>7.2000000000000011</v>
      </c>
      <c r="K163" s="55" t="str">
        <f>IF(Table1[[#This Row],[On Hand Stock (units)]]&gt;J163,"Yes","No")</f>
        <v>Yes</v>
      </c>
      <c r="L163" s="55">
        <f>Table1[[#This Row],[Lead Time (days)]]/Table1[[#This Row],[S-OTD]]</f>
        <v>55</v>
      </c>
      <c r="M163" s="55">
        <f>(Table1[[#This Row],[Demand variability (COV)]]/100)*E163</f>
        <v>0.26279999999999998</v>
      </c>
      <c r="N163" s="55">
        <f>AVERAGE(Table1[[#This Row],[Lead Time (days)]],Table1[[#This Row],[Exp. Lead time]])</f>
        <v>55</v>
      </c>
      <c r="O163" s="55">
        <f>(Table1[[#This Row],[Exp. Lead time]]-N163)^2</f>
        <v>0</v>
      </c>
      <c r="P163" s="55">
        <v>0</v>
      </c>
      <c r="Q163" s="55">
        <f>1.64*SQRT(Table1[[#This Row],[Lead Time (days)]]*(M163^2)+Table1[[#This Row],[APU
(units)]]*P163)</f>
        <v>3.1963222183503337</v>
      </c>
      <c r="R163" s="58">
        <f>Table1[[#This Row],[Safety Stock]]+(E163/30)*Table1[[#This Row],[Lead Time (days)]]</f>
        <v>36.196322218350332</v>
      </c>
      <c r="S163" s="58" t="str">
        <f>IF(Table1[[#This Row],[On Hand Stock (units)]]&gt;R163,"yes","no")</f>
        <v>yes</v>
      </c>
      <c r="T163" s="59">
        <f>Table1[[#This Row],[On Hand Stock (units)]]-J163</f>
        <v>48.828449906103288</v>
      </c>
      <c r="U163" s="59">
        <f>Table1[[#This Row],[Exp. Lead time]]*Table1[[#This Row],[APU
(units)]]/30</f>
        <v>33</v>
      </c>
      <c r="V163" s="59">
        <f>Table1[[#This Row],[On Hand Stock (units)]]+U163</f>
        <v>89.02844990610329</v>
      </c>
      <c r="W163" s="59" t="str">
        <f>IF(Table1[[#This Row],[On hand quantity after purchase]]&gt;Table1[[#This Row],[APU  Projection for oct]],"Yes","No")</f>
        <v>Yes</v>
      </c>
      <c r="X163" s="59">
        <f>AE163-Table1[[#This Row],[On Hand Stock (units)]]</f>
        <v>-724.0646099061031</v>
      </c>
      <c r="Y163" s="59">
        <f>MAX(Table1[[#This Row],[Qty required to meet next quarter]],Table1[[#This Row],[MOQ/One lead time demand]])</f>
        <v>33</v>
      </c>
      <c r="Z163" s="59">
        <f>Table1[[#This Row],[Qty to purchase]]*Table1[[#This Row],[Std. Price ($)]]</f>
        <v>2041.2216000000001</v>
      </c>
      <c r="AA163" s="59"/>
      <c r="AB163" s="59"/>
      <c r="AC163" s="61">
        <f>Table1[[#This Row],[On Hand Stock (units)]]-(12*Table1[[#This Row],[APU
(units)]])</f>
        <v>-159.97155009389672</v>
      </c>
      <c r="AD163" s="64">
        <v>-10.799999999999995</v>
      </c>
      <c r="AE163" s="65">
        <f>AD163*Table1[[#This Row],[Std. Price ($)]]</f>
        <v>-668.03615999999977</v>
      </c>
    </row>
    <row r="164" spans="1:31" ht="18.5" x14ac:dyDescent="0.35">
      <c r="A164" s="46">
        <v>68000.852508607408</v>
      </c>
      <c r="B164" s="47">
        <v>23.683660000000003</v>
      </c>
      <c r="C164" s="47">
        <v>12428.600516701603</v>
      </c>
      <c r="D164" s="47">
        <f>Table1[[#This Row],[On-Hand Stock ($)]]/Table1[[#This Row],[Std. Price ($)]]</f>
        <v>524.77533103842904</v>
      </c>
      <c r="E164" s="48">
        <v>42</v>
      </c>
      <c r="F164" s="49">
        <v>0.4</v>
      </c>
      <c r="G164" s="48">
        <v>1</v>
      </c>
      <c r="H164" s="48">
        <v>1.08</v>
      </c>
      <c r="I164" s="48">
        <v>290</v>
      </c>
      <c r="J164" s="55">
        <f>Table1[[#This Row],[APU
(units)]]+(Table1[[#This Row],[APU Trend]]*Table1[[#This Row],[APU
(units)]])</f>
        <v>58.8</v>
      </c>
      <c r="K164" s="55" t="str">
        <f>IF(Table1[[#This Row],[On Hand Stock (units)]]&gt;J164,"Yes","No")</f>
        <v>Yes</v>
      </c>
      <c r="L164" s="55">
        <f>Table1[[#This Row],[Lead Time (days)]]/Table1[[#This Row],[S-OTD]]</f>
        <v>290</v>
      </c>
      <c r="M164" s="55">
        <f>(Table1[[#This Row],[Demand variability (COV)]]/100)*E164</f>
        <v>0.4536</v>
      </c>
      <c r="N164" s="55">
        <f>AVERAGE(Table1[[#This Row],[Lead Time (days)]],Table1[[#This Row],[Exp. Lead time]])</f>
        <v>290</v>
      </c>
      <c r="O164" s="55">
        <f>(Table1[[#This Row],[Exp. Lead time]]-N164)^2</f>
        <v>0</v>
      </c>
      <c r="P164" s="55">
        <v>0</v>
      </c>
      <c r="Q164" s="55">
        <f>1.64*SQRT(Table1[[#This Row],[Lead Time (days)]]*(M164^2)+Table1[[#This Row],[APU
(units)]]*P164)</f>
        <v>12.668228635158114</v>
      </c>
      <c r="R164" s="58">
        <f>Table1[[#This Row],[Safety Stock]]+(E164/30)*Table1[[#This Row],[Lead Time (days)]]</f>
        <v>418.66822863515813</v>
      </c>
      <c r="S164" s="58" t="str">
        <f>IF(Table1[[#This Row],[On Hand Stock (units)]]&gt;R164,"yes","no")</f>
        <v>yes</v>
      </c>
      <c r="T164" s="59">
        <f>Table1[[#This Row],[On Hand Stock (units)]]-J164</f>
        <v>465.97533103842903</v>
      </c>
      <c r="U164" s="59">
        <f>Table1[[#This Row],[Exp. Lead time]]*Table1[[#This Row],[APU
(units)]]/30</f>
        <v>406</v>
      </c>
      <c r="V164" s="59">
        <f>Table1[[#This Row],[On Hand Stock (units)]]+U164</f>
        <v>930.77533103842904</v>
      </c>
      <c r="W164" s="59" t="str">
        <f>IF(Table1[[#This Row],[On hand quantity after purchase]]&gt;Table1[[#This Row],[APU  Projection for oct]],"Yes","No")</f>
        <v>Yes</v>
      </c>
      <c r="X164" s="59">
        <f>AE164-Table1[[#This Row],[On Hand Stock (units)]]</f>
        <v>4846.6787569615717</v>
      </c>
      <c r="Y164" s="59">
        <f>MAX(Table1[[#This Row],[Qty required to meet next quarter]],Table1[[#This Row],[MOQ/One lead time demand]])</f>
        <v>4846.6787569615717</v>
      </c>
      <c r="Z164" s="59">
        <f>Table1[[#This Row],[Qty to purchase]]*Table1[[#This Row],[Std. Price ($)]]</f>
        <v>114787.09180910052</v>
      </c>
      <c r="AA164" s="59"/>
      <c r="AB164" s="59"/>
      <c r="AC164" s="61">
        <f>Table1[[#This Row],[On Hand Stock (units)]]-(12*Table1[[#This Row],[APU
(units)]])</f>
        <v>20.775331038429044</v>
      </c>
      <c r="AD164" s="64">
        <v>226.79999999999998</v>
      </c>
      <c r="AE164" s="65">
        <f>AD164*Table1[[#This Row],[Std. Price ($)]]</f>
        <v>5371.4540880000004</v>
      </c>
    </row>
    <row r="165" spans="1:31" ht="18.5" x14ac:dyDescent="0.35">
      <c r="A165" s="46">
        <v>92564.37328006071</v>
      </c>
      <c r="B165" s="47">
        <v>139.3854</v>
      </c>
      <c r="C165" s="47">
        <v>2428.3494388808913</v>
      </c>
      <c r="D165" s="47">
        <f>Table1[[#This Row],[On-Hand Stock ($)]]/Table1[[#This Row],[Std. Price ($)]]</f>
        <v>17.42183499047168</v>
      </c>
      <c r="E165" s="48">
        <v>26</v>
      </c>
      <c r="F165" s="49">
        <v>1.2</v>
      </c>
      <c r="G165" s="48">
        <v>0.83</v>
      </c>
      <c r="H165" s="48">
        <v>0.85</v>
      </c>
      <c r="I165" s="48">
        <v>20</v>
      </c>
      <c r="J165" s="55">
        <f>Table1[[#This Row],[APU
(units)]]+(Table1[[#This Row],[APU Trend]]*Table1[[#This Row],[APU
(units)]])</f>
        <v>57.2</v>
      </c>
      <c r="K165" s="55" t="str">
        <f>IF(Table1[[#This Row],[On Hand Stock (units)]]&gt;J165,"Yes","No")</f>
        <v>No</v>
      </c>
      <c r="L165" s="55">
        <f>Table1[[#This Row],[Lead Time (days)]]/Table1[[#This Row],[S-OTD]]</f>
        <v>24.096385542168676</v>
      </c>
      <c r="M165" s="55">
        <f>(Table1[[#This Row],[Demand variability (COV)]]/100)*E165</f>
        <v>0.22100000000000003</v>
      </c>
      <c r="N165" s="55">
        <f>AVERAGE(Table1[[#This Row],[Lead Time (days)]],Table1[[#This Row],[Exp. Lead time]])</f>
        <v>22.048192771084338</v>
      </c>
      <c r="O165" s="55">
        <f>(Table1[[#This Row],[Exp. Lead time]]-N165)^2</f>
        <v>4.1950936275221391</v>
      </c>
      <c r="P165" s="55">
        <v>4.1950936275221391</v>
      </c>
      <c r="Q165" s="55">
        <f>1.64*SQRT(Table1[[#This Row],[Lead Time (days)]]*(M165^2)+Table1[[#This Row],[APU
(units)]]*P165)</f>
        <v>17.204315575086738</v>
      </c>
      <c r="R165" s="58">
        <f>Table1[[#This Row],[Safety Stock]]+(E165/30)*Table1[[#This Row],[Lead Time (days)]]</f>
        <v>34.537648908420074</v>
      </c>
      <c r="S165" s="58" t="str">
        <f>IF(Table1[[#This Row],[On Hand Stock (units)]]&gt;R165,"yes","no")</f>
        <v>no</v>
      </c>
      <c r="T165" s="59">
        <f>Table1[[#This Row],[On Hand Stock (units)]]-J165</f>
        <v>-39.778165009528323</v>
      </c>
      <c r="U165" s="59">
        <f>Table1[[#This Row],[Exp. Lead time]]*Table1[[#This Row],[APU
(units)]]/30</f>
        <v>20.883534136546185</v>
      </c>
      <c r="V165" s="59">
        <f>Table1[[#This Row],[On Hand Stock (units)]]+U165</f>
        <v>38.305369127017869</v>
      </c>
      <c r="W165" s="59" t="str">
        <f>IF(Table1[[#This Row],[On hand quantity after purchase]]&gt;Table1[[#This Row],[APU  Projection for oct]],"Yes","No")</f>
        <v>No</v>
      </c>
      <c r="X165" s="59">
        <f>AE165-Table1[[#This Row],[On Hand Stock (units)]]</f>
        <v>36947.586245009537</v>
      </c>
      <c r="Y165" s="59">
        <f>MAX(Table1[[#This Row],[Qty required to meet next quarter]],Table1[[#This Row],[MOQ/One lead time demand]])</f>
        <v>36947.586245009537</v>
      </c>
      <c r="Z165" s="59">
        <f>Table1[[#This Row],[Qty to purchase]]*Table1[[#This Row],[Std. Price ($)]]</f>
        <v>5149954.0877951523</v>
      </c>
      <c r="AA165" s="59"/>
      <c r="AB165" s="59"/>
      <c r="AC165" s="61">
        <f>Table1[[#This Row],[On Hand Stock (units)]]-(12*Table1[[#This Row],[APU
(units)]])</f>
        <v>-294.57816500952833</v>
      </c>
      <c r="AD165" s="64">
        <v>265.20000000000005</v>
      </c>
      <c r="AE165" s="65">
        <f>AD165*Table1[[#This Row],[Std. Price ($)]]</f>
        <v>36965.008080000007</v>
      </c>
    </row>
    <row r="166" spans="1:31" ht="18.5" x14ac:dyDescent="0.35">
      <c r="A166" s="46">
        <v>5080.4701788899065</v>
      </c>
      <c r="B166" s="47">
        <v>143.69739999999999</v>
      </c>
      <c r="C166" s="47">
        <v>12318.499952329999</v>
      </c>
      <c r="D166" s="47">
        <f>Table1[[#This Row],[On-Hand Stock ($)]]/Table1[[#This Row],[Std. Price ($)]]</f>
        <v>85.725280710228574</v>
      </c>
      <c r="E166" s="48">
        <v>26</v>
      </c>
      <c r="F166" s="49">
        <v>0.6</v>
      </c>
      <c r="G166" s="48">
        <v>1</v>
      </c>
      <c r="H166" s="48">
        <v>1.1399999999999999</v>
      </c>
      <c r="I166" s="48">
        <v>75</v>
      </c>
      <c r="J166" s="55">
        <f>Table1[[#This Row],[APU
(units)]]+(Table1[[#This Row],[APU Trend]]*Table1[[#This Row],[APU
(units)]])</f>
        <v>41.6</v>
      </c>
      <c r="K166" s="55" t="str">
        <f>IF(Table1[[#This Row],[On Hand Stock (units)]]&gt;J166,"Yes","No")</f>
        <v>Yes</v>
      </c>
      <c r="L166" s="55">
        <f>Table1[[#This Row],[Lead Time (days)]]/Table1[[#This Row],[S-OTD]]</f>
        <v>75</v>
      </c>
      <c r="M166" s="55">
        <f>(Table1[[#This Row],[Demand variability (COV)]]/100)*E166</f>
        <v>0.29639999999999994</v>
      </c>
      <c r="N166" s="55">
        <f>AVERAGE(Table1[[#This Row],[Lead Time (days)]],Table1[[#This Row],[Exp. Lead time]])</f>
        <v>75</v>
      </c>
      <c r="O166" s="55">
        <f>(Table1[[#This Row],[Exp. Lead time]]-N166)^2</f>
        <v>0</v>
      </c>
      <c r="P166" s="55">
        <v>0</v>
      </c>
      <c r="Q166" s="55">
        <f>1.64*SQRT(Table1[[#This Row],[Lead Time (days)]]*(M166^2)+Table1[[#This Row],[APU
(units)]]*P166)</f>
        <v>4.2097148467800034</v>
      </c>
      <c r="R166" s="58">
        <f>Table1[[#This Row],[Safety Stock]]+(E166/30)*Table1[[#This Row],[Lead Time (days)]]</f>
        <v>69.209714846780003</v>
      </c>
      <c r="S166" s="58" t="str">
        <f>IF(Table1[[#This Row],[On Hand Stock (units)]]&gt;R166,"yes","no")</f>
        <v>yes</v>
      </c>
      <c r="T166" s="59">
        <f>Table1[[#This Row],[On Hand Stock (units)]]-J166</f>
        <v>44.125280710228573</v>
      </c>
      <c r="U166" s="59">
        <f>Table1[[#This Row],[Exp. Lead time]]*Table1[[#This Row],[APU
(units)]]/30</f>
        <v>65</v>
      </c>
      <c r="V166" s="59">
        <f>Table1[[#This Row],[On Hand Stock (units)]]+U166</f>
        <v>150.72528071022856</v>
      </c>
      <c r="W166" s="59" t="str">
        <f>IF(Table1[[#This Row],[On hand quantity after purchase]]&gt;Table1[[#This Row],[APU  Projection for oct]],"Yes","No")</f>
        <v>Yes</v>
      </c>
      <c r="X166" s="59">
        <f>AE166-Table1[[#This Row],[On Hand Stock (units)]]</f>
        <v>24572.748559289776</v>
      </c>
      <c r="Y166" s="59">
        <f>MAX(Table1[[#This Row],[Qty required to meet next quarter]],Table1[[#This Row],[MOQ/One lead time demand]])</f>
        <v>24572.748559289776</v>
      </c>
      <c r="Z166" s="59">
        <f>Table1[[#This Row],[Qty to purchase]]*Table1[[#This Row],[Std. Price ($)]]</f>
        <v>3531040.0788236861</v>
      </c>
      <c r="AA166" s="59"/>
      <c r="AB166" s="59"/>
      <c r="AC166" s="61">
        <f>Table1[[#This Row],[On Hand Stock (units)]]-(12*Table1[[#This Row],[APU
(units)]])</f>
        <v>-226.27471928977144</v>
      </c>
      <c r="AD166" s="64">
        <v>171.60000000000002</v>
      </c>
      <c r="AE166" s="65">
        <f>AD166*Table1[[#This Row],[Std. Price ($)]]</f>
        <v>24658.473840000002</v>
      </c>
    </row>
    <row r="167" spans="1:31" ht="18.5" x14ac:dyDescent="0.35">
      <c r="A167" s="46">
        <v>34964.02796007647</v>
      </c>
      <c r="B167" s="47">
        <v>57.241140000000001</v>
      </c>
      <c r="C167" s="47">
        <v>4326.7941873677664</v>
      </c>
      <c r="D167" s="47">
        <f>Table1[[#This Row],[On-Hand Stock ($)]]/Table1[[#This Row],[Std. Price ($)]]</f>
        <v>75.588889169009676</v>
      </c>
      <c r="E167" s="48">
        <v>34</v>
      </c>
      <c r="F167" s="49">
        <v>0.5</v>
      </c>
      <c r="G167" s="48">
        <v>0.87</v>
      </c>
      <c r="H167" s="48">
        <v>0.8</v>
      </c>
      <c r="I167" s="48">
        <v>70</v>
      </c>
      <c r="J167" s="55">
        <f>Table1[[#This Row],[APU
(units)]]+(Table1[[#This Row],[APU Trend]]*Table1[[#This Row],[APU
(units)]])</f>
        <v>51</v>
      </c>
      <c r="K167" s="55" t="str">
        <f>IF(Table1[[#This Row],[On Hand Stock (units)]]&gt;J167,"Yes","No")</f>
        <v>Yes</v>
      </c>
      <c r="L167" s="55">
        <f>Table1[[#This Row],[Lead Time (days)]]/Table1[[#This Row],[S-OTD]]</f>
        <v>80.459770114942529</v>
      </c>
      <c r="M167" s="55">
        <f>(Table1[[#This Row],[Demand variability (COV)]]/100)*E167</f>
        <v>0.27200000000000002</v>
      </c>
      <c r="N167" s="55">
        <f>AVERAGE(Table1[[#This Row],[Lead Time (days)]],Table1[[#This Row],[Exp. Lead time]])</f>
        <v>75.229885057471265</v>
      </c>
      <c r="O167" s="55">
        <f>(Table1[[#This Row],[Exp. Lead time]]-N167)^2</f>
        <v>27.351697714361212</v>
      </c>
      <c r="P167" s="55">
        <v>27.351697714361212</v>
      </c>
      <c r="Q167" s="55">
        <f>1.64*SQRT(Table1[[#This Row],[Lead Time (days)]]*(M167^2)+Table1[[#This Row],[APU
(units)]]*P167)</f>
        <v>50.151205424342102</v>
      </c>
      <c r="R167" s="58">
        <f>Table1[[#This Row],[Safety Stock]]+(E167/30)*Table1[[#This Row],[Lead Time (days)]]</f>
        <v>129.48453875767544</v>
      </c>
      <c r="S167" s="58" t="str">
        <f>IF(Table1[[#This Row],[On Hand Stock (units)]]&gt;R167,"yes","no")</f>
        <v>no</v>
      </c>
      <c r="T167" s="59">
        <f>Table1[[#This Row],[On Hand Stock (units)]]-J167</f>
        <v>24.588889169009676</v>
      </c>
      <c r="U167" s="59">
        <f>Table1[[#This Row],[Exp. Lead time]]*Table1[[#This Row],[APU
(units)]]/30</f>
        <v>91.187739463601531</v>
      </c>
      <c r="V167" s="59">
        <f>Table1[[#This Row],[On Hand Stock (units)]]+U167</f>
        <v>166.77662863261122</v>
      </c>
      <c r="W167" s="59" t="str">
        <f>IF(Table1[[#This Row],[On hand quantity after purchase]]&gt;Table1[[#This Row],[APU  Projection for oct]],"Yes","No")</f>
        <v>Yes</v>
      </c>
      <c r="X167" s="59">
        <f>AE167-Table1[[#This Row],[On Hand Stock (units)]]</f>
        <v>11601.603670830989</v>
      </c>
      <c r="Y167" s="59">
        <f>MAX(Table1[[#This Row],[Qty required to meet next quarter]],Table1[[#This Row],[MOQ/One lead time demand]])</f>
        <v>11601.603670830989</v>
      </c>
      <c r="Z167" s="59">
        <f>Table1[[#This Row],[Qty to purchase]]*Table1[[#This Row],[Std. Price ($)]]</f>
        <v>664089.0199465506</v>
      </c>
      <c r="AA167" s="59"/>
      <c r="AB167" s="59"/>
      <c r="AC167" s="61">
        <f>Table1[[#This Row],[On Hand Stock (units)]]-(12*Table1[[#This Row],[APU
(units)]])</f>
        <v>-332.41111083099031</v>
      </c>
      <c r="AD167" s="64">
        <v>204</v>
      </c>
      <c r="AE167" s="65">
        <f>AD167*Table1[[#This Row],[Std. Price ($)]]</f>
        <v>11677.19256</v>
      </c>
    </row>
    <row r="168" spans="1:31" ht="18.5" x14ac:dyDescent="0.35">
      <c r="A168" s="46">
        <v>56870.09973336471</v>
      </c>
      <c r="B168" s="47">
        <v>22.977900000000002</v>
      </c>
      <c r="C168" s="47">
        <v>1741.5978224853804</v>
      </c>
      <c r="D168" s="47">
        <f>Table1[[#This Row],[On-Hand Stock ($)]]/Table1[[#This Row],[Std. Price ($)]]</f>
        <v>75.79447305825947</v>
      </c>
      <c r="E168" s="48">
        <v>34</v>
      </c>
      <c r="F168" s="49">
        <v>1.2</v>
      </c>
      <c r="G168" s="48">
        <v>0.82</v>
      </c>
      <c r="H168" s="48">
        <v>0.77</v>
      </c>
      <c r="I168" s="48">
        <v>85</v>
      </c>
      <c r="J168" s="55">
        <f>Table1[[#This Row],[APU
(units)]]+(Table1[[#This Row],[APU Trend]]*Table1[[#This Row],[APU
(units)]])</f>
        <v>74.8</v>
      </c>
      <c r="K168" s="55" t="str">
        <f>IF(Table1[[#This Row],[On Hand Stock (units)]]&gt;J168,"Yes","No")</f>
        <v>Yes</v>
      </c>
      <c r="L168" s="55">
        <f>Table1[[#This Row],[Lead Time (days)]]/Table1[[#This Row],[S-OTD]]</f>
        <v>103.65853658536587</v>
      </c>
      <c r="M168" s="55">
        <f>(Table1[[#This Row],[Demand variability (COV)]]/100)*E168</f>
        <v>0.26180000000000003</v>
      </c>
      <c r="N168" s="55">
        <f>AVERAGE(Table1[[#This Row],[Lead Time (days)]],Table1[[#This Row],[Exp. Lead time]])</f>
        <v>94.32926829268294</v>
      </c>
      <c r="O168" s="55">
        <f>(Table1[[#This Row],[Exp. Lead time]]-N168)^2</f>
        <v>87.035246876858992</v>
      </c>
      <c r="P168" s="55">
        <v>87.035246876858992</v>
      </c>
      <c r="Q168" s="55">
        <f>1.64*SQRT(Table1[[#This Row],[Lead Time (days)]]*(M168^2)+Table1[[#This Row],[APU
(units)]]*P168)</f>
        <v>89.30133911029462</v>
      </c>
      <c r="R168" s="58">
        <f>Table1[[#This Row],[Safety Stock]]+(E168/30)*Table1[[#This Row],[Lead Time (days)]]</f>
        <v>185.63467244362795</v>
      </c>
      <c r="S168" s="58" t="str">
        <f>IF(Table1[[#This Row],[On Hand Stock (units)]]&gt;R168,"yes","no")</f>
        <v>no</v>
      </c>
      <c r="T168" s="59">
        <f>Table1[[#This Row],[On Hand Stock (units)]]-J168</f>
        <v>0.99447305825947296</v>
      </c>
      <c r="U168" s="59">
        <f>Table1[[#This Row],[Exp. Lead time]]*Table1[[#This Row],[APU
(units)]]/30</f>
        <v>117.47967479674799</v>
      </c>
      <c r="V168" s="59">
        <f>Table1[[#This Row],[On Hand Stock (units)]]+U168</f>
        <v>193.27414785500747</v>
      </c>
      <c r="W168" s="59" t="str">
        <f>IF(Table1[[#This Row],[On hand quantity after purchase]]&gt;Table1[[#This Row],[APU  Projection for oct]],"Yes","No")</f>
        <v>Yes</v>
      </c>
      <c r="X168" s="59">
        <f>AE168-Table1[[#This Row],[On Hand Stock (units)]]</f>
        <v>7892.9412469417402</v>
      </c>
      <c r="Y168" s="59">
        <f>MAX(Table1[[#This Row],[Qty required to meet next quarter]],Table1[[#This Row],[MOQ/One lead time demand]])</f>
        <v>7892.9412469417402</v>
      </c>
      <c r="Z168" s="59">
        <f>Table1[[#This Row],[Qty to purchase]]*Table1[[#This Row],[Std. Price ($)]]</f>
        <v>181363.21467810264</v>
      </c>
      <c r="AA168" s="59"/>
      <c r="AB168" s="59"/>
      <c r="AC168" s="61">
        <f>Table1[[#This Row],[On Hand Stock (units)]]-(12*Table1[[#This Row],[APU
(units)]])</f>
        <v>-332.20552694174052</v>
      </c>
      <c r="AD168" s="64">
        <v>346.79999999999995</v>
      </c>
      <c r="AE168" s="65">
        <f>AD168*Table1[[#This Row],[Std. Price ($)]]</f>
        <v>7968.7357199999997</v>
      </c>
    </row>
    <row r="169" spans="1:31" ht="18.5" x14ac:dyDescent="0.35">
      <c r="A169" s="46">
        <v>91426.671591242644</v>
      </c>
      <c r="B169" s="47">
        <v>6.402000000000001</v>
      </c>
      <c r="C169" s="47">
        <v>1353.3687457775804</v>
      </c>
      <c r="D169" s="47">
        <f>Table1[[#This Row],[On-Hand Stock ($)]]/Table1[[#This Row],[Std. Price ($)]]</f>
        <v>211.39780471377387</v>
      </c>
      <c r="E169" s="48">
        <v>50</v>
      </c>
      <c r="F169" s="49">
        <v>0.8</v>
      </c>
      <c r="G169" s="48">
        <v>0.82</v>
      </c>
      <c r="H169" s="48">
        <v>1.38</v>
      </c>
      <c r="I169" s="48">
        <v>60</v>
      </c>
      <c r="J169" s="55">
        <f>Table1[[#This Row],[APU
(units)]]+(Table1[[#This Row],[APU Trend]]*Table1[[#This Row],[APU
(units)]])</f>
        <v>90</v>
      </c>
      <c r="K169" s="55" t="str">
        <f>IF(Table1[[#This Row],[On Hand Stock (units)]]&gt;J169,"Yes","No")</f>
        <v>Yes</v>
      </c>
      <c r="L169" s="55">
        <f>Table1[[#This Row],[Lead Time (days)]]/Table1[[#This Row],[S-OTD]]</f>
        <v>73.170731707317074</v>
      </c>
      <c r="M169" s="55">
        <f>(Table1[[#This Row],[Demand variability (COV)]]/100)*E169</f>
        <v>0.69</v>
      </c>
      <c r="N169" s="55">
        <f>AVERAGE(Table1[[#This Row],[Lead Time (days)]],Table1[[#This Row],[Exp. Lead time]])</f>
        <v>66.585365853658544</v>
      </c>
      <c r="O169" s="55">
        <f>(Table1[[#This Row],[Exp. Lead time]]-N169)^2</f>
        <v>43.367043426531737</v>
      </c>
      <c r="P169" s="55">
        <v>43.367043426531737</v>
      </c>
      <c r="Q169" s="55">
        <f>1.64*SQRT(Table1[[#This Row],[Lead Time (days)]]*(M169^2)+Table1[[#This Row],[APU
(units)]]*P169)</f>
        <v>76.868921636770651</v>
      </c>
      <c r="R169" s="58">
        <f>Table1[[#This Row],[Safety Stock]]+(E169/30)*Table1[[#This Row],[Lead Time (days)]]</f>
        <v>176.86892163677066</v>
      </c>
      <c r="S169" s="58" t="str">
        <f>IF(Table1[[#This Row],[On Hand Stock (units)]]&gt;R169,"yes","no")</f>
        <v>yes</v>
      </c>
      <c r="T169" s="59">
        <f>Table1[[#This Row],[On Hand Stock (units)]]-J169</f>
        <v>121.39780471377387</v>
      </c>
      <c r="U169" s="59">
        <f>Table1[[#This Row],[Exp. Lead time]]*Table1[[#This Row],[APU
(units)]]/30</f>
        <v>121.95121951219512</v>
      </c>
      <c r="V169" s="59">
        <f>Table1[[#This Row],[On Hand Stock (units)]]+U169</f>
        <v>333.349024225969</v>
      </c>
      <c r="W169" s="59" t="str">
        <f>IF(Table1[[#This Row],[On hand quantity after purchase]]&gt;Table1[[#This Row],[APU  Projection for oct]],"Yes","No")</f>
        <v>Yes</v>
      </c>
      <c r="X169" s="59">
        <f>AE169-Table1[[#This Row],[On Hand Stock (units)]]</f>
        <v>2285.3821952862263</v>
      </c>
      <c r="Y169" s="59">
        <f>MAX(Table1[[#This Row],[Qty required to meet next quarter]],Table1[[#This Row],[MOQ/One lead time demand]])</f>
        <v>2285.3821952862263</v>
      </c>
      <c r="Z169" s="59">
        <f>Table1[[#This Row],[Qty to purchase]]*Table1[[#This Row],[Std. Price ($)]]</f>
        <v>14631.016814222423</v>
      </c>
      <c r="AA169" s="59"/>
      <c r="AB169" s="59"/>
      <c r="AC169" s="61">
        <f>Table1[[#This Row],[On Hand Stock (units)]]-(12*Table1[[#This Row],[APU
(units)]])</f>
        <v>-388.60219528622611</v>
      </c>
      <c r="AD169" s="64">
        <v>390</v>
      </c>
      <c r="AE169" s="65">
        <f>AD169*Table1[[#This Row],[Std. Price ($)]]</f>
        <v>2496.7800000000002</v>
      </c>
    </row>
    <row r="170" spans="1:31" ht="18.5" x14ac:dyDescent="0.35">
      <c r="A170" s="46">
        <v>77806.090059937909</v>
      </c>
      <c r="B170" s="47">
        <v>6.7518000000000002</v>
      </c>
      <c r="C170" s="47">
        <v>1372.0487674284236</v>
      </c>
      <c r="D170" s="47">
        <f>Table1[[#This Row],[On-Hand Stock ($)]]/Table1[[#This Row],[Std. Price ($)]]</f>
        <v>203.21229411837191</v>
      </c>
      <c r="E170" s="48">
        <v>50</v>
      </c>
      <c r="F170" s="49">
        <v>-0.2</v>
      </c>
      <c r="G170" s="48">
        <v>0.88</v>
      </c>
      <c r="H170" s="48">
        <v>0.81</v>
      </c>
      <c r="I170" s="48">
        <v>133</v>
      </c>
      <c r="J170" s="55">
        <f>Table1[[#This Row],[APU
(units)]]+(Table1[[#This Row],[APU Trend]]*Table1[[#This Row],[APU
(units)]])</f>
        <v>40</v>
      </c>
      <c r="K170" s="55" t="str">
        <f>IF(Table1[[#This Row],[On Hand Stock (units)]]&gt;J170,"Yes","No")</f>
        <v>Yes</v>
      </c>
      <c r="L170" s="55">
        <f>Table1[[#This Row],[Lead Time (days)]]/Table1[[#This Row],[S-OTD]]</f>
        <v>151.13636363636363</v>
      </c>
      <c r="M170" s="55">
        <f>(Table1[[#This Row],[Demand variability (COV)]]/100)*E170</f>
        <v>0.40500000000000008</v>
      </c>
      <c r="N170" s="55">
        <f>AVERAGE(Table1[[#This Row],[Lead Time (days)]],Table1[[#This Row],[Exp. Lead time]])</f>
        <v>142.06818181818181</v>
      </c>
      <c r="O170" s="55">
        <f>(Table1[[#This Row],[Exp. Lead time]]-N170)^2</f>
        <v>82.231921487603216</v>
      </c>
      <c r="P170" s="55">
        <v>82.231921487603216</v>
      </c>
      <c r="Q170" s="55">
        <f>1.64*SQRT(Table1[[#This Row],[Lead Time (days)]]*(M170^2)+Table1[[#This Row],[APU
(units)]]*P170)</f>
        <v>105.43824400933885</v>
      </c>
      <c r="R170" s="58">
        <f>Table1[[#This Row],[Safety Stock]]+(E170/30)*Table1[[#This Row],[Lead Time (days)]]</f>
        <v>327.10491067600555</v>
      </c>
      <c r="S170" s="58" t="str">
        <f>IF(Table1[[#This Row],[On Hand Stock (units)]]&gt;R170,"yes","no")</f>
        <v>no</v>
      </c>
      <c r="T170" s="59">
        <f>Table1[[#This Row],[On Hand Stock (units)]]-J170</f>
        <v>163.21229411837191</v>
      </c>
      <c r="U170" s="59">
        <f>Table1[[#This Row],[Exp. Lead time]]*Table1[[#This Row],[APU
(units)]]/30</f>
        <v>251.89393939393938</v>
      </c>
      <c r="V170" s="59">
        <f>Table1[[#This Row],[On Hand Stock (units)]]+U170</f>
        <v>455.10623351231129</v>
      </c>
      <c r="W170" s="59" t="str">
        <f>IF(Table1[[#This Row],[On hand quantity after purchase]]&gt;Table1[[#This Row],[APU  Projection for oct]],"Yes","No")</f>
        <v>Yes</v>
      </c>
      <c r="X170" s="59">
        <f>AE170-Table1[[#This Row],[On Hand Stock (units)]]</f>
        <v>404.44970588162812</v>
      </c>
      <c r="Y170" s="59">
        <f>MAX(Table1[[#This Row],[Qty required to meet next quarter]],Table1[[#This Row],[MOQ/One lead time demand]])</f>
        <v>404.44970588162812</v>
      </c>
      <c r="Z170" s="59">
        <f>Table1[[#This Row],[Qty to purchase]]*Table1[[#This Row],[Std. Price ($)]]</f>
        <v>2730.763524171577</v>
      </c>
      <c r="AA170" s="59"/>
      <c r="AB170" s="59"/>
      <c r="AC170" s="61">
        <f>Table1[[#This Row],[On Hand Stock (units)]]-(12*Table1[[#This Row],[APU
(units)]])</f>
        <v>-396.78770588162809</v>
      </c>
      <c r="AD170" s="64">
        <v>90</v>
      </c>
      <c r="AE170" s="65">
        <f>AD170*Table1[[#This Row],[Std. Price ($)]]</f>
        <v>607.66200000000003</v>
      </c>
    </row>
    <row r="171" spans="1:31" ht="18.5" x14ac:dyDescent="0.35">
      <c r="A171" s="46">
        <v>68677.355080625595</v>
      </c>
      <c r="B171" s="47">
        <v>72.745200000000011</v>
      </c>
      <c r="C171" s="47">
        <v>1596.8969507700003</v>
      </c>
      <c r="D171" s="47">
        <f>Table1[[#This Row],[On-Hand Stock ($)]]/Table1[[#This Row],[Std. Price ($)]]</f>
        <v>21.951921924333153</v>
      </c>
      <c r="E171" s="48">
        <v>18</v>
      </c>
      <c r="F171" s="49">
        <v>1.2</v>
      </c>
      <c r="G171" s="48">
        <v>1</v>
      </c>
      <c r="H171" s="48">
        <v>0.85</v>
      </c>
      <c r="I171" s="48">
        <v>45</v>
      </c>
      <c r="J171" s="55">
        <f>Table1[[#This Row],[APU
(units)]]+(Table1[[#This Row],[APU Trend]]*Table1[[#This Row],[APU
(units)]])</f>
        <v>39.599999999999994</v>
      </c>
      <c r="K171" s="55" t="str">
        <f>IF(Table1[[#This Row],[On Hand Stock (units)]]&gt;J171,"Yes","No")</f>
        <v>No</v>
      </c>
      <c r="L171" s="55">
        <f>Table1[[#This Row],[Lead Time (days)]]/Table1[[#This Row],[S-OTD]]</f>
        <v>45</v>
      </c>
      <c r="M171" s="55">
        <f>(Table1[[#This Row],[Demand variability (COV)]]/100)*E171</f>
        <v>0.15300000000000002</v>
      </c>
      <c r="N171" s="55">
        <f>AVERAGE(Table1[[#This Row],[Lead Time (days)]],Table1[[#This Row],[Exp. Lead time]])</f>
        <v>45</v>
      </c>
      <c r="O171" s="55">
        <f>(Table1[[#This Row],[Exp. Lead time]]-N171)^2</f>
        <v>0</v>
      </c>
      <c r="P171" s="55">
        <v>0</v>
      </c>
      <c r="Q171" s="55">
        <f>1.64*SQRT(Table1[[#This Row],[Lead Time (days)]]*(M171^2)+Table1[[#This Row],[APU
(units)]]*P171)</f>
        <v>1.6832225307427418</v>
      </c>
      <c r="R171" s="58">
        <f>Table1[[#This Row],[Safety Stock]]+(E171/30)*Table1[[#This Row],[Lead Time (days)]]</f>
        <v>28.683222530742743</v>
      </c>
      <c r="S171" s="58" t="str">
        <f>IF(Table1[[#This Row],[On Hand Stock (units)]]&gt;R171,"yes","no")</f>
        <v>no</v>
      </c>
      <c r="T171" s="59">
        <f>Table1[[#This Row],[On Hand Stock (units)]]-J171</f>
        <v>-17.648078075666842</v>
      </c>
      <c r="U171" s="59">
        <f>Table1[[#This Row],[Exp. Lead time]]*Table1[[#This Row],[APU
(units)]]/30</f>
        <v>27</v>
      </c>
      <c r="V171" s="59">
        <f>Table1[[#This Row],[On Hand Stock (units)]]+U171</f>
        <v>48.951921924333149</v>
      </c>
      <c r="W171" s="59" t="str">
        <f>IF(Table1[[#This Row],[On hand quantity after purchase]]&gt;Table1[[#This Row],[APU  Projection for oct]],"Yes","No")</f>
        <v>Yes</v>
      </c>
      <c r="X171" s="59">
        <f>AE171-Table1[[#This Row],[On Hand Stock (units)]]</f>
        <v>13334.066798075666</v>
      </c>
      <c r="Y171" s="59">
        <f>MAX(Table1[[#This Row],[Qty required to meet next quarter]],Table1[[#This Row],[MOQ/One lead time demand]])</f>
        <v>13334.066798075666</v>
      </c>
      <c r="Z171" s="59">
        <f>Table1[[#This Row],[Qty to purchase]]*Table1[[#This Row],[Std. Price ($)]]</f>
        <v>969989.35603937414</v>
      </c>
      <c r="AA171" s="59"/>
      <c r="AB171" s="59"/>
      <c r="AC171" s="61">
        <f>Table1[[#This Row],[On Hand Stock (units)]]-(12*Table1[[#This Row],[APU
(units)]])</f>
        <v>-194.04807807566684</v>
      </c>
      <c r="AD171" s="64">
        <v>183.59999999999997</v>
      </c>
      <c r="AE171" s="65">
        <f>AD171*Table1[[#This Row],[Std. Price ($)]]</f>
        <v>13356.01872</v>
      </c>
    </row>
    <row r="172" spans="1:31" ht="18.5" x14ac:dyDescent="0.35">
      <c r="A172" s="46">
        <v>24821.801580365256</v>
      </c>
      <c r="B172" s="47">
        <v>27.920200000000005</v>
      </c>
      <c r="C172" s="47">
        <v>1424.3824378080001</v>
      </c>
      <c r="D172" s="47">
        <f>Table1[[#This Row],[On-Hand Stock ($)]]/Table1[[#This Row],[Std. Price ($)]]</f>
        <v>51.016197513198321</v>
      </c>
      <c r="E172" s="48">
        <v>34</v>
      </c>
      <c r="F172" s="49">
        <v>1.2</v>
      </c>
      <c r="G172" s="48">
        <v>1</v>
      </c>
      <c r="H172" s="48">
        <v>0.76</v>
      </c>
      <c r="I172" s="48">
        <v>60</v>
      </c>
      <c r="J172" s="55">
        <f>Table1[[#This Row],[APU
(units)]]+(Table1[[#This Row],[APU Trend]]*Table1[[#This Row],[APU
(units)]])</f>
        <v>74.8</v>
      </c>
      <c r="K172" s="55" t="str">
        <f>IF(Table1[[#This Row],[On Hand Stock (units)]]&gt;J172,"Yes","No")</f>
        <v>No</v>
      </c>
      <c r="L172" s="55">
        <f>Table1[[#This Row],[Lead Time (days)]]/Table1[[#This Row],[S-OTD]]</f>
        <v>60</v>
      </c>
      <c r="M172" s="55">
        <f>(Table1[[#This Row],[Demand variability (COV)]]/100)*E172</f>
        <v>0.25840000000000002</v>
      </c>
      <c r="N172" s="55">
        <f>AVERAGE(Table1[[#This Row],[Lead Time (days)]],Table1[[#This Row],[Exp. Lead time]])</f>
        <v>60</v>
      </c>
      <c r="O172" s="55">
        <f>(Table1[[#This Row],[Exp. Lead time]]-N172)^2</f>
        <v>0</v>
      </c>
      <c r="P172" s="55">
        <v>0</v>
      </c>
      <c r="Q172" s="55">
        <f>1.64*SQRT(Table1[[#This Row],[Lead Time (days)]]*(M172^2)+Table1[[#This Row],[APU
(units)]]*P172)</f>
        <v>3.2825547810447886</v>
      </c>
      <c r="R172" s="58">
        <f>Table1[[#This Row],[Safety Stock]]+(E172/30)*Table1[[#This Row],[Lead Time (days)]]</f>
        <v>71.282554781044794</v>
      </c>
      <c r="S172" s="58" t="str">
        <f>IF(Table1[[#This Row],[On Hand Stock (units)]]&gt;R172,"yes","no")</f>
        <v>no</v>
      </c>
      <c r="T172" s="59">
        <f>Table1[[#This Row],[On Hand Stock (units)]]-J172</f>
        <v>-23.783802486801676</v>
      </c>
      <c r="U172" s="59">
        <f>Table1[[#This Row],[Exp. Lead time]]*Table1[[#This Row],[APU
(units)]]/30</f>
        <v>68</v>
      </c>
      <c r="V172" s="59">
        <f>Table1[[#This Row],[On Hand Stock (units)]]+U172</f>
        <v>119.01619751319832</v>
      </c>
      <c r="W172" s="59" t="str">
        <f>IF(Table1[[#This Row],[On hand quantity after purchase]]&gt;Table1[[#This Row],[APU  Projection for oct]],"Yes","No")</f>
        <v>Yes</v>
      </c>
      <c r="X172" s="59">
        <f>AE172-Table1[[#This Row],[On Hand Stock (units)]]</f>
        <v>9631.7091624868026</v>
      </c>
      <c r="Y172" s="59">
        <f>MAX(Table1[[#This Row],[Qty required to meet next quarter]],Table1[[#This Row],[MOQ/One lead time demand]])</f>
        <v>9631.7091624868026</v>
      </c>
      <c r="Z172" s="59">
        <f>Table1[[#This Row],[Qty to purchase]]*Table1[[#This Row],[Std. Price ($)]]</f>
        <v>268919.24615846406</v>
      </c>
      <c r="AA172" s="59"/>
      <c r="AB172" s="59"/>
      <c r="AC172" s="61">
        <f>Table1[[#This Row],[On Hand Stock (units)]]-(12*Table1[[#This Row],[APU
(units)]])</f>
        <v>-356.98380248680166</v>
      </c>
      <c r="AD172" s="64">
        <v>346.79999999999995</v>
      </c>
      <c r="AE172" s="65">
        <f>AD172*Table1[[#This Row],[Std. Price ($)]]</f>
        <v>9682.7253600000004</v>
      </c>
    </row>
    <row r="173" spans="1:31" ht="18.5" x14ac:dyDescent="0.35">
      <c r="A173" s="46">
        <v>77724.024424300311</v>
      </c>
      <c r="B173" s="47">
        <v>35.828099999999999</v>
      </c>
      <c r="C173" s="47">
        <v>1109.0082226080001</v>
      </c>
      <c r="D173" s="47">
        <f>Table1[[#This Row],[On-Hand Stock ($)]]/Table1[[#This Row],[Std. Price ($)]]</f>
        <v>30.953587340886067</v>
      </c>
      <c r="E173" s="48">
        <v>18</v>
      </c>
      <c r="F173" s="49">
        <v>0.2</v>
      </c>
      <c r="G173" s="48">
        <v>1</v>
      </c>
      <c r="H173" s="48">
        <v>0.92</v>
      </c>
      <c r="I173" s="48">
        <v>40</v>
      </c>
      <c r="J173" s="55">
        <f>Table1[[#This Row],[APU
(units)]]+(Table1[[#This Row],[APU Trend]]*Table1[[#This Row],[APU
(units)]])</f>
        <v>21.6</v>
      </c>
      <c r="K173" s="55" t="str">
        <f>IF(Table1[[#This Row],[On Hand Stock (units)]]&gt;J173,"Yes","No")</f>
        <v>Yes</v>
      </c>
      <c r="L173" s="55">
        <f>Table1[[#This Row],[Lead Time (days)]]/Table1[[#This Row],[S-OTD]]</f>
        <v>40</v>
      </c>
      <c r="M173" s="55">
        <f>(Table1[[#This Row],[Demand variability (COV)]]/100)*E173</f>
        <v>0.1656</v>
      </c>
      <c r="N173" s="55">
        <f>AVERAGE(Table1[[#This Row],[Lead Time (days)]],Table1[[#This Row],[Exp. Lead time]])</f>
        <v>40</v>
      </c>
      <c r="O173" s="55">
        <f>(Table1[[#This Row],[Exp. Lead time]]-N173)^2</f>
        <v>0</v>
      </c>
      <c r="P173" s="55">
        <v>0</v>
      </c>
      <c r="Q173" s="55">
        <f>1.64*SQRT(Table1[[#This Row],[Lead Time (days)]]*(M173^2)+Table1[[#This Row],[APU
(units)]]*P173)</f>
        <v>1.7176480321183383</v>
      </c>
      <c r="R173" s="58">
        <f>Table1[[#This Row],[Safety Stock]]+(E173/30)*Table1[[#This Row],[Lead Time (days)]]</f>
        <v>25.717648032118337</v>
      </c>
      <c r="S173" s="58" t="str">
        <f>IF(Table1[[#This Row],[On Hand Stock (units)]]&gt;R173,"yes","no")</f>
        <v>yes</v>
      </c>
      <c r="T173" s="59">
        <f>Table1[[#This Row],[On Hand Stock (units)]]-J173</f>
        <v>9.3535873408860652</v>
      </c>
      <c r="U173" s="59">
        <f>Table1[[#This Row],[Exp. Lead time]]*Table1[[#This Row],[APU
(units)]]/30</f>
        <v>24</v>
      </c>
      <c r="V173" s="59">
        <f>Table1[[#This Row],[On Hand Stock (units)]]+U173</f>
        <v>54.953587340886067</v>
      </c>
      <c r="W173" s="59" t="str">
        <f>IF(Table1[[#This Row],[On hand quantity after purchase]]&gt;Table1[[#This Row],[APU  Projection for oct]],"Yes","No")</f>
        <v>Yes</v>
      </c>
      <c r="X173" s="59">
        <f>AE173-Table1[[#This Row],[On Hand Stock (units)]]</f>
        <v>2677.650772659114</v>
      </c>
      <c r="Y173" s="59">
        <f>MAX(Table1[[#This Row],[Qty required to meet next quarter]],Table1[[#This Row],[MOQ/One lead time demand]])</f>
        <v>2677.650772659114</v>
      </c>
      <c r="Z173" s="59">
        <f>Table1[[#This Row],[Qty to purchase]]*Table1[[#This Row],[Std. Price ($)]]</f>
        <v>95935.139647907999</v>
      </c>
      <c r="AA173" s="59"/>
      <c r="AB173" s="59"/>
      <c r="AC173" s="61">
        <f>Table1[[#This Row],[On Hand Stock (units)]]-(12*Table1[[#This Row],[APU
(units)]])</f>
        <v>-185.04641265911394</v>
      </c>
      <c r="AD173" s="64">
        <v>75.599999999999994</v>
      </c>
      <c r="AE173" s="65">
        <f>AD173*Table1[[#This Row],[Std. Price ($)]]</f>
        <v>2708.6043599999998</v>
      </c>
    </row>
    <row r="174" spans="1:31" ht="18.5" x14ac:dyDescent="0.35">
      <c r="A174" s="46">
        <v>17675.740240842362</v>
      </c>
      <c r="B174" s="47">
        <v>6.4685500000000005</v>
      </c>
      <c r="C174" s="47">
        <v>267.34498815771235</v>
      </c>
      <c r="D174" s="47">
        <f>Table1[[#This Row],[On-Hand Stock ($)]]/Table1[[#This Row],[Std. Price ($)]]</f>
        <v>41.329971656354566</v>
      </c>
      <c r="E174" s="48">
        <v>18</v>
      </c>
      <c r="F174" s="49">
        <v>1.5</v>
      </c>
      <c r="G174" s="48">
        <v>0.82</v>
      </c>
      <c r="H174" s="48">
        <v>1.02</v>
      </c>
      <c r="I174" s="48">
        <v>50</v>
      </c>
      <c r="J174" s="55">
        <f>Table1[[#This Row],[APU
(units)]]+(Table1[[#This Row],[APU Trend]]*Table1[[#This Row],[APU
(units)]])</f>
        <v>45</v>
      </c>
      <c r="K174" s="55" t="str">
        <f>IF(Table1[[#This Row],[On Hand Stock (units)]]&gt;J174,"Yes","No")</f>
        <v>No</v>
      </c>
      <c r="L174" s="55">
        <f>Table1[[#This Row],[Lead Time (days)]]/Table1[[#This Row],[S-OTD]]</f>
        <v>60.975609756097562</v>
      </c>
      <c r="M174" s="55">
        <f>(Table1[[#This Row],[Demand variability (COV)]]/100)*E174</f>
        <v>0.18360000000000001</v>
      </c>
      <c r="N174" s="55">
        <f>AVERAGE(Table1[[#This Row],[Lead Time (days)]],Table1[[#This Row],[Exp. Lead time]])</f>
        <v>55.487804878048777</v>
      </c>
      <c r="O174" s="55">
        <f>(Table1[[#This Row],[Exp. Lead time]]-N174)^2</f>
        <v>30.116002379536035</v>
      </c>
      <c r="P174" s="55">
        <v>30.116002379536035</v>
      </c>
      <c r="Q174" s="55">
        <f>1.64*SQRT(Table1[[#This Row],[Lead Time (days)]]*(M174^2)+Table1[[#This Row],[APU
(units)]]*P174)</f>
        <v>38.243080170676656</v>
      </c>
      <c r="R174" s="58">
        <f>Table1[[#This Row],[Safety Stock]]+(E174/30)*Table1[[#This Row],[Lead Time (days)]]</f>
        <v>68.243080170676649</v>
      </c>
      <c r="S174" s="58" t="str">
        <f>IF(Table1[[#This Row],[On Hand Stock (units)]]&gt;R174,"yes","no")</f>
        <v>no</v>
      </c>
      <c r="T174" s="59">
        <f>Table1[[#This Row],[On Hand Stock (units)]]-J174</f>
        <v>-3.6700283436454342</v>
      </c>
      <c r="U174" s="59">
        <f>Table1[[#This Row],[Exp. Lead time]]*Table1[[#This Row],[APU
(units)]]/30</f>
        <v>36.585365853658537</v>
      </c>
      <c r="V174" s="59">
        <f>Table1[[#This Row],[On Hand Stock (units)]]+U174</f>
        <v>77.915337510013103</v>
      </c>
      <c r="W174" s="59" t="str">
        <f>IF(Table1[[#This Row],[On hand quantity after purchase]]&gt;Table1[[#This Row],[APU  Projection for oct]],"Yes","No")</f>
        <v>Yes</v>
      </c>
      <c r="X174" s="59">
        <f>AE174-Table1[[#This Row],[On Hand Stock (units)]]</f>
        <v>1355.8768283436457</v>
      </c>
      <c r="Y174" s="59">
        <f>MAX(Table1[[#This Row],[Qty required to meet next quarter]],Table1[[#This Row],[MOQ/One lead time demand]])</f>
        <v>1355.8768283436457</v>
      </c>
      <c r="Z174" s="59">
        <f>Table1[[#This Row],[Qty to purchase]]*Table1[[#This Row],[Std. Price ($)]]</f>
        <v>8770.5570579822906</v>
      </c>
      <c r="AA174" s="59"/>
      <c r="AB174" s="59"/>
      <c r="AC174" s="61">
        <f>Table1[[#This Row],[On Hand Stock (units)]]-(12*Table1[[#This Row],[APU
(units)]])</f>
        <v>-174.67002834364544</v>
      </c>
      <c r="AD174" s="64">
        <v>216</v>
      </c>
      <c r="AE174" s="65">
        <f>AD174*Table1[[#This Row],[Std. Price ($)]]</f>
        <v>1397.2068000000002</v>
      </c>
    </row>
    <row r="175" spans="1:31" ht="18.5" x14ac:dyDescent="0.35">
      <c r="A175" s="46">
        <v>9037.7323035078844</v>
      </c>
      <c r="B175" s="47">
        <v>5.2580000000000009</v>
      </c>
      <c r="C175" s="47">
        <v>1042.3043649158415</v>
      </c>
      <c r="D175" s="47">
        <f>Table1[[#This Row],[On-Hand Stock ($)]]/Table1[[#This Row],[Std. Price ($)]]</f>
        <v>198.23209678886292</v>
      </c>
      <c r="E175" s="48">
        <v>58</v>
      </c>
      <c r="F175" s="49">
        <v>-0.7</v>
      </c>
      <c r="G175" s="48">
        <v>0.72</v>
      </c>
      <c r="H175" s="48">
        <v>1.02</v>
      </c>
      <c r="I175" s="48">
        <v>60</v>
      </c>
      <c r="J175" s="55">
        <f>Table1[[#This Row],[APU
(units)]]+(Table1[[#This Row],[APU Trend]]*Table1[[#This Row],[APU
(units)]])</f>
        <v>17.400000000000006</v>
      </c>
      <c r="K175" s="55" t="str">
        <f>IF(Table1[[#This Row],[On Hand Stock (units)]]&gt;J175,"Yes","No")</f>
        <v>Yes</v>
      </c>
      <c r="L175" s="55">
        <f>Table1[[#This Row],[Lead Time (days)]]/Table1[[#This Row],[S-OTD]]</f>
        <v>83.333333333333343</v>
      </c>
      <c r="M175" s="55">
        <f>(Table1[[#This Row],[Demand variability (COV)]]/100)*E175</f>
        <v>0.59160000000000001</v>
      </c>
      <c r="N175" s="55">
        <f>AVERAGE(Table1[[#This Row],[Lead Time (days)]],Table1[[#This Row],[Exp. Lead time]])</f>
        <v>71.666666666666671</v>
      </c>
      <c r="O175" s="55">
        <f>(Table1[[#This Row],[Exp. Lead time]]-N175)^2</f>
        <v>136.11111111111123</v>
      </c>
      <c r="P175" s="55">
        <v>136.11111111111123</v>
      </c>
      <c r="Q175" s="55">
        <f>1.64*SQRT(Table1[[#This Row],[Lead Time (days)]]*(M175^2)+Table1[[#This Row],[APU
(units)]]*P175)</f>
        <v>145.90879978393474</v>
      </c>
      <c r="R175" s="58">
        <f>Table1[[#This Row],[Safety Stock]]+(E175/30)*Table1[[#This Row],[Lead Time (days)]]</f>
        <v>261.90879978393474</v>
      </c>
      <c r="S175" s="58" t="str">
        <f>IF(Table1[[#This Row],[On Hand Stock (units)]]&gt;R175,"yes","no")</f>
        <v>no</v>
      </c>
      <c r="T175" s="59">
        <f>Table1[[#This Row],[On Hand Stock (units)]]-J175</f>
        <v>180.83209678886291</v>
      </c>
      <c r="U175" s="59">
        <f>Table1[[#This Row],[Exp. Lead time]]*Table1[[#This Row],[APU
(units)]]/30</f>
        <v>161.11111111111114</v>
      </c>
      <c r="V175" s="59">
        <f>Table1[[#This Row],[On Hand Stock (units)]]+U175</f>
        <v>359.34320789997406</v>
      </c>
      <c r="W175" s="59" t="str">
        <f>IF(Table1[[#This Row],[On hand quantity after purchase]]&gt;Table1[[#This Row],[APU  Projection for oct]],"Yes","No")</f>
        <v>Yes</v>
      </c>
      <c r="X175" s="59">
        <f>AE175-Table1[[#This Row],[On Hand Stock (units)]]</f>
        <v>-564.18889678886285</v>
      </c>
      <c r="Y175" s="59">
        <f>MAX(Table1[[#This Row],[Qty required to meet next quarter]],Table1[[#This Row],[MOQ/One lead time demand]])</f>
        <v>161.11111111111114</v>
      </c>
      <c r="Z175" s="59">
        <f>Table1[[#This Row],[Qty to purchase]]*Table1[[#This Row],[Std. Price ($)]]</f>
        <v>847.12222222222249</v>
      </c>
      <c r="AA175" s="59"/>
      <c r="AB175" s="59"/>
      <c r="AC175" s="61">
        <f>Table1[[#This Row],[On Hand Stock (units)]]-(12*Table1[[#This Row],[APU
(units)]])</f>
        <v>-497.76790321113708</v>
      </c>
      <c r="AD175" s="64">
        <v>-69.599999999999966</v>
      </c>
      <c r="AE175" s="65">
        <f>AD175*Table1[[#This Row],[Std. Price ($)]]</f>
        <v>-365.95679999999987</v>
      </c>
    </row>
    <row r="176" spans="1:31" ht="18.5" x14ac:dyDescent="0.35">
      <c r="A176" s="46">
        <v>28488.386109303265</v>
      </c>
      <c r="B176" s="47">
        <v>12.793000000000001</v>
      </c>
      <c r="C176" s="47">
        <v>1104.6043408400001</v>
      </c>
      <c r="D176" s="47">
        <f>Table1[[#This Row],[On-Hand Stock ($)]]/Table1[[#This Row],[Std. Price ($)]]</f>
        <v>86.344433740326735</v>
      </c>
      <c r="E176" s="48">
        <v>26</v>
      </c>
      <c r="F176" s="49">
        <v>-0.2</v>
      </c>
      <c r="G176" s="48">
        <v>1</v>
      </c>
      <c r="H176" s="48">
        <v>1.1399999999999999</v>
      </c>
      <c r="I176" s="48">
        <v>60</v>
      </c>
      <c r="J176" s="55">
        <f>Table1[[#This Row],[APU
(units)]]+(Table1[[#This Row],[APU Trend]]*Table1[[#This Row],[APU
(units)]])</f>
        <v>20.8</v>
      </c>
      <c r="K176" s="55" t="str">
        <f>IF(Table1[[#This Row],[On Hand Stock (units)]]&gt;J176,"Yes","No")</f>
        <v>Yes</v>
      </c>
      <c r="L176" s="55">
        <f>Table1[[#This Row],[Lead Time (days)]]/Table1[[#This Row],[S-OTD]]</f>
        <v>60</v>
      </c>
      <c r="M176" s="55">
        <f>(Table1[[#This Row],[Demand variability (COV)]]/100)*E176</f>
        <v>0.29639999999999994</v>
      </c>
      <c r="N176" s="55">
        <f>AVERAGE(Table1[[#This Row],[Lead Time (days)]],Table1[[#This Row],[Exp. Lead time]])</f>
        <v>60</v>
      </c>
      <c r="O176" s="55">
        <f>(Table1[[#This Row],[Exp. Lead time]]-N176)^2</f>
        <v>0</v>
      </c>
      <c r="P176" s="55">
        <v>0</v>
      </c>
      <c r="Q176" s="55">
        <f>1.64*SQRT(Table1[[#This Row],[Lead Time (days)]]*(M176^2)+Table1[[#This Row],[APU
(units)]]*P176)</f>
        <v>3.7652834253160798</v>
      </c>
      <c r="R176" s="58">
        <f>Table1[[#This Row],[Safety Stock]]+(E176/30)*Table1[[#This Row],[Lead Time (days)]]</f>
        <v>55.765283425316078</v>
      </c>
      <c r="S176" s="58" t="str">
        <f>IF(Table1[[#This Row],[On Hand Stock (units)]]&gt;R176,"yes","no")</f>
        <v>yes</v>
      </c>
      <c r="T176" s="59">
        <f>Table1[[#This Row],[On Hand Stock (units)]]-J176</f>
        <v>65.544433740326738</v>
      </c>
      <c r="U176" s="59">
        <f>Table1[[#This Row],[Exp. Lead time]]*Table1[[#This Row],[APU
(units)]]/30</f>
        <v>52</v>
      </c>
      <c r="V176" s="59">
        <f>Table1[[#This Row],[On Hand Stock (units)]]+U176</f>
        <v>138.34443374032674</v>
      </c>
      <c r="W176" s="59" t="str">
        <f>IF(Table1[[#This Row],[On hand quantity after purchase]]&gt;Table1[[#This Row],[APU  Projection for oct]],"Yes","No")</f>
        <v>Yes</v>
      </c>
      <c r="X176" s="59">
        <f>AE176-Table1[[#This Row],[On Hand Stock (units)]]</f>
        <v>512.36796625967327</v>
      </c>
      <c r="Y176" s="59">
        <f>MAX(Table1[[#This Row],[Qty required to meet next quarter]],Table1[[#This Row],[MOQ/One lead time demand]])</f>
        <v>512.36796625967327</v>
      </c>
      <c r="Z176" s="59">
        <f>Table1[[#This Row],[Qty to purchase]]*Table1[[#This Row],[Std. Price ($)]]</f>
        <v>6554.7233923600006</v>
      </c>
      <c r="AA176" s="59"/>
      <c r="AB176" s="59"/>
      <c r="AC176" s="61">
        <f>Table1[[#This Row],[On Hand Stock (units)]]-(12*Table1[[#This Row],[APU
(units)]])</f>
        <v>-225.65556625967326</v>
      </c>
      <c r="AD176" s="64">
        <v>46.8</v>
      </c>
      <c r="AE176" s="65">
        <f>AD176*Table1[[#This Row],[Std. Price ($)]]</f>
        <v>598.7124</v>
      </c>
    </row>
    <row r="177" spans="1:31" ht="18.5" x14ac:dyDescent="0.35">
      <c r="A177" s="46">
        <v>89665.206766228046</v>
      </c>
      <c r="B177" s="47">
        <v>40.986000000000004</v>
      </c>
      <c r="C177" s="47">
        <v>1379.7413882999999</v>
      </c>
      <c r="D177" s="47">
        <f>Table1[[#This Row],[On-Hand Stock ($)]]/Table1[[#This Row],[Std. Price ($)]]</f>
        <v>33.663723913043476</v>
      </c>
      <c r="E177" s="48">
        <v>18</v>
      </c>
      <c r="F177" s="49">
        <v>0.5</v>
      </c>
      <c r="G177" s="48">
        <v>1</v>
      </c>
      <c r="H177" s="48">
        <v>1.3</v>
      </c>
      <c r="I177" s="48">
        <v>45</v>
      </c>
      <c r="J177" s="55">
        <f>Table1[[#This Row],[APU
(units)]]+(Table1[[#This Row],[APU Trend]]*Table1[[#This Row],[APU
(units)]])</f>
        <v>27</v>
      </c>
      <c r="K177" s="55" t="str">
        <f>IF(Table1[[#This Row],[On Hand Stock (units)]]&gt;J177,"Yes","No")</f>
        <v>Yes</v>
      </c>
      <c r="L177" s="55">
        <f>Table1[[#This Row],[Lead Time (days)]]/Table1[[#This Row],[S-OTD]]</f>
        <v>45</v>
      </c>
      <c r="M177" s="55">
        <f>(Table1[[#This Row],[Demand variability (COV)]]/100)*E177</f>
        <v>0.23400000000000001</v>
      </c>
      <c r="N177" s="55">
        <f>AVERAGE(Table1[[#This Row],[Lead Time (days)]],Table1[[#This Row],[Exp. Lead time]])</f>
        <v>45</v>
      </c>
      <c r="O177" s="55">
        <f>(Table1[[#This Row],[Exp. Lead time]]-N177)^2</f>
        <v>0</v>
      </c>
      <c r="P177" s="55">
        <v>0</v>
      </c>
      <c r="Q177" s="55">
        <f>1.64*SQRT(Table1[[#This Row],[Lead Time (days)]]*(M177^2)+Table1[[#This Row],[APU
(units)]]*P177)</f>
        <v>2.574340341135958</v>
      </c>
      <c r="R177" s="58">
        <f>Table1[[#This Row],[Safety Stock]]+(E177/30)*Table1[[#This Row],[Lead Time (days)]]</f>
        <v>29.574340341135958</v>
      </c>
      <c r="S177" s="58" t="str">
        <f>IF(Table1[[#This Row],[On Hand Stock (units)]]&gt;R177,"yes","no")</f>
        <v>yes</v>
      </c>
      <c r="T177" s="59">
        <f>Table1[[#This Row],[On Hand Stock (units)]]-J177</f>
        <v>6.6637239130434764</v>
      </c>
      <c r="U177" s="59">
        <f>Table1[[#This Row],[Exp. Lead time]]*Table1[[#This Row],[APU
(units)]]/30</f>
        <v>27</v>
      </c>
      <c r="V177" s="59">
        <f>Table1[[#This Row],[On Hand Stock (units)]]+U177</f>
        <v>60.663723913043476</v>
      </c>
      <c r="W177" s="59" t="str">
        <f>IF(Table1[[#This Row],[On hand quantity after purchase]]&gt;Table1[[#This Row],[APU  Projection for oct]],"Yes","No")</f>
        <v>Yes</v>
      </c>
      <c r="X177" s="59">
        <f>AE177-Table1[[#This Row],[On Hand Stock (units)]]</f>
        <v>4392.8242760869571</v>
      </c>
      <c r="Y177" s="59">
        <f>MAX(Table1[[#This Row],[Qty required to meet next quarter]],Table1[[#This Row],[MOQ/One lead time demand]])</f>
        <v>4392.8242760869571</v>
      </c>
      <c r="Z177" s="59">
        <f>Table1[[#This Row],[Qty to purchase]]*Table1[[#This Row],[Std. Price ($)]]</f>
        <v>180044.29577970004</v>
      </c>
      <c r="AA177" s="59"/>
      <c r="AB177" s="59"/>
      <c r="AC177" s="61">
        <f>Table1[[#This Row],[On Hand Stock (units)]]-(12*Table1[[#This Row],[APU
(units)]])</f>
        <v>-182.33627608695653</v>
      </c>
      <c r="AD177" s="64">
        <v>108</v>
      </c>
      <c r="AE177" s="65">
        <f>AD177*Table1[[#This Row],[Std. Price ($)]]</f>
        <v>4426.4880000000003</v>
      </c>
    </row>
    <row r="178" spans="1:31" ht="18.5" x14ac:dyDescent="0.35">
      <c r="A178" s="46">
        <v>83959.2123849575</v>
      </c>
      <c r="B178" s="47">
        <v>29.459155000000003</v>
      </c>
      <c r="C178" s="47">
        <v>1181.523193358508</v>
      </c>
      <c r="D178" s="47">
        <f>Table1[[#This Row],[On-Hand Stock ($)]]/Table1[[#This Row],[Std. Price ($)]]</f>
        <v>40.107165102274926</v>
      </c>
      <c r="E178" s="48">
        <v>26</v>
      </c>
      <c r="F178" s="49">
        <v>0.5</v>
      </c>
      <c r="G178" s="48">
        <v>0.85</v>
      </c>
      <c r="H178" s="48">
        <v>1</v>
      </c>
      <c r="I178" s="48">
        <v>47</v>
      </c>
      <c r="J178" s="55">
        <f>Table1[[#This Row],[APU
(units)]]+(Table1[[#This Row],[APU Trend]]*Table1[[#This Row],[APU
(units)]])</f>
        <v>39</v>
      </c>
      <c r="K178" s="55" t="str">
        <f>IF(Table1[[#This Row],[On Hand Stock (units)]]&gt;J178,"Yes","No")</f>
        <v>Yes</v>
      </c>
      <c r="L178" s="55">
        <f>Table1[[#This Row],[Lead Time (days)]]/Table1[[#This Row],[S-OTD]]</f>
        <v>55.294117647058826</v>
      </c>
      <c r="M178" s="55">
        <f>(Table1[[#This Row],[Demand variability (COV)]]/100)*E178</f>
        <v>0.26</v>
      </c>
      <c r="N178" s="55">
        <f>AVERAGE(Table1[[#This Row],[Lead Time (days)]],Table1[[#This Row],[Exp. Lead time]])</f>
        <v>51.147058823529413</v>
      </c>
      <c r="O178" s="55">
        <f>(Table1[[#This Row],[Exp. Lead time]]-N178)^2</f>
        <v>17.198096885813158</v>
      </c>
      <c r="P178" s="55">
        <v>17.198096885813158</v>
      </c>
      <c r="Q178" s="55">
        <f>1.64*SQRT(Table1[[#This Row],[Lead Time (days)]]*(M178^2)+Table1[[#This Row],[APU
(units)]]*P178)</f>
        <v>34.802319363889524</v>
      </c>
      <c r="R178" s="58">
        <f>Table1[[#This Row],[Safety Stock]]+(E178/30)*Table1[[#This Row],[Lead Time (days)]]</f>
        <v>75.535652697222858</v>
      </c>
      <c r="S178" s="58" t="str">
        <f>IF(Table1[[#This Row],[On Hand Stock (units)]]&gt;R178,"yes","no")</f>
        <v>no</v>
      </c>
      <c r="T178" s="59">
        <f>Table1[[#This Row],[On Hand Stock (units)]]-J178</f>
        <v>1.1071651022749265</v>
      </c>
      <c r="U178" s="59">
        <f>Table1[[#This Row],[Exp. Lead time]]*Table1[[#This Row],[APU
(units)]]/30</f>
        <v>47.921568627450981</v>
      </c>
      <c r="V178" s="59">
        <f>Table1[[#This Row],[On Hand Stock (units)]]+U178</f>
        <v>88.0287337297259</v>
      </c>
      <c r="W178" s="59" t="str">
        <f>IF(Table1[[#This Row],[On hand quantity after purchase]]&gt;Table1[[#This Row],[APU  Projection for oct]],"Yes","No")</f>
        <v>Yes</v>
      </c>
      <c r="X178" s="59">
        <f>AE178-Table1[[#This Row],[On Hand Stock (units)]]</f>
        <v>4555.5210148977258</v>
      </c>
      <c r="Y178" s="59">
        <f>MAX(Table1[[#This Row],[Qty required to meet next quarter]],Table1[[#This Row],[MOQ/One lead time demand]])</f>
        <v>4555.5210148977258</v>
      </c>
      <c r="Z178" s="59">
        <f>Table1[[#This Row],[Qty to purchase]]*Table1[[#This Row],[Std. Price ($)]]</f>
        <v>134201.79968362942</v>
      </c>
      <c r="AA178" s="59"/>
      <c r="AB178" s="59"/>
      <c r="AC178" s="61">
        <f>Table1[[#This Row],[On Hand Stock (units)]]-(12*Table1[[#This Row],[APU
(units)]])</f>
        <v>-271.89283489772509</v>
      </c>
      <c r="AD178" s="64">
        <v>156</v>
      </c>
      <c r="AE178" s="65">
        <f>AD178*Table1[[#This Row],[Std. Price ($)]]</f>
        <v>4595.6281800000006</v>
      </c>
    </row>
    <row r="179" spans="1:31" ht="18.5" x14ac:dyDescent="0.35">
      <c r="A179" s="46">
        <v>3987.356486633309</v>
      </c>
      <c r="B179" s="47">
        <v>81.13600000000001</v>
      </c>
      <c r="C179" s="47">
        <v>4063.7482712475467</v>
      </c>
      <c r="D179" s="47">
        <f>Table1[[#This Row],[On-Hand Stock ($)]]/Table1[[#This Row],[Std. Price ($)]]</f>
        <v>50.085637340361195</v>
      </c>
      <c r="E179" s="48">
        <v>34</v>
      </c>
      <c r="F179" s="49">
        <v>-0.6</v>
      </c>
      <c r="G179" s="48">
        <v>0.71</v>
      </c>
      <c r="H179" s="48">
        <v>0.77</v>
      </c>
      <c r="I179" s="48">
        <v>46</v>
      </c>
      <c r="J179" s="55">
        <f>Table1[[#This Row],[APU
(units)]]+(Table1[[#This Row],[APU Trend]]*Table1[[#This Row],[APU
(units)]])</f>
        <v>13.600000000000001</v>
      </c>
      <c r="K179" s="55" t="str">
        <f>IF(Table1[[#This Row],[On Hand Stock (units)]]&gt;J179,"Yes","No")</f>
        <v>Yes</v>
      </c>
      <c r="L179" s="55">
        <f>Table1[[#This Row],[Lead Time (days)]]/Table1[[#This Row],[S-OTD]]</f>
        <v>64.788732394366207</v>
      </c>
      <c r="M179" s="55">
        <f>(Table1[[#This Row],[Demand variability (COV)]]/100)*E179</f>
        <v>0.26180000000000003</v>
      </c>
      <c r="N179" s="55">
        <f>AVERAGE(Table1[[#This Row],[Lead Time (days)]],Table1[[#This Row],[Exp. Lead time]])</f>
        <v>55.394366197183103</v>
      </c>
      <c r="O179" s="55">
        <f>(Table1[[#This Row],[Exp. Lead time]]-N179)^2</f>
        <v>88.254116246776519</v>
      </c>
      <c r="P179" s="55">
        <v>88.254116246776519</v>
      </c>
      <c r="Q179" s="55">
        <f>1.64*SQRT(Table1[[#This Row],[Lead Time (days)]]*(M179^2)+Table1[[#This Row],[APU
(units)]]*P179)</f>
        <v>89.883263182779515</v>
      </c>
      <c r="R179" s="58">
        <f>Table1[[#This Row],[Safety Stock]]+(E179/30)*Table1[[#This Row],[Lead Time (days)]]</f>
        <v>142.01659651611286</v>
      </c>
      <c r="S179" s="58" t="str">
        <f>IF(Table1[[#This Row],[On Hand Stock (units)]]&gt;R179,"yes","no")</f>
        <v>no</v>
      </c>
      <c r="T179" s="59">
        <f>Table1[[#This Row],[On Hand Stock (units)]]-J179</f>
        <v>36.485637340361194</v>
      </c>
      <c r="U179" s="59">
        <f>Table1[[#This Row],[Exp. Lead time]]*Table1[[#This Row],[APU
(units)]]/30</f>
        <v>73.427230046948367</v>
      </c>
      <c r="V179" s="59">
        <f>Table1[[#This Row],[On Hand Stock (units)]]+U179</f>
        <v>123.51286738730957</v>
      </c>
      <c r="W179" s="59" t="str">
        <f>IF(Table1[[#This Row],[On hand quantity after purchase]]&gt;Table1[[#This Row],[APU  Projection for oct]],"Yes","No")</f>
        <v>Yes</v>
      </c>
      <c r="X179" s="59">
        <f>AE179-Table1[[#This Row],[On Hand Stock (units)]]</f>
        <v>-1705.2600373403607</v>
      </c>
      <c r="Y179" s="59">
        <f>MAX(Table1[[#This Row],[Qty required to meet next quarter]],Table1[[#This Row],[MOQ/One lead time demand]])</f>
        <v>73.427230046948367</v>
      </c>
      <c r="Z179" s="59">
        <f>Table1[[#This Row],[Qty to purchase]]*Table1[[#This Row],[Std. Price ($)]]</f>
        <v>5957.591737089203</v>
      </c>
      <c r="AA179" s="59"/>
      <c r="AB179" s="59"/>
      <c r="AC179" s="61">
        <f>Table1[[#This Row],[On Hand Stock (units)]]-(12*Table1[[#This Row],[APU
(units)]])</f>
        <v>-357.91436265963881</v>
      </c>
      <c r="AD179" s="64">
        <v>-20.399999999999991</v>
      </c>
      <c r="AE179" s="65">
        <f>AD179*Table1[[#This Row],[Std. Price ($)]]</f>
        <v>-1655.1743999999994</v>
      </c>
    </row>
    <row r="180" spans="1:31" ht="18.5" x14ac:dyDescent="0.35">
      <c r="A180" s="46">
        <v>10364.086442067477</v>
      </c>
      <c r="B180" s="47">
        <v>22.407000000000004</v>
      </c>
      <c r="C180" s="47">
        <v>1117.3748869458748</v>
      </c>
      <c r="D180" s="47">
        <f>Table1[[#This Row],[On-Hand Stock ($)]]/Table1[[#This Row],[Std. Price ($)]]</f>
        <v>49.867223945457873</v>
      </c>
      <c r="E180" s="48">
        <v>26</v>
      </c>
      <c r="F180" s="49">
        <v>1.5</v>
      </c>
      <c r="G180" s="48">
        <v>0.75</v>
      </c>
      <c r="H180" s="48">
        <v>0.94</v>
      </c>
      <c r="I180" s="48">
        <v>60</v>
      </c>
      <c r="J180" s="55">
        <f>Table1[[#This Row],[APU
(units)]]+(Table1[[#This Row],[APU Trend]]*Table1[[#This Row],[APU
(units)]])</f>
        <v>65</v>
      </c>
      <c r="K180" s="55" t="str">
        <f>IF(Table1[[#This Row],[On Hand Stock (units)]]&gt;J180,"Yes","No")</f>
        <v>No</v>
      </c>
      <c r="L180" s="55">
        <f>Table1[[#This Row],[Lead Time (days)]]/Table1[[#This Row],[S-OTD]]</f>
        <v>80</v>
      </c>
      <c r="M180" s="55">
        <f>(Table1[[#This Row],[Demand variability (COV)]]/100)*E180</f>
        <v>0.24439999999999995</v>
      </c>
      <c r="N180" s="55">
        <f>AVERAGE(Table1[[#This Row],[Lead Time (days)]],Table1[[#This Row],[Exp. Lead time]])</f>
        <v>70</v>
      </c>
      <c r="O180" s="55">
        <f>(Table1[[#This Row],[Exp. Lead time]]-N180)^2</f>
        <v>100</v>
      </c>
      <c r="P180" s="55">
        <v>100</v>
      </c>
      <c r="Q180" s="55">
        <f>1.64*SQRT(Table1[[#This Row],[Lead Time (days)]]*(M180^2)+Table1[[#This Row],[APU
(units)]]*P180)</f>
        <v>83.681534450267819</v>
      </c>
      <c r="R180" s="58">
        <f>Table1[[#This Row],[Safety Stock]]+(E180/30)*Table1[[#This Row],[Lead Time (days)]]</f>
        <v>135.6815344502678</v>
      </c>
      <c r="S180" s="58" t="str">
        <f>IF(Table1[[#This Row],[On Hand Stock (units)]]&gt;R180,"yes","no")</f>
        <v>no</v>
      </c>
      <c r="T180" s="59">
        <f>Table1[[#This Row],[On Hand Stock (units)]]-J180</f>
        <v>-15.132776054542127</v>
      </c>
      <c r="U180" s="59">
        <f>Table1[[#This Row],[Exp. Lead time]]*Table1[[#This Row],[APU
(units)]]/30</f>
        <v>69.333333333333329</v>
      </c>
      <c r="V180" s="59">
        <f>Table1[[#This Row],[On Hand Stock (units)]]+U180</f>
        <v>119.20055727879119</v>
      </c>
      <c r="W180" s="59" t="str">
        <f>IF(Table1[[#This Row],[On hand quantity after purchase]]&gt;Table1[[#This Row],[APU  Projection for oct]],"Yes","No")</f>
        <v>Yes</v>
      </c>
      <c r="X180" s="59">
        <f>AE180-Table1[[#This Row],[On Hand Stock (units)]]</f>
        <v>6941.1167760545432</v>
      </c>
      <c r="Y180" s="59">
        <f>MAX(Table1[[#This Row],[Qty required to meet next quarter]],Table1[[#This Row],[MOQ/One lead time demand]])</f>
        <v>6941.1167760545432</v>
      </c>
      <c r="Z180" s="59">
        <f>Table1[[#This Row],[Qty to purchase]]*Table1[[#This Row],[Std. Price ($)]]</f>
        <v>155529.60360105417</v>
      </c>
      <c r="AA180" s="59"/>
      <c r="AB180" s="59"/>
      <c r="AC180" s="61">
        <f>Table1[[#This Row],[On Hand Stock (units)]]-(12*Table1[[#This Row],[APU
(units)]])</f>
        <v>-262.13277605454215</v>
      </c>
      <c r="AD180" s="64">
        <v>312</v>
      </c>
      <c r="AE180" s="65">
        <f>AD180*Table1[[#This Row],[Std. Price ($)]]</f>
        <v>6990.9840000000013</v>
      </c>
    </row>
    <row r="181" spans="1:31" ht="18.5" x14ac:dyDescent="0.35">
      <c r="A181" s="46">
        <v>35265.162221034952</v>
      </c>
      <c r="B181" s="47">
        <v>362.01000000000005</v>
      </c>
      <c r="C181" s="47">
        <v>79471.229581333348</v>
      </c>
      <c r="D181" s="47">
        <f>Table1[[#This Row],[On-Hand Stock ($)]]/Table1[[#This Row],[Std. Price ($)]]</f>
        <v>219.52771907221717</v>
      </c>
      <c r="E181" s="48">
        <v>34</v>
      </c>
      <c r="F181" s="49">
        <v>-0.6</v>
      </c>
      <c r="G181" s="48">
        <v>1</v>
      </c>
      <c r="H181" s="48">
        <v>0.96</v>
      </c>
      <c r="I181" s="48">
        <v>175</v>
      </c>
      <c r="J181" s="55">
        <f>Table1[[#This Row],[APU
(units)]]+(Table1[[#This Row],[APU Trend]]*Table1[[#This Row],[APU
(units)]])</f>
        <v>13.600000000000001</v>
      </c>
      <c r="K181" s="55" t="str">
        <f>IF(Table1[[#This Row],[On Hand Stock (units)]]&gt;J181,"Yes","No")</f>
        <v>Yes</v>
      </c>
      <c r="L181" s="55">
        <f>Table1[[#This Row],[Lead Time (days)]]/Table1[[#This Row],[S-OTD]]</f>
        <v>175</v>
      </c>
      <c r="M181" s="55">
        <f>(Table1[[#This Row],[Demand variability (COV)]]/100)*E181</f>
        <v>0.32639999999999997</v>
      </c>
      <c r="N181" s="55">
        <f>AVERAGE(Table1[[#This Row],[Lead Time (days)]],Table1[[#This Row],[Exp. Lead time]])</f>
        <v>175</v>
      </c>
      <c r="O181" s="55">
        <f>(Table1[[#This Row],[Exp. Lead time]]-N181)^2</f>
        <v>0</v>
      </c>
      <c r="P181" s="55">
        <v>0</v>
      </c>
      <c r="Q181" s="55">
        <f>1.64*SQRT(Table1[[#This Row],[Lead Time (days)]]*(M181^2)+Table1[[#This Row],[APU
(units)]]*P181)</f>
        <v>7.0813004690381547</v>
      </c>
      <c r="R181" s="58">
        <f>Table1[[#This Row],[Safety Stock]]+(E181/30)*Table1[[#This Row],[Lead Time (days)]]</f>
        <v>205.41463380237147</v>
      </c>
      <c r="S181" s="58" t="str">
        <f>IF(Table1[[#This Row],[On Hand Stock (units)]]&gt;R181,"yes","no")</f>
        <v>yes</v>
      </c>
      <c r="T181" s="59">
        <f>Table1[[#This Row],[On Hand Stock (units)]]-J181</f>
        <v>205.92771907221717</v>
      </c>
      <c r="U181" s="59">
        <f>Table1[[#This Row],[Exp. Lead time]]*Table1[[#This Row],[APU
(units)]]/30</f>
        <v>198.33333333333334</v>
      </c>
      <c r="V181" s="59">
        <f>Table1[[#This Row],[On Hand Stock (units)]]+U181</f>
        <v>417.86105240555048</v>
      </c>
      <c r="W181" s="59" t="str">
        <f>IF(Table1[[#This Row],[On hand quantity after purchase]]&gt;Table1[[#This Row],[APU  Projection for oct]],"Yes","No")</f>
        <v>Yes</v>
      </c>
      <c r="X181" s="59">
        <f>AE181-Table1[[#This Row],[On Hand Stock (units)]]</f>
        <v>-7604.5317190722153</v>
      </c>
      <c r="Y181" s="59">
        <f>MAX(Table1[[#This Row],[Qty required to meet next quarter]],Table1[[#This Row],[MOQ/One lead time demand]])</f>
        <v>198.33333333333334</v>
      </c>
      <c r="Z181" s="59">
        <f>Table1[[#This Row],[Qty to purchase]]*Table1[[#This Row],[Std. Price ($)]]</f>
        <v>71798.650000000009</v>
      </c>
      <c r="AA181" s="59"/>
      <c r="AB181" s="59"/>
      <c r="AC181" s="61">
        <f>Table1[[#This Row],[On Hand Stock (units)]]-(12*Table1[[#This Row],[APU
(units)]])</f>
        <v>-188.47228092778283</v>
      </c>
      <c r="AD181" s="64">
        <v>-20.399999999999991</v>
      </c>
      <c r="AE181" s="65">
        <f>AD181*Table1[[#This Row],[Std. Price ($)]]</f>
        <v>-7385.0039999999981</v>
      </c>
    </row>
    <row r="182" spans="1:31" ht="18.5" x14ac:dyDescent="0.35">
      <c r="A182" s="46">
        <v>38589.667801151205</v>
      </c>
      <c r="B182" s="47">
        <v>130.35000000000002</v>
      </c>
      <c r="C182" s="47">
        <v>16916.848344000005</v>
      </c>
      <c r="D182" s="47">
        <f>Table1[[#This Row],[On-Hand Stock ($)]]/Table1[[#This Row],[Std. Price ($)]]</f>
        <v>129.78019443037977</v>
      </c>
      <c r="E182" s="48">
        <v>18</v>
      </c>
      <c r="F182" s="49">
        <v>0.5</v>
      </c>
      <c r="G182" s="48">
        <v>1</v>
      </c>
      <c r="H182" s="48">
        <v>1.56</v>
      </c>
      <c r="I182" s="48">
        <v>120</v>
      </c>
      <c r="J182" s="55">
        <f>Table1[[#This Row],[APU
(units)]]+(Table1[[#This Row],[APU Trend]]*Table1[[#This Row],[APU
(units)]])</f>
        <v>27</v>
      </c>
      <c r="K182" s="55" t="str">
        <f>IF(Table1[[#This Row],[On Hand Stock (units)]]&gt;J182,"Yes","No")</f>
        <v>Yes</v>
      </c>
      <c r="L182" s="55">
        <f>Table1[[#This Row],[Lead Time (days)]]/Table1[[#This Row],[S-OTD]]</f>
        <v>120</v>
      </c>
      <c r="M182" s="55">
        <f>(Table1[[#This Row],[Demand variability (COV)]]/100)*E182</f>
        <v>0.28079999999999999</v>
      </c>
      <c r="N182" s="55">
        <f>AVERAGE(Table1[[#This Row],[Lead Time (days)]],Table1[[#This Row],[Exp. Lead time]])</f>
        <v>120</v>
      </c>
      <c r="O182" s="55">
        <f>(Table1[[#This Row],[Exp. Lead time]]-N182)^2</f>
        <v>0</v>
      </c>
      <c r="P182" s="55">
        <v>0</v>
      </c>
      <c r="Q182" s="55">
        <f>1.64*SQRT(Table1[[#This Row],[Lead Time (days)]]*(M182^2)+Table1[[#This Row],[APU
(units)]]*P182)</f>
        <v>5.0446562080363808</v>
      </c>
      <c r="R182" s="58">
        <f>Table1[[#This Row],[Safety Stock]]+(E182/30)*Table1[[#This Row],[Lead Time (days)]]</f>
        <v>77.044656208036386</v>
      </c>
      <c r="S182" s="58" t="str">
        <f>IF(Table1[[#This Row],[On Hand Stock (units)]]&gt;R182,"yes","no")</f>
        <v>yes</v>
      </c>
      <c r="T182" s="59">
        <f>Table1[[#This Row],[On Hand Stock (units)]]-J182</f>
        <v>102.78019443037977</v>
      </c>
      <c r="U182" s="59">
        <f>Table1[[#This Row],[Exp. Lead time]]*Table1[[#This Row],[APU
(units)]]/30</f>
        <v>72</v>
      </c>
      <c r="V182" s="59">
        <f>Table1[[#This Row],[On Hand Stock (units)]]+U182</f>
        <v>201.78019443037977</v>
      </c>
      <c r="W182" s="59" t="str">
        <f>IF(Table1[[#This Row],[On hand quantity after purchase]]&gt;Table1[[#This Row],[APU  Projection for oct]],"Yes","No")</f>
        <v>Yes</v>
      </c>
      <c r="X182" s="59">
        <f>AE182-Table1[[#This Row],[On Hand Stock (units)]]</f>
        <v>13948.019805569624</v>
      </c>
      <c r="Y182" s="59">
        <f>MAX(Table1[[#This Row],[Qty required to meet next quarter]],Table1[[#This Row],[MOQ/One lead time demand]])</f>
        <v>13948.019805569624</v>
      </c>
      <c r="Z182" s="59">
        <f>Table1[[#This Row],[Qty to purchase]]*Table1[[#This Row],[Std. Price ($)]]</f>
        <v>1818124.3816560009</v>
      </c>
      <c r="AA182" s="59"/>
      <c r="AB182" s="59"/>
      <c r="AC182" s="61">
        <f>Table1[[#This Row],[On Hand Stock (units)]]-(12*Table1[[#This Row],[APU
(units)]])</f>
        <v>-86.219805569620235</v>
      </c>
      <c r="AD182" s="64">
        <v>108</v>
      </c>
      <c r="AE182" s="65">
        <f>AD182*Table1[[#This Row],[Std. Price ($)]]</f>
        <v>14077.800000000003</v>
      </c>
    </row>
    <row r="183" spans="1:31" ht="18.5" x14ac:dyDescent="0.35">
      <c r="A183" s="46">
        <v>49890.046758825054</v>
      </c>
      <c r="B183" s="47">
        <v>26.3032</v>
      </c>
      <c r="C183" s="47">
        <v>6045.6293125631073</v>
      </c>
      <c r="D183" s="47">
        <f>Table1[[#This Row],[On-Hand Stock ($)]]/Table1[[#This Row],[Std. Price ($)]]</f>
        <v>229.84387118537316</v>
      </c>
      <c r="E183" s="48">
        <v>66</v>
      </c>
      <c r="F183" s="49">
        <v>-0.2</v>
      </c>
      <c r="G183" s="48">
        <v>0.82</v>
      </c>
      <c r="H183" s="48">
        <v>0.85</v>
      </c>
      <c r="I183" s="48">
        <v>100</v>
      </c>
      <c r="J183" s="55">
        <f>Table1[[#This Row],[APU
(units)]]+(Table1[[#This Row],[APU Trend]]*Table1[[#This Row],[APU
(units)]])</f>
        <v>52.8</v>
      </c>
      <c r="K183" s="55" t="str">
        <f>IF(Table1[[#This Row],[On Hand Stock (units)]]&gt;J183,"Yes","No")</f>
        <v>Yes</v>
      </c>
      <c r="L183" s="55">
        <f>Table1[[#This Row],[Lead Time (days)]]/Table1[[#This Row],[S-OTD]]</f>
        <v>121.95121951219512</v>
      </c>
      <c r="M183" s="55">
        <f>(Table1[[#This Row],[Demand variability (COV)]]/100)*E183</f>
        <v>0.56100000000000005</v>
      </c>
      <c r="N183" s="55">
        <f>AVERAGE(Table1[[#This Row],[Lead Time (days)]],Table1[[#This Row],[Exp. Lead time]])</f>
        <v>110.97560975609755</v>
      </c>
      <c r="O183" s="55">
        <f>(Table1[[#This Row],[Exp. Lead time]]-N183)^2</f>
        <v>120.46400951814414</v>
      </c>
      <c r="P183" s="55">
        <v>120.46400951814414</v>
      </c>
      <c r="Q183" s="55">
        <f>1.64*SQRT(Table1[[#This Row],[Lead Time (days)]]*(M183^2)+Table1[[#This Row],[APU
(units)]]*P183)</f>
        <v>146.52183236692076</v>
      </c>
      <c r="R183" s="58">
        <f>Table1[[#This Row],[Safety Stock]]+(E183/30)*Table1[[#This Row],[Lead Time (days)]]</f>
        <v>366.52183236692076</v>
      </c>
      <c r="S183" s="58" t="str">
        <f>IF(Table1[[#This Row],[On Hand Stock (units)]]&gt;R183,"yes","no")</f>
        <v>no</v>
      </c>
      <c r="T183" s="59">
        <f>Table1[[#This Row],[On Hand Stock (units)]]-J183</f>
        <v>177.04387118537318</v>
      </c>
      <c r="U183" s="59">
        <f>Table1[[#This Row],[Exp. Lead time]]*Table1[[#This Row],[APU
(units)]]/30</f>
        <v>268.29268292682929</v>
      </c>
      <c r="V183" s="59">
        <f>Table1[[#This Row],[On Hand Stock (units)]]+U183</f>
        <v>498.13655411220248</v>
      </c>
      <c r="W183" s="59" t="str">
        <f>IF(Table1[[#This Row],[On hand quantity after purchase]]&gt;Table1[[#This Row],[APU  Projection for oct]],"Yes","No")</f>
        <v>Yes</v>
      </c>
      <c r="X183" s="59">
        <f>AE183-Table1[[#This Row],[On Hand Stock (units)]]</f>
        <v>2894.9762888146265</v>
      </c>
      <c r="Y183" s="59">
        <f>MAX(Table1[[#This Row],[Qty required to meet next quarter]],Table1[[#This Row],[MOQ/One lead time demand]])</f>
        <v>2894.9762888146265</v>
      </c>
      <c r="Z183" s="59">
        <f>Table1[[#This Row],[Qty to purchase]]*Table1[[#This Row],[Std. Price ($)]]</f>
        <v>76147.140319948885</v>
      </c>
      <c r="AA183" s="59"/>
      <c r="AB183" s="59"/>
      <c r="AC183" s="61">
        <f>Table1[[#This Row],[On Hand Stock (units)]]-(12*Table1[[#This Row],[APU
(units)]])</f>
        <v>-562.15612881462687</v>
      </c>
      <c r="AD183" s="64">
        <v>118.79999999999998</v>
      </c>
      <c r="AE183" s="65">
        <f>AD183*Table1[[#This Row],[Std. Price ($)]]</f>
        <v>3124.8201599999998</v>
      </c>
    </row>
    <row r="184" spans="1:31" ht="18.5" x14ac:dyDescent="0.35">
      <c r="A184" s="46">
        <v>49717.446591752116</v>
      </c>
      <c r="B184" s="47">
        <v>21.766800000000003</v>
      </c>
      <c r="C184" s="47">
        <v>4519.3679931840015</v>
      </c>
      <c r="D184" s="47">
        <f>Table1[[#This Row],[On-Hand Stock ($)]]/Table1[[#This Row],[Std. Price ($)]]</f>
        <v>207.626660473014</v>
      </c>
      <c r="E184" s="48">
        <v>66</v>
      </c>
      <c r="F184" s="49">
        <v>0.5</v>
      </c>
      <c r="G184" s="48">
        <v>1</v>
      </c>
      <c r="H184" s="48">
        <v>1.32</v>
      </c>
      <c r="I184" s="48">
        <v>60</v>
      </c>
      <c r="J184" s="55">
        <f>Table1[[#This Row],[APU
(units)]]+(Table1[[#This Row],[APU Trend]]*Table1[[#This Row],[APU
(units)]])</f>
        <v>99</v>
      </c>
      <c r="K184" s="55" t="str">
        <f>IF(Table1[[#This Row],[On Hand Stock (units)]]&gt;J184,"Yes","No")</f>
        <v>Yes</v>
      </c>
      <c r="L184" s="55">
        <f>Table1[[#This Row],[Lead Time (days)]]/Table1[[#This Row],[S-OTD]]</f>
        <v>60</v>
      </c>
      <c r="M184" s="55">
        <f>(Table1[[#This Row],[Demand variability (COV)]]/100)*E184</f>
        <v>0.87119999999999997</v>
      </c>
      <c r="N184" s="55">
        <f>AVERAGE(Table1[[#This Row],[Lead Time (days)]],Table1[[#This Row],[Exp. Lead time]])</f>
        <v>60</v>
      </c>
      <c r="O184" s="55">
        <f>(Table1[[#This Row],[Exp. Lead time]]-N184)^2</f>
        <v>0</v>
      </c>
      <c r="P184" s="55">
        <v>0</v>
      </c>
      <c r="Q184" s="55">
        <f>1.64*SQRT(Table1[[#This Row],[Lead Time (days)]]*(M184^2)+Table1[[#This Row],[APU
(units)]]*P184)</f>
        <v>11.067189339188156</v>
      </c>
      <c r="R184" s="58">
        <f>Table1[[#This Row],[Safety Stock]]+(E184/30)*Table1[[#This Row],[Lead Time (days)]]</f>
        <v>143.06718933918816</v>
      </c>
      <c r="S184" s="58" t="str">
        <f>IF(Table1[[#This Row],[On Hand Stock (units)]]&gt;R184,"yes","no")</f>
        <v>yes</v>
      </c>
      <c r="T184" s="59">
        <f>Table1[[#This Row],[On Hand Stock (units)]]-J184</f>
        <v>108.626660473014</v>
      </c>
      <c r="U184" s="59">
        <f>Table1[[#This Row],[Exp. Lead time]]*Table1[[#This Row],[APU
(units)]]/30</f>
        <v>132</v>
      </c>
      <c r="V184" s="59">
        <f>Table1[[#This Row],[On Hand Stock (units)]]+U184</f>
        <v>339.626660473014</v>
      </c>
      <c r="W184" s="59" t="str">
        <f>IF(Table1[[#This Row],[On hand quantity after purchase]]&gt;Table1[[#This Row],[APU  Projection for oct]],"Yes","No")</f>
        <v>Yes</v>
      </c>
      <c r="X184" s="59">
        <f>AE184-Table1[[#This Row],[On Hand Stock (units)]]</f>
        <v>8412.0261395269881</v>
      </c>
      <c r="Y184" s="59">
        <f>MAX(Table1[[#This Row],[Qty required to meet next quarter]],Table1[[#This Row],[MOQ/One lead time demand]])</f>
        <v>8412.0261395269881</v>
      </c>
      <c r="Z184" s="59">
        <f>Table1[[#This Row],[Qty to purchase]]*Table1[[#This Row],[Std. Price ($)]]</f>
        <v>183102.89057385607</v>
      </c>
      <c r="AA184" s="59"/>
      <c r="AB184" s="59"/>
      <c r="AC184" s="61">
        <f>Table1[[#This Row],[On Hand Stock (units)]]-(12*Table1[[#This Row],[APU
(units)]])</f>
        <v>-584.373339526986</v>
      </c>
      <c r="AD184" s="64">
        <v>396</v>
      </c>
      <c r="AE184" s="65">
        <f>AD184*Table1[[#This Row],[Std. Price ($)]]</f>
        <v>8619.6528000000017</v>
      </c>
    </row>
    <row r="185" spans="1:31" ht="18.5" x14ac:dyDescent="0.35">
      <c r="A185" s="46">
        <v>91537.483386581618</v>
      </c>
      <c r="B185" s="47">
        <v>5.7976710000000002</v>
      </c>
      <c r="C185" s="47">
        <v>1186.6426199289569</v>
      </c>
      <c r="D185" s="47">
        <f>Table1[[#This Row],[On-Hand Stock ($)]]/Table1[[#This Row],[Std. Price ($)]]</f>
        <v>204.675743057679</v>
      </c>
      <c r="E185" s="48">
        <v>26</v>
      </c>
      <c r="F185" s="49">
        <v>0.5</v>
      </c>
      <c r="G185" s="48">
        <v>1</v>
      </c>
      <c r="H185" s="48">
        <v>0.94</v>
      </c>
      <c r="I185" s="48">
        <v>155</v>
      </c>
      <c r="J185" s="55">
        <f>Table1[[#This Row],[APU
(units)]]+(Table1[[#This Row],[APU Trend]]*Table1[[#This Row],[APU
(units)]])</f>
        <v>39</v>
      </c>
      <c r="K185" s="55" t="str">
        <f>IF(Table1[[#This Row],[On Hand Stock (units)]]&gt;J185,"Yes","No")</f>
        <v>Yes</v>
      </c>
      <c r="L185" s="55">
        <f>Table1[[#This Row],[Lead Time (days)]]/Table1[[#This Row],[S-OTD]]</f>
        <v>155</v>
      </c>
      <c r="M185" s="55">
        <f>(Table1[[#This Row],[Demand variability (COV)]]/100)*E185</f>
        <v>0.24439999999999995</v>
      </c>
      <c r="N185" s="55">
        <f>AVERAGE(Table1[[#This Row],[Lead Time (days)]],Table1[[#This Row],[Exp. Lead time]])</f>
        <v>155</v>
      </c>
      <c r="O185" s="55">
        <f>(Table1[[#This Row],[Exp. Lead time]]-N185)^2</f>
        <v>0</v>
      </c>
      <c r="P185" s="55">
        <v>0</v>
      </c>
      <c r="Q185" s="55">
        <f>1.64*SQRT(Table1[[#This Row],[Lead Time (days)]]*(M185^2)+Table1[[#This Row],[APU
(units)]]*P185)</f>
        <v>4.9901189572674509</v>
      </c>
      <c r="R185" s="58">
        <f>Table1[[#This Row],[Safety Stock]]+(E185/30)*Table1[[#This Row],[Lead Time (days)]]</f>
        <v>139.32345229060078</v>
      </c>
      <c r="S185" s="58" t="str">
        <f>IF(Table1[[#This Row],[On Hand Stock (units)]]&gt;R185,"yes","no")</f>
        <v>yes</v>
      </c>
      <c r="T185" s="59">
        <f>Table1[[#This Row],[On Hand Stock (units)]]-J185</f>
        <v>165.675743057679</v>
      </c>
      <c r="U185" s="59">
        <f>Table1[[#This Row],[Exp. Lead time]]*Table1[[#This Row],[APU
(units)]]/30</f>
        <v>134.33333333333334</v>
      </c>
      <c r="V185" s="59">
        <f>Table1[[#This Row],[On Hand Stock (units)]]+U185</f>
        <v>339.00907639101234</v>
      </c>
      <c r="W185" s="59" t="str">
        <f>IF(Table1[[#This Row],[On hand quantity after purchase]]&gt;Table1[[#This Row],[APU  Projection for oct]],"Yes","No")</f>
        <v>Yes</v>
      </c>
      <c r="X185" s="59">
        <f>AE185-Table1[[#This Row],[On Hand Stock (units)]]</f>
        <v>699.76093294232101</v>
      </c>
      <c r="Y185" s="59">
        <f>MAX(Table1[[#This Row],[Qty required to meet next quarter]],Table1[[#This Row],[MOQ/One lead time demand]])</f>
        <v>699.76093294232101</v>
      </c>
      <c r="Z185" s="59">
        <f>Table1[[#This Row],[Qty to purchase]]*Table1[[#This Row],[Std. Price ($)]]</f>
        <v>4056.9836678526394</v>
      </c>
      <c r="AA185" s="59"/>
      <c r="AB185" s="59"/>
      <c r="AC185" s="61">
        <f>Table1[[#This Row],[On Hand Stock (units)]]-(12*Table1[[#This Row],[APU
(units)]])</f>
        <v>-107.324256942321</v>
      </c>
      <c r="AD185" s="64">
        <v>156</v>
      </c>
      <c r="AE185" s="65">
        <f>AD185*Table1[[#This Row],[Std. Price ($)]]</f>
        <v>904.43667600000003</v>
      </c>
    </row>
    <row r="186" spans="1:31" ht="18.5" x14ac:dyDescent="0.35">
      <c r="A186" s="46">
        <v>66633.489376215337</v>
      </c>
      <c r="B186" s="47">
        <v>139.3854</v>
      </c>
      <c r="C186" s="47">
        <v>2288.6134142036844</v>
      </c>
      <c r="D186" s="47">
        <f>Table1[[#This Row],[On-Hand Stock ($)]]/Table1[[#This Row],[Std. Price ($)]]</f>
        <v>16.419319485424474</v>
      </c>
      <c r="E186" s="48">
        <v>34</v>
      </c>
      <c r="F186" s="49">
        <v>0.8</v>
      </c>
      <c r="G186" s="48">
        <v>0.8</v>
      </c>
      <c r="H186" s="48">
        <v>0.87</v>
      </c>
      <c r="I186" s="48">
        <v>14</v>
      </c>
      <c r="J186" s="55">
        <f>Table1[[#This Row],[APU
(units)]]+(Table1[[#This Row],[APU Trend]]*Table1[[#This Row],[APU
(units)]])</f>
        <v>61.2</v>
      </c>
      <c r="K186" s="55" t="str">
        <f>IF(Table1[[#This Row],[On Hand Stock (units)]]&gt;J186,"Yes","No")</f>
        <v>No</v>
      </c>
      <c r="L186" s="55">
        <f>Table1[[#This Row],[Lead Time (days)]]/Table1[[#This Row],[S-OTD]]</f>
        <v>17.5</v>
      </c>
      <c r="M186" s="55">
        <f>(Table1[[#This Row],[Demand variability (COV)]]/100)*E186</f>
        <v>0.29579999999999995</v>
      </c>
      <c r="N186" s="55">
        <f>AVERAGE(Table1[[#This Row],[Lead Time (days)]],Table1[[#This Row],[Exp. Lead time]])</f>
        <v>15.75</v>
      </c>
      <c r="O186" s="55">
        <f>(Table1[[#This Row],[Exp. Lead time]]-N186)^2</f>
        <v>3.0625</v>
      </c>
      <c r="P186" s="55">
        <v>3.0625</v>
      </c>
      <c r="Q186" s="55">
        <f>1.64*SQRT(Table1[[#This Row],[Lead Time (days)]]*(M186^2)+Table1[[#This Row],[APU
(units)]]*P186)</f>
        <v>16.832981647219128</v>
      </c>
      <c r="R186" s="58">
        <f>Table1[[#This Row],[Safety Stock]]+(E186/30)*Table1[[#This Row],[Lead Time (days)]]</f>
        <v>32.699648313885795</v>
      </c>
      <c r="S186" s="58" t="str">
        <f>IF(Table1[[#This Row],[On Hand Stock (units)]]&gt;R186,"yes","no")</f>
        <v>no</v>
      </c>
      <c r="T186" s="59">
        <f>Table1[[#This Row],[On Hand Stock (units)]]-J186</f>
        <v>-44.780680514575529</v>
      </c>
      <c r="U186" s="59">
        <f>Table1[[#This Row],[Exp. Lead time]]*Table1[[#This Row],[APU
(units)]]/30</f>
        <v>19.833333333333332</v>
      </c>
      <c r="V186" s="59">
        <f>Table1[[#This Row],[On Hand Stock (units)]]+U186</f>
        <v>36.252652818757809</v>
      </c>
      <c r="W186" s="59" t="str">
        <f>IF(Table1[[#This Row],[On hand quantity after purchase]]&gt;Table1[[#This Row],[APU  Projection for oct]],"Yes","No")</f>
        <v>No</v>
      </c>
      <c r="X186" s="59">
        <f>AE186-Table1[[#This Row],[On Hand Stock (units)]]</f>
        <v>36948.588760514584</v>
      </c>
      <c r="Y186" s="59">
        <f>MAX(Table1[[#This Row],[Qty required to meet next quarter]],Table1[[#This Row],[MOQ/One lead time demand]])</f>
        <v>36948.588760514584</v>
      </c>
      <c r="Z186" s="59">
        <f>Table1[[#This Row],[Qty to purchase]]*Table1[[#This Row],[Std. Price ($)]]</f>
        <v>5150093.8238198292</v>
      </c>
      <c r="AA186" s="59"/>
      <c r="AB186" s="59"/>
      <c r="AC186" s="61">
        <f>Table1[[#This Row],[On Hand Stock (units)]]-(12*Table1[[#This Row],[APU
(units)]])</f>
        <v>-391.58068051457553</v>
      </c>
      <c r="AD186" s="64">
        <v>265.20000000000005</v>
      </c>
      <c r="AE186" s="65">
        <f>AD186*Table1[[#This Row],[Std. Price ($)]]</f>
        <v>36965.008080000007</v>
      </c>
    </row>
    <row r="187" spans="1:31" ht="18.5" x14ac:dyDescent="0.35">
      <c r="A187" s="46">
        <v>80260.115753944425</v>
      </c>
      <c r="B187" s="47">
        <v>16.613223000000001</v>
      </c>
      <c r="C187" s="47">
        <v>3900</v>
      </c>
      <c r="D187" s="47">
        <f>Table1[[#This Row],[On-Hand Stock ($)]]/Table1[[#This Row],[Std. Price ($)]]</f>
        <v>234.75276290458507</v>
      </c>
      <c r="E187" s="48">
        <v>26</v>
      </c>
      <c r="F187" s="49">
        <v>-0.7</v>
      </c>
      <c r="G187" s="48">
        <v>0.8</v>
      </c>
      <c r="H187" s="48">
        <v>0.73</v>
      </c>
      <c r="I187" s="48">
        <v>28</v>
      </c>
      <c r="J187" s="55">
        <f>Table1[[#This Row],[APU
(units)]]+(Table1[[#This Row],[APU Trend]]*Table1[[#This Row],[APU
(units)]])</f>
        <v>7.8000000000000007</v>
      </c>
      <c r="K187" s="55" t="str">
        <f>IF(Table1[[#This Row],[On Hand Stock (units)]]&gt;J187,"Yes","No")</f>
        <v>Yes</v>
      </c>
      <c r="L187" s="55">
        <f>Table1[[#This Row],[Lead Time (days)]]/Table1[[#This Row],[S-OTD]]</f>
        <v>35</v>
      </c>
      <c r="M187" s="55">
        <f>(Table1[[#This Row],[Demand variability (COV)]]/100)*E187</f>
        <v>0.1898</v>
      </c>
      <c r="N187" s="55">
        <f>AVERAGE(Table1[[#This Row],[Lead Time (days)]],Table1[[#This Row],[Exp. Lead time]])</f>
        <v>31.5</v>
      </c>
      <c r="O187" s="55">
        <f>(Table1[[#This Row],[Exp. Lead time]]-N187)^2</f>
        <v>12.25</v>
      </c>
      <c r="P187" s="55">
        <v>12.25</v>
      </c>
      <c r="Q187" s="55">
        <f>1.64*SQRT(Table1[[#This Row],[Lead Time (days)]]*(M187^2)+Table1[[#This Row],[APU
(units)]]*P187)</f>
        <v>29.314681086847116</v>
      </c>
      <c r="R187" s="58">
        <f>Table1[[#This Row],[Safety Stock]]+(E187/30)*Table1[[#This Row],[Lead Time (days)]]</f>
        <v>53.581347753513782</v>
      </c>
      <c r="S187" s="58" t="str">
        <f>IF(Table1[[#This Row],[On Hand Stock (units)]]&gt;R187,"yes","no")</f>
        <v>yes</v>
      </c>
      <c r="T187" s="59">
        <f>Table1[[#This Row],[On Hand Stock (units)]]-J187</f>
        <v>226.95276290458506</v>
      </c>
      <c r="U187" s="59">
        <f>Table1[[#This Row],[Exp. Lead time]]*Table1[[#This Row],[APU
(units)]]/30</f>
        <v>30.333333333333332</v>
      </c>
      <c r="V187" s="59">
        <f>Table1[[#This Row],[On Hand Stock (units)]]+U187</f>
        <v>265.08609623791841</v>
      </c>
      <c r="W187" s="59" t="str">
        <f>IF(Table1[[#This Row],[On hand quantity after purchase]]&gt;Table1[[#This Row],[APU  Projection for oct]],"Yes","No")</f>
        <v>Yes</v>
      </c>
      <c r="X187" s="59">
        <f>AE187-Table1[[#This Row],[On Hand Stock (units)]]</f>
        <v>-753.08532050458496</v>
      </c>
      <c r="Y187" s="59">
        <f>MAX(Table1[[#This Row],[Qty required to meet next quarter]],Table1[[#This Row],[MOQ/One lead time demand]])</f>
        <v>30.333333333333332</v>
      </c>
      <c r="Z187" s="59">
        <f>Table1[[#This Row],[Qty to purchase]]*Table1[[#This Row],[Std. Price ($)]]</f>
        <v>503.93443100000002</v>
      </c>
      <c r="AA187" s="59"/>
      <c r="AB187" s="59"/>
      <c r="AC187" s="61">
        <f>Table1[[#This Row],[On Hand Stock (units)]]-(12*Table1[[#This Row],[APU
(units)]])</f>
        <v>-77.247237095414931</v>
      </c>
      <c r="AD187" s="64">
        <v>-31.199999999999992</v>
      </c>
      <c r="AE187" s="65">
        <f>AD187*Table1[[#This Row],[Std. Price ($)]]</f>
        <v>-518.33255759999986</v>
      </c>
    </row>
    <row r="188" spans="1:31" ht="18.5" x14ac:dyDescent="0.35">
      <c r="A188" s="46">
        <v>58470.647159984379</v>
      </c>
      <c r="B188" s="47">
        <v>52.520160000000004</v>
      </c>
      <c r="C188" s="47">
        <v>1195.0158776371202</v>
      </c>
      <c r="D188" s="47">
        <f>Table1[[#This Row],[On-Hand Stock ($)]]/Table1[[#This Row],[Std. Price ($)]]</f>
        <v>22.753469860661507</v>
      </c>
      <c r="E188" s="48">
        <v>42</v>
      </c>
      <c r="F188" s="49">
        <v>-0.1</v>
      </c>
      <c r="G188" s="48">
        <v>1</v>
      </c>
      <c r="H188" s="48">
        <v>1.06</v>
      </c>
      <c r="I188" s="48">
        <v>16</v>
      </c>
      <c r="J188" s="55">
        <f>Table1[[#This Row],[APU
(units)]]+(Table1[[#This Row],[APU Trend]]*Table1[[#This Row],[APU
(units)]])</f>
        <v>37.799999999999997</v>
      </c>
      <c r="K188" s="55" t="str">
        <f>IF(Table1[[#This Row],[On Hand Stock (units)]]&gt;J188,"Yes","No")</f>
        <v>No</v>
      </c>
      <c r="L188" s="55">
        <f>Table1[[#This Row],[Lead Time (days)]]/Table1[[#This Row],[S-OTD]]</f>
        <v>16</v>
      </c>
      <c r="M188" s="55">
        <f>(Table1[[#This Row],[Demand variability (COV)]]/100)*E188</f>
        <v>0.44519999999999998</v>
      </c>
      <c r="N188" s="55">
        <f>AVERAGE(Table1[[#This Row],[Lead Time (days)]],Table1[[#This Row],[Exp. Lead time]])</f>
        <v>16</v>
      </c>
      <c r="O188" s="55">
        <f>(Table1[[#This Row],[Exp. Lead time]]-N188)^2</f>
        <v>0</v>
      </c>
      <c r="P188" s="55">
        <v>0</v>
      </c>
      <c r="Q188" s="55">
        <f>1.64*SQRT(Table1[[#This Row],[Lead Time (days)]]*(M188^2)+Table1[[#This Row],[APU
(units)]]*P188)</f>
        <v>2.9205119999999996</v>
      </c>
      <c r="R188" s="58">
        <f>Table1[[#This Row],[Safety Stock]]+(E188/30)*Table1[[#This Row],[Lead Time (days)]]</f>
        <v>25.320511999999997</v>
      </c>
      <c r="S188" s="58" t="str">
        <f>IF(Table1[[#This Row],[On Hand Stock (units)]]&gt;R188,"yes","no")</f>
        <v>no</v>
      </c>
      <c r="T188" s="59">
        <f>Table1[[#This Row],[On Hand Stock (units)]]-J188</f>
        <v>-15.04653013933849</v>
      </c>
      <c r="U188" s="59">
        <f>Table1[[#This Row],[Exp. Lead time]]*Table1[[#This Row],[APU
(units)]]/30</f>
        <v>22.4</v>
      </c>
      <c r="V188" s="59">
        <f>Table1[[#This Row],[On Hand Stock (units)]]+U188</f>
        <v>45.153469860661502</v>
      </c>
      <c r="W188" s="59" t="str">
        <f>IF(Table1[[#This Row],[On hand quantity after purchase]]&gt;Table1[[#This Row],[APU  Projection for oct]],"Yes","No")</f>
        <v>Yes</v>
      </c>
      <c r="X188" s="59">
        <f>AE188-Table1[[#This Row],[On Hand Stock (units)]]</f>
        <v>5271.2786581393393</v>
      </c>
      <c r="Y188" s="59">
        <f>MAX(Table1[[#This Row],[Qty required to meet next quarter]],Table1[[#This Row],[MOQ/One lead time demand]])</f>
        <v>5271.2786581393393</v>
      </c>
      <c r="Z188" s="59">
        <f>Table1[[#This Row],[Qty to purchase]]*Table1[[#This Row],[Std. Price ($)]]</f>
        <v>276848.39853006345</v>
      </c>
      <c r="AA188" s="59"/>
      <c r="AB188" s="59"/>
      <c r="AC188" s="61">
        <f>Table1[[#This Row],[On Hand Stock (units)]]-(12*Table1[[#This Row],[APU
(units)]])</f>
        <v>-481.24653013933852</v>
      </c>
      <c r="AD188" s="64">
        <v>100.80000000000001</v>
      </c>
      <c r="AE188" s="65">
        <f>AD188*Table1[[#This Row],[Std. Price ($)]]</f>
        <v>5294.0321280000007</v>
      </c>
    </row>
    <row r="189" spans="1:31" ht="18.5" x14ac:dyDescent="0.35">
      <c r="A189" s="46">
        <v>89321.960506784846</v>
      </c>
      <c r="B189" s="47">
        <v>201.19000000000003</v>
      </c>
      <c r="C189" s="47">
        <v>8404.7450646133348</v>
      </c>
      <c r="D189" s="47">
        <f>Table1[[#This Row],[On-Hand Stock ($)]]/Table1[[#This Row],[Std. Price ($)]]</f>
        <v>41.775163102606165</v>
      </c>
      <c r="E189" s="48">
        <v>34</v>
      </c>
      <c r="F189" s="49">
        <v>1.2</v>
      </c>
      <c r="G189" s="48">
        <v>1</v>
      </c>
      <c r="H189" s="48">
        <v>1.1399999999999999</v>
      </c>
      <c r="I189" s="48">
        <v>28</v>
      </c>
      <c r="J189" s="55">
        <f>Table1[[#This Row],[APU
(units)]]+(Table1[[#This Row],[APU Trend]]*Table1[[#This Row],[APU
(units)]])</f>
        <v>74.8</v>
      </c>
      <c r="K189" s="55" t="str">
        <f>IF(Table1[[#This Row],[On Hand Stock (units)]]&gt;J189,"Yes","No")</f>
        <v>No</v>
      </c>
      <c r="L189" s="55">
        <f>Table1[[#This Row],[Lead Time (days)]]/Table1[[#This Row],[S-OTD]]</f>
        <v>28</v>
      </c>
      <c r="M189" s="55">
        <f>(Table1[[#This Row],[Demand variability (COV)]]/100)*E189</f>
        <v>0.38759999999999994</v>
      </c>
      <c r="N189" s="55">
        <f>AVERAGE(Table1[[#This Row],[Lead Time (days)]],Table1[[#This Row],[Exp. Lead time]])</f>
        <v>28</v>
      </c>
      <c r="O189" s="55">
        <f>(Table1[[#This Row],[Exp. Lead time]]-N189)^2</f>
        <v>0</v>
      </c>
      <c r="P189" s="55">
        <v>0</v>
      </c>
      <c r="Q189" s="55">
        <f>1.64*SQRT(Table1[[#This Row],[Lead Time (days)]]*(M189^2)+Table1[[#This Row],[APU
(units)]]*P189)</f>
        <v>3.3636177227931232</v>
      </c>
      <c r="R189" s="58">
        <f>Table1[[#This Row],[Safety Stock]]+(E189/30)*Table1[[#This Row],[Lead Time (days)]]</f>
        <v>35.096951056126457</v>
      </c>
      <c r="S189" s="58" t="str">
        <f>IF(Table1[[#This Row],[On Hand Stock (units)]]&gt;R189,"yes","no")</f>
        <v>yes</v>
      </c>
      <c r="T189" s="59">
        <f>Table1[[#This Row],[On Hand Stock (units)]]-J189</f>
        <v>-33.024836897393833</v>
      </c>
      <c r="U189" s="59">
        <f>Table1[[#This Row],[Exp. Lead time]]*Table1[[#This Row],[APU
(units)]]/30</f>
        <v>31.733333333333334</v>
      </c>
      <c r="V189" s="59">
        <f>Table1[[#This Row],[On Hand Stock (units)]]+U189</f>
        <v>73.508496435939492</v>
      </c>
      <c r="W189" s="59" t="str">
        <f>IF(Table1[[#This Row],[On hand quantity after purchase]]&gt;Table1[[#This Row],[APU  Projection for oct]],"Yes","No")</f>
        <v>No</v>
      </c>
      <c r="X189" s="59">
        <f>AE189-Table1[[#This Row],[On Hand Stock (units)]]</f>
        <v>69730.916836897391</v>
      </c>
      <c r="Y189" s="59">
        <f>MAX(Table1[[#This Row],[Qty required to meet next quarter]],Table1[[#This Row],[MOQ/One lead time demand]])</f>
        <v>69730.916836897391</v>
      </c>
      <c r="Z189" s="59">
        <f>Table1[[#This Row],[Qty to purchase]]*Table1[[#This Row],[Std. Price ($)]]</f>
        <v>14029163.158415388</v>
      </c>
      <c r="AA189" s="59"/>
      <c r="AB189" s="59"/>
      <c r="AC189" s="61">
        <f>Table1[[#This Row],[On Hand Stock (units)]]-(12*Table1[[#This Row],[APU
(units)]])</f>
        <v>-366.22483689739386</v>
      </c>
      <c r="AD189" s="64">
        <v>346.79999999999995</v>
      </c>
      <c r="AE189" s="65">
        <f>AD189*Table1[[#This Row],[Std. Price ($)]]</f>
        <v>69772.691999999995</v>
      </c>
    </row>
    <row r="190" spans="1:31" ht="18.5" x14ac:dyDescent="0.35">
      <c r="A190" s="46">
        <v>36242.589209589147</v>
      </c>
      <c r="B190" s="47">
        <v>8.3544999999999998</v>
      </c>
      <c r="C190" s="47">
        <v>1031.9201734380001</v>
      </c>
      <c r="D190" s="47">
        <f>Table1[[#This Row],[On-Hand Stock ($)]]/Table1[[#This Row],[Std. Price ($)]]</f>
        <v>123.51668842396315</v>
      </c>
      <c r="E190" s="48">
        <v>82</v>
      </c>
      <c r="F190" s="49">
        <v>-0.7</v>
      </c>
      <c r="G190" s="48">
        <v>1</v>
      </c>
      <c r="H190" s="48">
        <v>1.59</v>
      </c>
      <c r="I190" s="48">
        <v>28</v>
      </c>
      <c r="J190" s="55">
        <f>Table1[[#This Row],[APU
(units)]]+(Table1[[#This Row],[APU Trend]]*Table1[[#This Row],[APU
(units)]])</f>
        <v>24.6</v>
      </c>
      <c r="K190" s="55" t="str">
        <f>IF(Table1[[#This Row],[On Hand Stock (units)]]&gt;J190,"Yes","No")</f>
        <v>Yes</v>
      </c>
      <c r="L190" s="55">
        <f>Table1[[#This Row],[Lead Time (days)]]/Table1[[#This Row],[S-OTD]]</f>
        <v>28</v>
      </c>
      <c r="M190" s="55">
        <f>(Table1[[#This Row],[Demand variability (COV)]]/100)*E190</f>
        <v>1.3038000000000001</v>
      </c>
      <c r="N190" s="55">
        <f>AVERAGE(Table1[[#This Row],[Lead Time (days)]],Table1[[#This Row],[Exp. Lead time]])</f>
        <v>28</v>
      </c>
      <c r="O190" s="55">
        <f>(Table1[[#This Row],[Exp. Lead time]]-N190)^2</f>
        <v>0</v>
      </c>
      <c r="P190" s="55">
        <v>0</v>
      </c>
      <c r="Q190" s="55">
        <f>1.64*SQRT(Table1[[#This Row],[Lead Time (days)]]*(M190^2)+Table1[[#This Row],[APU
(units)]]*P190)</f>
        <v>11.314460234720524</v>
      </c>
      <c r="R190" s="58">
        <f>Table1[[#This Row],[Safety Stock]]+(E190/30)*Table1[[#This Row],[Lead Time (days)]]</f>
        <v>87.847793568053859</v>
      </c>
      <c r="S190" s="58" t="str">
        <f>IF(Table1[[#This Row],[On Hand Stock (units)]]&gt;R190,"yes","no")</f>
        <v>yes</v>
      </c>
      <c r="T190" s="59">
        <f>Table1[[#This Row],[On Hand Stock (units)]]-J190</f>
        <v>98.916688423963137</v>
      </c>
      <c r="U190" s="59">
        <f>Table1[[#This Row],[Exp. Lead time]]*Table1[[#This Row],[APU
(units)]]/30</f>
        <v>76.533333333333331</v>
      </c>
      <c r="V190" s="59">
        <f>Table1[[#This Row],[On Hand Stock (units)]]+U190</f>
        <v>200.05002175729646</v>
      </c>
      <c r="W190" s="59" t="str">
        <f>IF(Table1[[#This Row],[On hand quantity after purchase]]&gt;Table1[[#This Row],[APU  Projection for oct]],"Yes","No")</f>
        <v>Yes</v>
      </c>
      <c r="X190" s="59">
        <f>AE190-Table1[[#This Row],[On Hand Stock (units)]]</f>
        <v>-945.59948842396273</v>
      </c>
      <c r="Y190" s="59">
        <f>MAX(Table1[[#This Row],[Qty required to meet next quarter]],Table1[[#This Row],[MOQ/One lead time demand]])</f>
        <v>76.533333333333331</v>
      </c>
      <c r="Z190" s="59">
        <f>Table1[[#This Row],[Qty to purchase]]*Table1[[#This Row],[Std. Price ($)]]</f>
        <v>639.39773333333335</v>
      </c>
      <c r="AA190" s="59"/>
      <c r="AB190" s="59"/>
      <c r="AC190" s="61">
        <f>Table1[[#This Row],[On Hand Stock (units)]]-(12*Table1[[#This Row],[APU
(units)]])</f>
        <v>-860.48331157603684</v>
      </c>
      <c r="AD190" s="64">
        <v>-98.399999999999949</v>
      </c>
      <c r="AE190" s="65">
        <f>AD190*Table1[[#This Row],[Std. Price ($)]]</f>
        <v>-822.08279999999957</v>
      </c>
    </row>
    <row r="191" spans="1:31" ht="18.5" x14ac:dyDescent="0.35">
      <c r="A191" s="46">
        <v>72292.610006018076</v>
      </c>
      <c r="B191" s="47">
        <v>112.05810000000001</v>
      </c>
      <c r="C191" s="47">
        <v>7988.9280416110014</v>
      </c>
      <c r="D191" s="47">
        <f>Table1[[#This Row],[On-Hand Stock ($)]]/Table1[[#This Row],[Std. Price ($)]]</f>
        <v>71.292731552748094</v>
      </c>
      <c r="E191" s="48">
        <v>66</v>
      </c>
      <c r="F191" s="49">
        <v>0.8</v>
      </c>
      <c r="G191" s="48">
        <v>1</v>
      </c>
      <c r="H191" s="48">
        <v>0.9</v>
      </c>
      <c r="I191" s="48">
        <v>31</v>
      </c>
      <c r="J191" s="55">
        <f>Table1[[#This Row],[APU
(units)]]+(Table1[[#This Row],[APU Trend]]*Table1[[#This Row],[APU
(units)]])</f>
        <v>118.80000000000001</v>
      </c>
      <c r="K191" s="55" t="str">
        <f>IF(Table1[[#This Row],[On Hand Stock (units)]]&gt;J191,"Yes","No")</f>
        <v>No</v>
      </c>
      <c r="L191" s="55">
        <f>Table1[[#This Row],[Lead Time (days)]]/Table1[[#This Row],[S-OTD]]</f>
        <v>31</v>
      </c>
      <c r="M191" s="55">
        <f>(Table1[[#This Row],[Demand variability (COV)]]/100)*E191</f>
        <v>0.59400000000000008</v>
      </c>
      <c r="N191" s="55">
        <f>AVERAGE(Table1[[#This Row],[Lead Time (days)]],Table1[[#This Row],[Exp. Lead time]])</f>
        <v>31</v>
      </c>
      <c r="O191" s="55">
        <f>(Table1[[#This Row],[Exp. Lead time]]-N191)^2</f>
        <v>0</v>
      </c>
      <c r="P191" s="55">
        <v>0</v>
      </c>
      <c r="Q191" s="55">
        <f>1.64*SQRT(Table1[[#This Row],[Lead Time (days)]]*(M191^2)+Table1[[#This Row],[APU
(units)]]*P191)</f>
        <v>5.4238933316944946</v>
      </c>
      <c r="R191" s="58">
        <f>Table1[[#This Row],[Safety Stock]]+(E191/30)*Table1[[#This Row],[Lead Time (days)]]</f>
        <v>73.623893331694504</v>
      </c>
      <c r="S191" s="58" t="str">
        <f>IF(Table1[[#This Row],[On Hand Stock (units)]]&gt;R191,"yes","no")</f>
        <v>no</v>
      </c>
      <c r="T191" s="59">
        <f>Table1[[#This Row],[On Hand Stock (units)]]-J191</f>
        <v>-47.507268447251917</v>
      </c>
      <c r="U191" s="59">
        <f>Table1[[#This Row],[Exp. Lead time]]*Table1[[#This Row],[APU
(units)]]/30</f>
        <v>68.2</v>
      </c>
      <c r="V191" s="59">
        <f>Table1[[#This Row],[On Hand Stock (units)]]+U191</f>
        <v>139.4927315527481</v>
      </c>
      <c r="W191" s="59" t="str">
        <f>IF(Table1[[#This Row],[On hand quantity after purchase]]&gt;Table1[[#This Row],[APU  Projection for oct]],"Yes","No")</f>
        <v>Yes</v>
      </c>
      <c r="X191" s="59">
        <f>AE191-Table1[[#This Row],[On Hand Stock (units)]]</f>
        <v>57616.217148447264</v>
      </c>
      <c r="Y191" s="59">
        <f>MAX(Table1[[#This Row],[Qty required to meet next quarter]],Table1[[#This Row],[MOQ/One lead time demand]])</f>
        <v>57616.217148447264</v>
      </c>
      <c r="Z191" s="59">
        <f>Table1[[#This Row],[Qty to purchase]]*Table1[[#This Row],[Std. Price ($)]]</f>
        <v>6456363.8228424191</v>
      </c>
      <c r="AA191" s="59"/>
      <c r="AB191" s="59"/>
      <c r="AC191" s="61">
        <f>Table1[[#This Row],[On Hand Stock (units)]]-(12*Table1[[#This Row],[APU
(units)]])</f>
        <v>-720.70726844725186</v>
      </c>
      <c r="AD191" s="64">
        <v>514.80000000000007</v>
      </c>
      <c r="AE191" s="65">
        <f>AD191*Table1[[#This Row],[Std. Price ($)]]</f>
        <v>57687.509880000012</v>
      </c>
    </row>
    <row r="192" spans="1:31" ht="18.5" x14ac:dyDescent="0.35">
      <c r="A192" s="46">
        <v>42242.486070927946</v>
      </c>
      <c r="B192" s="47">
        <v>70.177800000000005</v>
      </c>
      <c r="C192" s="47">
        <v>3355.1719052316666</v>
      </c>
      <c r="D192" s="47">
        <f>Table1[[#This Row],[On-Hand Stock ($)]]/Table1[[#This Row],[Std. Price ($)]]</f>
        <v>47.809590856818915</v>
      </c>
      <c r="E192" s="48">
        <v>50</v>
      </c>
      <c r="F192" s="49">
        <v>1.2</v>
      </c>
      <c r="G192" s="48">
        <v>1</v>
      </c>
      <c r="H192" s="48">
        <v>0.79</v>
      </c>
      <c r="I192" s="48">
        <v>31</v>
      </c>
      <c r="J192" s="55">
        <f>Table1[[#This Row],[APU
(units)]]+(Table1[[#This Row],[APU Trend]]*Table1[[#This Row],[APU
(units)]])</f>
        <v>110</v>
      </c>
      <c r="K192" s="55" t="str">
        <f>IF(Table1[[#This Row],[On Hand Stock (units)]]&gt;J192,"Yes","No")</f>
        <v>No</v>
      </c>
      <c r="L192" s="55">
        <f>Table1[[#This Row],[Lead Time (days)]]/Table1[[#This Row],[S-OTD]]</f>
        <v>31</v>
      </c>
      <c r="M192" s="55">
        <f>(Table1[[#This Row],[Demand variability (COV)]]/100)*E192</f>
        <v>0.39500000000000002</v>
      </c>
      <c r="N192" s="55">
        <f>AVERAGE(Table1[[#This Row],[Lead Time (days)]],Table1[[#This Row],[Exp. Lead time]])</f>
        <v>31</v>
      </c>
      <c r="O192" s="55">
        <f>(Table1[[#This Row],[Exp. Lead time]]-N192)^2</f>
        <v>0</v>
      </c>
      <c r="P192" s="55">
        <v>0</v>
      </c>
      <c r="Q192" s="55">
        <f>1.64*SQRT(Table1[[#This Row],[Lead Time (days)]]*(M192^2)+Table1[[#This Row],[APU
(units)]]*P192)</f>
        <v>3.6067977542412883</v>
      </c>
      <c r="R192" s="58">
        <f>Table1[[#This Row],[Safety Stock]]+(E192/30)*Table1[[#This Row],[Lead Time (days)]]</f>
        <v>55.273464420907956</v>
      </c>
      <c r="S192" s="58" t="str">
        <f>IF(Table1[[#This Row],[On Hand Stock (units)]]&gt;R192,"yes","no")</f>
        <v>no</v>
      </c>
      <c r="T192" s="59">
        <f>Table1[[#This Row],[On Hand Stock (units)]]-J192</f>
        <v>-62.190409143181085</v>
      </c>
      <c r="U192" s="59">
        <f>Table1[[#This Row],[Exp. Lead time]]*Table1[[#This Row],[APU
(units)]]/30</f>
        <v>51.666666666666664</v>
      </c>
      <c r="V192" s="59">
        <f>Table1[[#This Row],[On Hand Stock (units)]]+U192</f>
        <v>99.476257523485572</v>
      </c>
      <c r="W192" s="59" t="str">
        <f>IF(Table1[[#This Row],[On hand quantity after purchase]]&gt;Table1[[#This Row],[APU  Projection for oct]],"Yes","No")</f>
        <v>No</v>
      </c>
      <c r="X192" s="59">
        <f>AE192-Table1[[#This Row],[On Hand Stock (units)]]</f>
        <v>35742.868409143179</v>
      </c>
      <c r="Y192" s="59">
        <f>MAX(Table1[[#This Row],[Qty required to meet next quarter]],Table1[[#This Row],[MOQ/One lead time demand]])</f>
        <v>35742.868409143179</v>
      </c>
      <c r="Z192" s="59">
        <f>Table1[[#This Row],[Qty to purchase]]*Table1[[#This Row],[Std. Price ($)]]</f>
        <v>2508355.8706431682</v>
      </c>
      <c r="AA192" s="59"/>
      <c r="AB192" s="59"/>
      <c r="AC192" s="61">
        <f>Table1[[#This Row],[On Hand Stock (units)]]-(12*Table1[[#This Row],[APU
(units)]])</f>
        <v>-552.19040914318111</v>
      </c>
      <c r="AD192" s="64">
        <v>510</v>
      </c>
      <c r="AE192" s="65">
        <f>AD192*Table1[[#This Row],[Std. Price ($)]]</f>
        <v>35790.678</v>
      </c>
    </row>
    <row r="193" spans="1:31" ht="18.5" x14ac:dyDescent="0.35">
      <c r="A193" s="46">
        <v>45552.599798556534</v>
      </c>
      <c r="B193" s="47">
        <v>29.182120000000001</v>
      </c>
      <c r="C193" s="47">
        <v>1049.0765325040002</v>
      </c>
      <c r="D193" s="47">
        <f>Table1[[#This Row],[On-Hand Stock ($)]]/Table1[[#This Row],[Std. Price ($)]]</f>
        <v>35.949291295628974</v>
      </c>
      <c r="E193" s="48">
        <v>50</v>
      </c>
      <c r="F193" s="49">
        <v>-0.7</v>
      </c>
      <c r="G193" s="48">
        <v>1</v>
      </c>
      <c r="H193" s="48">
        <v>0.72</v>
      </c>
      <c r="I193" s="48">
        <v>21</v>
      </c>
      <c r="J193" s="55">
        <f>Table1[[#This Row],[APU
(units)]]+(Table1[[#This Row],[APU Trend]]*Table1[[#This Row],[APU
(units)]])</f>
        <v>15</v>
      </c>
      <c r="K193" s="55" t="str">
        <f>IF(Table1[[#This Row],[On Hand Stock (units)]]&gt;J193,"Yes","No")</f>
        <v>Yes</v>
      </c>
      <c r="L193" s="55">
        <f>Table1[[#This Row],[Lead Time (days)]]/Table1[[#This Row],[S-OTD]]</f>
        <v>21</v>
      </c>
      <c r="M193" s="55">
        <f>(Table1[[#This Row],[Demand variability (COV)]]/100)*E193</f>
        <v>0.36</v>
      </c>
      <c r="N193" s="55">
        <f>AVERAGE(Table1[[#This Row],[Lead Time (days)]],Table1[[#This Row],[Exp. Lead time]])</f>
        <v>21</v>
      </c>
      <c r="O193" s="55">
        <f>(Table1[[#This Row],[Exp. Lead time]]-N193)^2</f>
        <v>0</v>
      </c>
      <c r="P193" s="55">
        <v>0</v>
      </c>
      <c r="Q193" s="55">
        <f>1.64*SQRT(Table1[[#This Row],[Lead Time (days)]]*(M193^2)+Table1[[#This Row],[APU
(units)]]*P193)</f>
        <v>2.705552690301928</v>
      </c>
      <c r="R193" s="58">
        <f>Table1[[#This Row],[Safety Stock]]+(E193/30)*Table1[[#This Row],[Lead Time (days)]]</f>
        <v>37.705552690301928</v>
      </c>
      <c r="S193" s="58" t="str">
        <f>IF(Table1[[#This Row],[On Hand Stock (units)]]&gt;R193,"yes","no")</f>
        <v>no</v>
      </c>
      <c r="T193" s="59">
        <f>Table1[[#This Row],[On Hand Stock (units)]]-J193</f>
        <v>20.949291295628974</v>
      </c>
      <c r="U193" s="59">
        <f>Table1[[#This Row],[Exp. Lead time]]*Table1[[#This Row],[APU
(units)]]/30</f>
        <v>35</v>
      </c>
      <c r="V193" s="59">
        <f>Table1[[#This Row],[On Hand Stock (units)]]+U193</f>
        <v>70.949291295628967</v>
      </c>
      <c r="W193" s="59" t="str">
        <f>IF(Table1[[#This Row],[On hand quantity after purchase]]&gt;Table1[[#This Row],[APU  Projection for oct]],"Yes","No")</f>
        <v>Yes</v>
      </c>
      <c r="X193" s="59">
        <f>AE193-Table1[[#This Row],[On Hand Stock (units)]]</f>
        <v>-1786.8764912956285</v>
      </c>
      <c r="Y193" s="59">
        <f>MAX(Table1[[#This Row],[Qty required to meet next quarter]],Table1[[#This Row],[MOQ/One lead time demand]])</f>
        <v>35</v>
      </c>
      <c r="Z193" s="59">
        <f>Table1[[#This Row],[Qty to purchase]]*Table1[[#This Row],[Std. Price ($)]]</f>
        <v>1021.3742000000001</v>
      </c>
      <c r="AA193" s="59"/>
      <c r="AB193" s="59"/>
      <c r="AC193" s="61">
        <f>Table1[[#This Row],[On Hand Stock (units)]]-(12*Table1[[#This Row],[APU
(units)]])</f>
        <v>-564.050708704371</v>
      </c>
      <c r="AD193" s="64">
        <v>-59.999999999999986</v>
      </c>
      <c r="AE193" s="65">
        <f>AD193*Table1[[#This Row],[Std. Price ($)]]</f>
        <v>-1750.9271999999996</v>
      </c>
    </row>
    <row r="194" spans="1:31" ht="18.5" x14ac:dyDescent="0.35">
      <c r="A194" s="46">
        <v>27719.218634322962</v>
      </c>
      <c r="B194" s="47">
        <v>41.096000000000004</v>
      </c>
      <c r="C194" s="47">
        <v>1264.7508886320002</v>
      </c>
      <c r="D194" s="47">
        <f>Table1[[#This Row],[On-Hand Stock ($)]]/Table1[[#This Row],[Std. Price ($)]]</f>
        <v>30.775522888650965</v>
      </c>
      <c r="E194" s="48">
        <v>34</v>
      </c>
      <c r="F194" s="49">
        <v>1.2</v>
      </c>
      <c r="G194" s="48">
        <v>1</v>
      </c>
      <c r="H194" s="48">
        <v>0.97</v>
      </c>
      <c r="I194" s="48">
        <v>29</v>
      </c>
      <c r="J194" s="55">
        <f>Table1[[#This Row],[APU
(units)]]+(Table1[[#This Row],[APU Trend]]*Table1[[#This Row],[APU
(units)]])</f>
        <v>74.8</v>
      </c>
      <c r="K194" s="55" t="str">
        <f>IF(Table1[[#This Row],[On Hand Stock (units)]]&gt;J194,"Yes","No")</f>
        <v>No</v>
      </c>
      <c r="L194" s="55">
        <f>Table1[[#This Row],[Lead Time (days)]]/Table1[[#This Row],[S-OTD]]</f>
        <v>29</v>
      </c>
      <c r="M194" s="55">
        <f>(Table1[[#This Row],[Demand variability (COV)]]/100)*E194</f>
        <v>0.32979999999999998</v>
      </c>
      <c r="N194" s="55">
        <f>AVERAGE(Table1[[#This Row],[Lead Time (days)]],Table1[[#This Row],[Exp. Lead time]])</f>
        <v>29</v>
      </c>
      <c r="O194" s="55">
        <f>(Table1[[#This Row],[Exp. Lead time]]-N194)^2</f>
        <v>0</v>
      </c>
      <c r="P194" s="55">
        <v>0</v>
      </c>
      <c r="Q194" s="55">
        <f>1.64*SQRT(Table1[[#This Row],[Lead Time (days)]]*(M194^2)+Table1[[#This Row],[APU
(units)]]*P194)</f>
        <v>2.912684859564453</v>
      </c>
      <c r="R194" s="58">
        <f>Table1[[#This Row],[Safety Stock]]+(E194/30)*Table1[[#This Row],[Lead Time (days)]]</f>
        <v>35.779351526231117</v>
      </c>
      <c r="S194" s="58" t="str">
        <f>IF(Table1[[#This Row],[On Hand Stock (units)]]&gt;R194,"yes","no")</f>
        <v>no</v>
      </c>
      <c r="T194" s="59">
        <f>Table1[[#This Row],[On Hand Stock (units)]]-J194</f>
        <v>-44.024477111349029</v>
      </c>
      <c r="U194" s="59">
        <f>Table1[[#This Row],[Exp. Lead time]]*Table1[[#This Row],[APU
(units)]]/30</f>
        <v>32.866666666666667</v>
      </c>
      <c r="V194" s="59">
        <f>Table1[[#This Row],[On Hand Stock (units)]]+U194</f>
        <v>63.642189555317628</v>
      </c>
      <c r="W194" s="59" t="str">
        <f>IF(Table1[[#This Row],[On hand quantity after purchase]]&gt;Table1[[#This Row],[APU  Projection for oct]],"Yes","No")</f>
        <v>No</v>
      </c>
      <c r="X194" s="59">
        <f>AE194-Table1[[#This Row],[On Hand Stock (units)]]</f>
        <v>14221.317277111348</v>
      </c>
      <c r="Y194" s="59">
        <f>MAX(Table1[[#This Row],[Qty required to meet next quarter]],Table1[[#This Row],[MOQ/One lead time demand]])</f>
        <v>14221.317277111348</v>
      </c>
      <c r="Z194" s="59">
        <f>Table1[[#This Row],[Qty to purchase]]*Table1[[#This Row],[Std. Price ($)]]</f>
        <v>584439.25482016802</v>
      </c>
      <c r="AA194" s="59"/>
      <c r="AB194" s="59"/>
      <c r="AC194" s="61">
        <f>Table1[[#This Row],[On Hand Stock (units)]]-(12*Table1[[#This Row],[APU
(units)]])</f>
        <v>-377.22447711134902</v>
      </c>
      <c r="AD194" s="64">
        <v>346.79999999999995</v>
      </c>
      <c r="AE194" s="65">
        <f>AD194*Table1[[#This Row],[Std. Price ($)]]</f>
        <v>14252.092799999999</v>
      </c>
    </row>
    <row r="195" spans="1:31" ht="18.5" x14ac:dyDescent="0.35">
      <c r="A195" s="46">
        <v>48757.609591114735</v>
      </c>
      <c r="B195" s="47">
        <v>6.0170000000000003</v>
      </c>
      <c r="C195" s="47">
        <v>595.6329179147657</v>
      </c>
      <c r="D195" s="47">
        <f>Table1[[#This Row],[On-Hand Stock ($)]]/Table1[[#This Row],[Std. Price ($)]]</f>
        <v>98.991676568849201</v>
      </c>
      <c r="E195" s="48">
        <v>74</v>
      </c>
      <c r="F195" s="49">
        <v>0.5</v>
      </c>
      <c r="G195" s="48">
        <v>0.8</v>
      </c>
      <c r="H195" s="48">
        <v>0.93</v>
      </c>
      <c r="I195" s="48">
        <v>31</v>
      </c>
      <c r="J195" s="55">
        <f>Table1[[#This Row],[APU
(units)]]+(Table1[[#This Row],[APU Trend]]*Table1[[#This Row],[APU
(units)]])</f>
        <v>111</v>
      </c>
      <c r="K195" s="55" t="str">
        <f>IF(Table1[[#This Row],[On Hand Stock (units)]]&gt;J195,"Yes","No")</f>
        <v>No</v>
      </c>
      <c r="L195" s="55">
        <f>Table1[[#This Row],[Lead Time (days)]]/Table1[[#This Row],[S-OTD]]</f>
        <v>38.75</v>
      </c>
      <c r="M195" s="55">
        <f>(Table1[[#This Row],[Demand variability (COV)]]/100)*E195</f>
        <v>0.68820000000000003</v>
      </c>
      <c r="N195" s="55">
        <f>AVERAGE(Table1[[#This Row],[Lead Time (days)]],Table1[[#This Row],[Exp. Lead time]])</f>
        <v>34.875</v>
      </c>
      <c r="O195" s="55">
        <f>(Table1[[#This Row],[Exp. Lead time]]-N195)^2</f>
        <v>15.015625</v>
      </c>
      <c r="P195" s="55">
        <v>15.015625</v>
      </c>
      <c r="Q195" s="55">
        <f>1.64*SQRT(Table1[[#This Row],[Lead Time (days)]]*(M195^2)+Table1[[#This Row],[APU
(units)]]*P195)</f>
        <v>55.027766496061098</v>
      </c>
      <c r="R195" s="58">
        <f>Table1[[#This Row],[Safety Stock]]+(E195/30)*Table1[[#This Row],[Lead Time (days)]]</f>
        <v>131.49443316272777</v>
      </c>
      <c r="S195" s="58" t="str">
        <f>IF(Table1[[#This Row],[On Hand Stock (units)]]&gt;R195,"yes","no")</f>
        <v>no</v>
      </c>
      <c r="T195" s="59">
        <f>Table1[[#This Row],[On Hand Stock (units)]]-J195</f>
        <v>-12.008323431150799</v>
      </c>
      <c r="U195" s="59">
        <f>Table1[[#This Row],[Exp. Lead time]]*Table1[[#This Row],[APU
(units)]]/30</f>
        <v>95.583333333333329</v>
      </c>
      <c r="V195" s="59">
        <f>Table1[[#This Row],[On Hand Stock (units)]]+U195</f>
        <v>194.57500990218253</v>
      </c>
      <c r="W195" s="59" t="str">
        <f>IF(Table1[[#This Row],[On hand quantity after purchase]]&gt;Table1[[#This Row],[APU  Projection for oct]],"Yes","No")</f>
        <v>Yes</v>
      </c>
      <c r="X195" s="59">
        <f>AE195-Table1[[#This Row],[On Hand Stock (units)]]</f>
        <v>2572.5563234311512</v>
      </c>
      <c r="Y195" s="59">
        <f>MAX(Table1[[#This Row],[Qty required to meet next quarter]],Table1[[#This Row],[MOQ/One lead time demand]])</f>
        <v>2572.5563234311512</v>
      </c>
      <c r="Z195" s="59">
        <f>Table1[[#This Row],[Qty to purchase]]*Table1[[#This Row],[Std. Price ($)]]</f>
        <v>15479.071398085238</v>
      </c>
      <c r="AA195" s="59"/>
      <c r="AB195" s="59"/>
      <c r="AC195" s="61">
        <f>Table1[[#This Row],[On Hand Stock (units)]]-(12*Table1[[#This Row],[APU
(units)]])</f>
        <v>-789.00832343115076</v>
      </c>
      <c r="AD195" s="64">
        <v>444</v>
      </c>
      <c r="AE195" s="65">
        <f>AD195*Table1[[#This Row],[Std. Price ($)]]</f>
        <v>2671.5480000000002</v>
      </c>
    </row>
    <row r="196" spans="1:31" ht="18.5" x14ac:dyDescent="0.35">
      <c r="A196" s="46">
        <v>52738.314266330119</v>
      </c>
      <c r="B196" s="47">
        <v>194.70000000000002</v>
      </c>
      <c r="C196" s="47">
        <v>10422.696289571444</v>
      </c>
      <c r="D196" s="47">
        <f>Table1[[#This Row],[On-Hand Stock ($)]]/Table1[[#This Row],[Std. Price ($)]]</f>
        <v>53.53208161053643</v>
      </c>
      <c r="E196" s="48">
        <v>58</v>
      </c>
      <c r="F196" s="49">
        <v>1.2</v>
      </c>
      <c r="G196" s="48">
        <v>0.75</v>
      </c>
      <c r="H196" s="48">
        <v>0.73</v>
      </c>
      <c r="I196" s="48">
        <v>31</v>
      </c>
      <c r="J196" s="55">
        <f>Table1[[#This Row],[APU
(units)]]+(Table1[[#This Row],[APU Trend]]*Table1[[#This Row],[APU
(units)]])</f>
        <v>127.6</v>
      </c>
      <c r="K196" s="55" t="str">
        <f>IF(Table1[[#This Row],[On Hand Stock (units)]]&gt;J196,"Yes","No")</f>
        <v>No</v>
      </c>
      <c r="L196" s="55">
        <f>Table1[[#This Row],[Lead Time (days)]]/Table1[[#This Row],[S-OTD]]</f>
        <v>41.333333333333336</v>
      </c>
      <c r="M196" s="55">
        <f>(Table1[[#This Row],[Demand variability (COV)]]/100)*E196</f>
        <v>0.4234</v>
      </c>
      <c r="N196" s="55">
        <f>AVERAGE(Table1[[#This Row],[Lead Time (days)]],Table1[[#This Row],[Exp. Lead time]])</f>
        <v>36.166666666666671</v>
      </c>
      <c r="O196" s="55">
        <f>(Table1[[#This Row],[Exp. Lead time]]-N196)^2</f>
        <v>26.694444444444422</v>
      </c>
      <c r="P196" s="55">
        <v>26.694444444444422</v>
      </c>
      <c r="Q196" s="55">
        <f>1.64*SQRT(Table1[[#This Row],[Lead Time (days)]]*(M196^2)+Table1[[#This Row],[APU
(units)]]*P196)</f>
        <v>64.646692181593977</v>
      </c>
      <c r="R196" s="58">
        <f>Table1[[#This Row],[Safety Stock]]+(E196/30)*Table1[[#This Row],[Lead Time (days)]]</f>
        <v>124.58002551492731</v>
      </c>
      <c r="S196" s="58" t="str">
        <f>IF(Table1[[#This Row],[On Hand Stock (units)]]&gt;R196,"yes","no")</f>
        <v>no</v>
      </c>
      <c r="T196" s="59">
        <f>Table1[[#This Row],[On Hand Stock (units)]]-J196</f>
        <v>-74.067918389463557</v>
      </c>
      <c r="U196" s="59">
        <f>Table1[[#This Row],[Exp. Lead time]]*Table1[[#This Row],[APU
(units)]]/30</f>
        <v>79.911111111111111</v>
      </c>
      <c r="V196" s="59">
        <f>Table1[[#This Row],[On Hand Stock (units)]]+U196</f>
        <v>133.44319272164753</v>
      </c>
      <c r="W196" s="59" t="str">
        <f>IF(Table1[[#This Row],[On hand quantity after purchase]]&gt;Table1[[#This Row],[APU  Projection for oct]],"Yes","No")</f>
        <v>Yes</v>
      </c>
      <c r="X196" s="59">
        <f>AE196-Table1[[#This Row],[On Hand Stock (units)]]</f>
        <v>115130.98791838945</v>
      </c>
      <c r="Y196" s="59">
        <f>MAX(Table1[[#This Row],[Qty required to meet next quarter]],Table1[[#This Row],[MOQ/One lead time demand]])</f>
        <v>115130.98791838945</v>
      </c>
      <c r="Z196" s="59">
        <f>Table1[[#This Row],[Qty to purchase]]*Table1[[#This Row],[Std. Price ($)]]</f>
        <v>22416003.347710427</v>
      </c>
      <c r="AA196" s="59"/>
      <c r="AB196" s="59"/>
      <c r="AC196" s="61">
        <f>Table1[[#This Row],[On Hand Stock (units)]]-(12*Table1[[#This Row],[APU
(units)]])</f>
        <v>-642.46791838946353</v>
      </c>
      <c r="AD196" s="64">
        <v>591.59999999999991</v>
      </c>
      <c r="AE196" s="65">
        <f>AD196*Table1[[#This Row],[Std. Price ($)]]</f>
        <v>115184.51999999999</v>
      </c>
    </row>
    <row r="197" spans="1:31" ht="18.5" x14ac:dyDescent="0.35">
      <c r="A197" s="46">
        <v>55168.576136107571</v>
      </c>
      <c r="B197" s="47">
        <v>17.63091</v>
      </c>
      <c r="C197" s="47">
        <v>900.08524530145394</v>
      </c>
      <c r="D197" s="47">
        <f>Table1[[#This Row],[On-Hand Stock ($)]]/Table1[[#This Row],[Std. Price ($)]]</f>
        <v>51.051547838509407</v>
      </c>
      <c r="E197" s="48">
        <v>58</v>
      </c>
      <c r="F197" s="49">
        <v>1.5</v>
      </c>
      <c r="G197" s="48">
        <v>0.92</v>
      </c>
      <c r="H197" s="48">
        <v>0.96</v>
      </c>
      <c r="I197" s="48">
        <v>19</v>
      </c>
      <c r="J197" s="55">
        <f>Table1[[#This Row],[APU
(units)]]+(Table1[[#This Row],[APU Trend]]*Table1[[#This Row],[APU
(units)]])</f>
        <v>145</v>
      </c>
      <c r="K197" s="55" t="str">
        <f>IF(Table1[[#This Row],[On Hand Stock (units)]]&gt;J197,"Yes","No")</f>
        <v>No</v>
      </c>
      <c r="L197" s="55">
        <f>Table1[[#This Row],[Lead Time (days)]]/Table1[[#This Row],[S-OTD]]</f>
        <v>20.652173913043477</v>
      </c>
      <c r="M197" s="55">
        <f>(Table1[[#This Row],[Demand variability (COV)]]/100)*E197</f>
        <v>0.55679999999999996</v>
      </c>
      <c r="N197" s="55">
        <f>AVERAGE(Table1[[#This Row],[Lead Time (days)]],Table1[[#This Row],[Exp. Lead time]])</f>
        <v>19.826086956521738</v>
      </c>
      <c r="O197" s="55">
        <f>(Table1[[#This Row],[Exp. Lead time]]-N197)^2</f>
        <v>0.68241965973534846</v>
      </c>
      <c r="P197" s="55">
        <v>0.68241965973534846</v>
      </c>
      <c r="Q197" s="55">
        <f>1.64*SQRT(Table1[[#This Row],[Lead Time (days)]]*(M197^2)+Table1[[#This Row],[APU
(units)]]*P197)</f>
        <v>11.058859258656797</v>
      </c>
      <c r="R197" s="58">
        <f>Table1[[#This Row],[Safety Stock]]+(E197/30)*Table1[[#This Row],[Lead Time (days)]]</f>
        <v>47.79219259199013</v>
      </c>
      <c r="S197" s="58" t="str">
        <f>IF(Table1[[#This Row],[On Hand Stock (units)]]&gt;R197,"yes","no")</f>
        <v>yes</v>
      </c>
      <c r="T197" s="59">
        <f>Table1[[#This Row],[On Hand Stock (units)]]-J197</f>
        <v>-93.948452161490593</v>
      </c>
      <c r="U197" s="59">
        <f>Table1[[#This Row],[Exp. Lead time]]*Table1[[#This Row],[APU
(units)]]/30</f>
        <v>39.927536231884055</v>
      </c>
      <c r="V197" s="59">
        <f>Table1[[#This Row],[On Hand Stock (units)]]+U197</f>
        <v>90.979084070393469</v>
      </c>
      <c r="W197" s="59" t="str">
        <f>IF(Table1[[#This Row],[On hand quantity after purchase]]&gt;Table1[[#This Row],[APU  Projection for oct]],"Yes","No")</f>
        <v>No</v>
      </c>
      <c r="X197" s="59">
        <f>AE197-Table1[[#This Row],[On Hand Stock (units)]]</f>
        <v>12220.06181216149</v>
      </c>
      <c r="Y197" s="59">
        <f>MAX(Table1[[#This Row],[Qty required to meet next quarter]],Table1[[#This Row],[MOQ/One lead time demand]])</f>
        <v>12220.06181216149</v>
      </c>
      <c r="Z197" s="59">
        <f>Table1[[#This Row],[Qty to purchase]]*Table1[[#This Row],[Std. Price ($)]]</f>
        <v>215450.81000465614</v>
      </c>
      <c r="AA197" s="59"/>
      <c r="AB197" s="59"/>
      <c r="AC197" s="61">
        <f>Table1[[#This Row],[On Hand Stock (units)]]-(12*Table1[[#This Row],[APU
(units)]])</f>
        <v>-644.94845216149065</v>
      </c>
      <c r="AD197" s="64">
        <v>696</v>
      </c>
      <c r="AE197" s="65">
        <f>AD197*Table1[[#This Row],[Std. Price ($)]]</f>
        <v>12271.113359999999</v>
      </c>
    </row>
    <row r="198" spans="1:31" ht="18.5" x14ac:dyDescent="0.35">
      <c r="A198" s="46">
        <v>27804.564178345947</v>
      </c>
      <c r="B198" s="47">
        <v>7.9491500000000004</v>
      </c>
      <c r="C198" s="47">
        <v>1044.217179938704</v>
      </c>
      <c r="D198" s="47">
        <f>Table1[[#This Row],[On-Hand Stock ($)]]/Table1[[#This Row],[Std. Price ($)]]</f>
        <v>131.36211795458684</v>
      </c>
      <c r="E198" s="48">
        <v>58</v>
      </c>
      <c r="F198" s="49">
        <v>0.2</v>
      </c>
      <c r="G198" s="48">
        <v>0.82</v>
      </c>
      <c r="H198" s="48">
        <v>1.47</v>
      </c>
      <c r="I198" s="48">
        <v>31</v>
      </c>
      <c r="J198" s="55">
        <f>Table1[[#This Row],[APU
(units)]]+(Table1[[#This Row],[APU Trend]]*Table1[[#This Row],[APU
(units)]])</f>
        <v>69.599999999999994</v>
      </c>
      <c r="K198" s="55" t="str">
        <f>IF(Table1[[#This Row],[On Hand Stock (units)]]&gt;J198,"Yes","No")</f>
        <v>Yes</v>
      </c>
      <c r="L198" s="55">
        <f>Table1[[#This Row],[Lead Time (days)]]/Table1[[#This Row],[S-OTD]]</f>
        <v>37.804878048780488</v>
      </c>
      <c r="M198" s="55">
        <f>(Table1[[#This Row],[Demand variability (COV)]]/100)*E198</f>
        <v>0.85260000000000002</v>
      </c>
      <c r="N198" s="55">
        <f>AVERAGE(Table1[[#This Row],[Lead Time (days)]],Table1[[#This Row],[Exp. Lead time]])</f>
        <v>34.402439024390247</v>
      </c>
      <c r="O198" s="55">
        <f>(Table1[[#This Row],[Exp. Lead time]]-N198)^2</f>
        <v>11.57659131469361</v>
      </c>
      <c r="P198" s="55">
        <v>11.57659131469361</v>
      </c>
      <c r="Q198" s="55">
        <f>1.64*SQRT(Table1[[#This Row],[Lead Time (days)]]*(M198^2)+Table1[[#This Row],[APU
(units)]]*P198)</f>
        <v>43.203247662931219</v>
      </c>
      <c r="R198" s="58">
        <f>Table1[[#This Row],[Safety Stock]]+(E198/30)*Table1[[#This Row],[Lead Time (days)]]</f>
        <v>103.13658099626456</v>
      </c>
      <c r="S198" s="58" t="str">
        <f>IF(Table1[[#This Row],[On Hand Stock (units)]]&gt;R198,"yes","no")</f>
        <v>yes</v>
      </c>
      <c r="T198" s="59">
        <f>Table1[[#This Row],[On Hand Stock (units)]]-J198</f>
        <v>61.762117954586842</v>
      </c>
      <c r="U198" s="59">
        <f>Table1[[#This Row],[Exp. Lead time]]*Table1[[#This Row],[APU
(units)]]/30</f>
        <v>73.089430894308933</v>
      </c>
      <c r="V198" s="59">
        <f>Table1[[#This Row],[On Hand Stock (units)]]+U198</f>
        <v>204.45154884889575</v>
      </c>
      <c r="W198" s="59" t="str">
        <f>IF(Table1[[#This Row],[On hand quantity after purchase]]&gt;Table1[[#This Row],[APU  Projection for oct]],"Yes","No")</f>
        <v>Yes</v>
      </c>
      <c r="X198" s="59">
        <f>AE198-Table1[[#This Row],[On Hand Stock (units)]]</f>
        <v>1805.0508220454133</v>
      </c>
      <c r="Y198" s="59">
        <f>MAX(Table1[[#This Row],[Qty required to meet next quarter]],Table1[[#This Row],[MOQ/One lead time demand]])</f>
        <v>1805.0508220454133</v>
      </c>
      <c r="Z198" s="59">
        <f>Table1[[#This Row],[Qty to purchase]]*Table1[[#This Row],[Std. Price ($)]]</f>
        <v>14348.619742062298</v>
      </c>
      <c r="AA198" s="59"/>
      <c r="AB198" s="59"/>
      <c r="AC198" s="61">
        <f>Table1[[#This Row],[On Hand Stock (units)]]-(12*Table1[[#This Row],[APU
(units)]])</f>
        <v>-564.63788204541311</v>
      </c>
      <c r="AD198" s="64">
        <v>243.60000000000002</v>
      </c>
      <c r="AE198" s="65">
        <f>AD198*Table1[[#This Row],[Std. Price ($)]]</f>
        <v>1936.4129400000002</v>
      </c>
    </row>
    <row r="199" spans="1:31" ht="18.5" x14ac:dyDescent="0.35">
      <c r="A199" s="46">
        <v>34397.904165954984</v>
      </c>
      <c r="B199" s="47">
        <v>22.767360000000004</v>
      </c>
      <c r="C199" s="47">
        <v>3649.7995772151476</v>
      </c>
      <c r="D199" s="47">
        <f>Table1[[#This Row],[On-Hand Stock ($)]]/Table1[[#This Row],[Std. Price ($)]]</f>
        <v>160.30842298866216</v>
      </c>
      <c r="E199" s="48">
        <v>122</v>
      </c>
      <c r="F199" s="49">
        <v>1.2</v>
      </c>
      <c r="G199" s="48">
        <v>1</v>
      </c>
      <c r="H199" s="48">
        <v>1.06</v>
      </c>
      <c r="I199" s="48">
        <v>31</v>
      </c>
      <c r="J199" s="55">
        <f>Table1[[#This Row],[APU
(units)]]+(Table1[[#This Row],[APU Trend]]*Table1[[#This Row],[APU
(units)]])</f>
        <v>268.39999999999998</v>
      </c>
      <c r="K199" s="55" t="str">
        <f>IF(Table1[[#This Row],[On Hand Stock (units)]]&gt;J199,"Yes","No")</f>
        <v>No</v>
      </c>
      <c r="L199" s="55">
        <f>Table1[[#This Row],[Lead Time (days)]]/Table1[[#This Row],[S-OTD]]</f>
        <v>31</v>
      </c>
      <c r="M199" s="55">
        <f>(Table1[[#This Row],[Demand variability (COV)]]/100)*E199</f>
        <v>1.2931999999999999</v>
      </c>
      <c r="N199" s="55">
        <f>AVERAGE(Table1[[#This Row],[Lead Time (days)]],Table1[[#This Row],[Exp. Lead time]])</f>
        <v>31</v>
      </c>
      <c r="O199" s="55">
        <f>(Table1[[#This Row],[Exp. Lead time]]-N199)^2</f>
        <v>0</v>
      </c>
      <c r="P199" s="55">
        <v>0</v>
      </c>
      <c r="Q199" s="55">
        <f>1.64*SQRT(Table1[[#This Row],[Lead Time (days)]]*(M199^2)+Table1[[#This Row],[APU
(units)]]*P199)</f>
        <v>11.808381913379325</v>
      </c>
      <c r="R199" s="58">
        <f>Table1[[#This Row],[Safety Stock]]+(E199/30)*Table1[[#This Row],[Lead Time (days)]]</f>
        <v>137.87504858004598</v>
      </c>
      <c r="S199" s="58" t="str">
        <f>IF(Table1[[#This Row],[On Hand Stock (units)]]&gt;R199,"yes","no")</f>
        <v>yes</v>
      </c>
      <c r="T199" s="59">
        <f>Table1[[#This Row],[On Hand Stock (units)]]-J199</f>
        <v>-108.09157701133782</v>
      </c>
      <c r="U199" s="59">
        <f>Table1[[#This Row],[Exp. Lead time]]*Table1[[#This Row],[APU
(units)]]/30</f>
        <v>126.06666666666666</v>
      </c>
      <c r="V199" s="59">
        <f>Table1[[#This Row],[On Hand Stock (units)]]+U199</f>
        <v>286.37508965532879</v>
      </c>
      <c r="W199" s="59" t="str">
        <f>IF(Table1[[#This Row],[On hand quantity after purchase]]&gt;Table1[[#This Row],[APU  Projection for oct]],"Yes","No")</f>
        <v>Yes</v>
      </c>
      <c r="X199" s="59">
        <f>AE199-Table1[[#This Row],[On Hand Stock (units)]]</f>
        <v>28171.394361011346</v>
      </c>
      <c r="Y199" s="59">
        <f>MAX(Table1[[#This Row],[Qty required to meet next quarter]],Table1[[#This Row],[MOQ/One lead time demand]])</f>
        <v>28171.394361011346</v>
      </c>
      <c r="Z199" s="59">
        <f>Table1[[#This Row],[Qty to purchase]]*Table1[[#This Row],[Std. Price ($)]]</f>
        <v>641388.27711911534</v>
      </c>
      <c r="AA199" s="59"/>
      <c r="AB199" s="59"/>
      <c r="AC199" s="61">
        <f>Table1[[#This Row],[On Hand Stock (units)]]-(12*Table1[[#This Row],[APU
(units)]])</f>
        <v>-1303.6915770113378</v>
      </c>
      <c r="AD199" s="64">
        <v>1244.4000000000001</v>
      </c>
      <c r="AE199" s="65">
        <f>AD199*Table1[[#This Row],[Std. Price ($)]]</f>
        <v>28331.702784000008</v>
      </c>
    </row>
    <row r="200" spans="1:31" ht="18.5" x14ac:dyDescent="0.35">
      <c r="A200" s="46">
        <v>21887.981413484802</v>
      </c>
      <c r="B200" s="47">
        <v>1078</v>
      </c>
      <c r="C200" s="47">
        <v>104030.78164600002</v>
      </c>
      <c r="D200" s="47">
        <f>Table1[[#This Row],[On-Hand Stock ($)]]/Table1[[#This Row],[Std. Price ($)]]</f>
        <v>96.503508020408177</v>
      </c>
      <c r="E200" s="48">
        <v>66</v>
      </c>
      <c r="F200" s="49">
        <v>-0.4</v>
      </c>
      <c r="G200" s="48">
        <v>1</v>
      </c>
      <c r="H200" s="48">
        <v>1.23</v>
      </c>
      <c r="I200" s="48">
        <v>31</v>
      </c>
      <c r="J200" s="55">
        <f>Table1[[#This Row],[APU
(units)]]+(Table1[[#This Row],[APU Trend]]*Table1[[#This Row],[APU
(units)]])</f>
        <v>39.599999999999994</v>
      </c>
      <c r="K200" s="55" t="str">
        <f>IF(Table1[[#This Row],[On Hand Stock (units)]]&gt;J200,"Yes","No")</f>
        <v>Yes</v>
      </c>
      <c r="L200" s="55">
        <f>Table1[[#This Row],[Lead Time (days)]]/Table1[[#This Row],[S-OTD]]</f>
        <v>31</v>
      </c>
      <c r="M200" s="55">
        <f>(Table1[[#This Row],[Demand variability (COV)]]/100)*E200</f>
        <v>0.81179999999999997</v>
      </c>
      <c r="N200" s="55">
        <f>AVERAGE(Table1[[#This Row],[Lead Time (days)]],Table1[[#This Row],[Exp. Lead time]])</f>
        <v>31</v>
      </c>
      <c r="O200" s="55">
        <f>(Table1[[#This Row],[Exp. Lead time]]-N200)^2</f>
        <v>0</v>
      </c>
      <c r="P200" s="55">
        <v>0</v>
      </c>
      <c r="Q200" s="55">
        <f>1.64*SQRT(Table1[[#This Row],[Lead Time (days)]]*(M200^2)+Table1[[#This Row],[APU
(units)]]*P200)</f>
        <v>7.4126542199824748</v>
      </c>
      <c r="R200" s="58">
        <f>Table1[[#This Row],[Safety Stock]]+(E200/30)*Table1[[#This Row],[Lead Time (days)]]</f>
        <v>75.612654219982474</v>
      </c>
      <c r="S200" s="58" t="str">
        <f>IF(Table1[[#This Row],[On Hand Stock (units)]]&gt;R200,"yes","no")</f>
        <v>yes</v>
      </c>
      <c r="T200" s="59">
        <f>Table1[[#This Row],[On Hand Stock (units)]]-J200</f>
        <v>56.903508020408182</v>
      </c>
      <c r="U200" s="59">
        <f>Table1[[#This Row],[Exp. Lead time]]*Table1[[#This Row],[APU
(units)]]/30</f>
        <v>68.2</v>
      </c>
      <c r="V200" s="59">
        <f>Table1[[#This Row],[On Hand Stock (units)]]+U200</f>
        <v>164.70350802040818</v>
      </c>
      <c r="W200" s="59" t="str">
        <f>IF(Table1[[#This Row],[On hand quantity after purchase]]&gt;Table1[[#This Row],[APU  Projection for oct]],"Yes","No")</f>
        <v>Yes</v>
      </c>
      <c r="X200" s="59">
        <f>AE200-Table1[[#This Row],[On Hand Stock (units)]]</f>
        <v>42592.296491979563</v>
      </c>
      <c r="Y200" s="59">
        <f>MAX(Table1[[#This Row],[Qty required to meet next quarter]],Table1[[#This Row],[MOQ/One lead time demand]])</f>
        <v>42592.296491979563</v>
      </c>
      <c r="Z200" s="59">
        <f>Table1[[#This Row],[Qty to purchase]]*Table1[[#This Row],[Std. Price ($)]]</f>
        <v>45914495.61835397</v>
      </c>
      <c r="AA200" s="59"/>
      <c r="AB200" s="59"/>
      <c r="AC200" s="61">
        <f>Table1[[#This Row],[On Hand Stock (units)]]-(12*Table1[[#This Row],[APU
(units)]])</f>
        <v>-695.49649197959184</v>
      </c>
      <c r="AD200" s="64">
        <v>39.599999999999973</v>
      </c>
      <c r="AE200" s="65">
        <f>AD200*Table1[[#This Row],[Std. Price ($)]]</f>
        <v>42688.799999999974</v>
      </c>
    </row>
    <row r="201" spans="1:31" ht="18.5" x14ac:dyDescent="0.35">
      <c r="A201" s="46">
        <v>93366.375689105014</v>
      </c>
      <c r="B201" s="47">
        <v>32.852270000000004</v>
      </c>
      <c r="C201" s="47">
        <v>2800.8466862144105</v>
      </c>
      <c r="D201" s="47">
        <f>Table1[[#This Row],[On-Hand Stock ($)]]/Table1[[#This Row],[Std. Price ($)]]</f>
        <v>85.255803821605326</v>
      </c>
      <c r="E201" s="48">
        <v>66</v>
      </c>
      <c r="F201" s="49">
        <v>0.2</v>
      </c>
      <c r="G201" s="48">
        <v>0.82</v>
      </c>
      <c r="H201" s="48">
        <v>1.04</v>
      </c>
      <c r="I201" s="48">
        <v>31</v>
      </c>
      <c r="J201" s="55">
        <f>Table1[[#This Row],[APU
(units)]]+(Table1[[#This Row],[APU Trend]]*Table1[[#This Row],[APU
(units)]])</f>
        <v>79.2</v>
      </c>
      <c r="K201" s="55" t="str">
        <f>IF(Table1[[#This Row],[On Hand Stock (units)]]&gt;J201,"Yes","No")</f>
        <v>Yes</v>
      </c>
      <c r="L201" s="55">
        <f>Table1[[#This Row],[Lead Time (days)]]/Table1[[#This Row],[S-OTD]]</f>
        <v>37.804878048780488</v>
      </c>
      <c r="M201" s="55">
        <f>(Table1[[#This Row],[Demand variability (COV)]]/100)*E201</f>
        <v>0.68640000000000001</v>
      </c>
      <c r="N201" s="55">
        <f>AVERAGE(Table1[[#This Row],[Lead Time (days)]],Table1[[#This Row],[Exp. Lead time]])</f>
        <v>34.402439024390247</v>
      </c>
      <c r="O201" s="55">
        <f>(Table1[[#This Row],[Exp. Lead time]]-N201)^2</f>
        <v>11.57659131469361</v>
      </c>
      <c r="P201" s="55">
        <v>11.57659131469361</v>
      </c>
      <c r="Q201" s="55">
        <f>1.64*SQRT(Table1[[#This Row],[Lead Time (days)]]*(M201^2)+Table1[[#This Row],[APU
(units)]]*P201)</f>
        <v>45.763362376653347</v>
      </c>
      <c r="R201" s="58">
        <f>Table1[[#This Row],[Safety Stock]]+(E201/30)*Table1[[#This Row],[Lead Time (days)]]</f>
        <v>113.96336237665335</v>
      </c>
      <c r="S201" s="58" t="str">
        <f>IF(Table1[[#This Row],[On Hand Stock (units)]]&gt;R201,"yes","no")</f>
        <v>no</v>
      </c>
      <c r="T201" s="59">
        <f>Table1[[#This Row],[On Hand Stock (units)]]-J201</f>
        <v>6.0558038216053234</v>
      </c>
      <c r="U201" s="59">
        <f>Table1[[#This Row],[Exp. Lead time]]*Table1[[#This Row],[APU
(units)]]/30</f>
        <v>83.170731707317074</v>
      </c>
      <c r="V201" s="59">
        <f>Table1[[#This Row],[On Hand Stock (units)]]+U201</f>
        <v>168.42653552892239</v>
      </c>
      <c r="W201" s="59" t="str">
        <f>IF(Table1[[#This Row],[On hand quantity after purchase]]&gt;Table1[[#This Row],[APU  Projection for oct]],"Yes","No")</f>
        <v>Yes</v>
      </c>
      <c r="X201" s="59">
        <f>AE201-Table1[[#This Row],[On Hand Stock (units)]]</f>
        <v>9021.3934401783972</v>
      </c>
      <c r="Y201" s="59">
        <f>MAX(Table1[[#This Row],[Qty required to meet next quarter]],Table1[[#This Row],[MOQ/One lead time demand]])</f>
        <v>9021.3934401783972</v>
      </c>
      <c r="Z201" s="59">
        <f>Table1[[#This Row],[Qty to purchase]]*Table1[[#This Row],[Std. Price ($)]]</f>
        <v>296373.25307296962</v>
      </c>
      <c r="AA201" s="59"/>
      <c r="AB201" s="59"/>
      <c r="AC201" s="61">
        <f>Table1[[#This Row],[On Hand Stock (units)]]-(12*Table1[[#This Row],[APU
(units)]])</f>
        <v>-706.74419617839465</v>
      </c>
      <c r="AD201" s="64">
        <v>277.20000000000005</v>
      </c>
      <c r="AE201" s="65">
        <f>AD201*Table1[[#This Row],[Std. Price ($)]]</f>
        <v>9106.649244000002</v>
      </c>
    </row>
    <row r="202" spans="1:31" ht="18.5" x14ac:dyDescent="0.35">
      <c r="A202" s="46">
        <v>51684.32609781393</v>
      </c>
      <c r="B202" s="47">
        <v>8.5659200000000002</v>
      </c>
      <c r="C202" s="47">
        <v>1042.6344166302827</v>
      </c>
      <c r="D202" s="47">
        <f>Table1[[#This Row],[On-Hand Stock ($)]]/Table1[[#This Row],[Std. Price ($)]]</f>
        <v>121.71890662419013</v>
      </c>
      <c r="E202" s="48">
        <v>58</v>
      </c>
      <c r="F202" s="49">
        <v>0.4</v>
      </c>
      <c r="G202" s="48">
        <v>0.92</v>
      </c>
      <c r="H202" s="48">
        <v>0.8</v>
      </c>
      <c r="I202" s="48">
        <v>50</v>
      </c>
      <c r="J202" s="55">
        <f>Table1[[#This Row],[APU
(units)]]+(Table1[[#This Row],[APU Trend]]*Table1[[#This Row],[APU
(units)]])</f>
        <v>81.2</v>
      </c>
      <c r="K202" s="55" t="str">
        <f>IF(Table1[[#This Row],[On Hand Stock (units)]]&gt;J202,"Yes","No")</f>
        <v>Yes</v>
      </c>
      <c r="L202" s="55">
        <f>Table1[[#This Row],[Lead Time (days)]]/Table1[[#This Row],[S-OTD]]</f>
        <v>54.347826086956516</v>
      </c>
      <c r="M202" s="55">
        <f>(Table1[[#This Row],[Demand variability (COV)]]/100)*E202</f>
        <v>0.46400000000000002</v>
      </c>
      <c r="N202" s="55">
        <f>AVERAGE(Table1[[#This Row],[Lead Time (days)]],Table1[[#This Row],[Exp. Lead time]])</f>
        <v>52.173913043478258</v>
      </c>
      <c r="O202" s="55">
        <f>(Table1[[#This Row],[Exp. Lead time]]-N202)^2</f>
        <v>4.7258979206049032</v>
      </c>
      <c r="P202" s="55">
        <v>4.7258979206049032</v>
      </c>
      <c r="Q202" s="55">
        <f>1.64*SQRT(Table1[[#This Row],[Lead Time (days)]]*(M202^2)+Table1[[#This Row],[APU
(units)]]*P202)</f>
        <v>27.679919776274982</v>
      </c>
      <c r="R202" s="58">
        <f>Table1[[#This Row],[Safety Stock]]+(E202/30)*Table1[[#This Row],[Lead Time (days)]]</f>
        <v>124.34658644294166</v>
      </c>
      <c r="S202" s="58" t="str">
        <f>IF(Table1[[#This Row],[On Hand Stock (units)]]&gt;R202,"yes","no")</f>
        <v>no</v>
      </c>
      <c r="T202" s="59">
        <f>Table1[[#This Row],[On Hand Stock (units)]]-J202</f>
        <v>40.518906624190123</v>
      </c>
      <c r="U202" s="59">
        <f>Table1[[#This Row],[Exp. Lead time]]*Table1[[#This Row],[APU
(units)]]/30</f>
        <v>105.07246376811594</v>
      </c>
      <c r="V202" s="59">
        <f>Table1[[#This Row],[On Hand Stock (units)]]+U202</f>
        <v>226.79137039230608</v>
      </c>
      <c r="W202" s="59" t="str">
        <f>IF(Table1[[#This Row],[On hand quantity after purchase]]&gt;Table1[[#This Row],[APU  Projection for oct]],"Yes","No")</f>
        <v>Yes</v>
      </c>
      <c r="X202" s="59">
        <f>AE202-Table1[[#This Row],[On Hand Stock (units)]]</f>
        <v>2561.1272373758106</v>
      </c>
      <c r="Y202" s="59">
        <f>MAX(Table1[[#This Row],[Qty required to meet next quarter]],Table1[[#This Row],[MOQ/One lead time demand]])</f>
        <v>2561.1272373758106</v>
      </c>
      <c r="Z202" s="59">
        <f>Table1[[#This Row],[Qty to purchase]]*Table1[[#This Row],[Std. Price ($)]]</f>
        <v>21938.411025182206</v>
      </c>
      <c r="AA202" s="59"/>
      <c r="AB202" s="59"/>
      <c r="AC202" s="61">
        <f>Table1[[#This Row],[On Hand Stock (units)]]-(12*Table1[[#This Row],[APU
(units)]])</f>
        <v>-574.28109337580986</v>
      </c>
      <c r="AD202" s="64">
        <v>313.20000000000005</v>
      </c>
      <c r="AE202" s="65">
        <f>AD202*Table1[[#This Row],[Std. Price ($)]]</f>
        <v>2682.8461440000005</v>
      </c>
    </row>
    <row r="203" spans="1:31" ht="18.5" x14ac:dyDescent="0.35">
      <c r="A203" s="46">
        <v>19153.674760635775</v>
      </c>
      <c r="B203" s="47">
        <v>6.4460000000000006</v>
      </c>
      <c r="C203" s="47">
        <v>12800</v>
      </c>
      <c r="D203" s="47">
        <f>Table1[[#This Row],[On-Hand Stock ($)]]/Table1[[#This Row],[Std. Price ($)]]</f>
        <v>1985.7275829972075</v>
      </c>
      <c r="E203" s="48">
        <v>34</v>
      </c>
      <c r="F203" s="49">
        <v>-0.6</v>
      </c>
      <c r="G203" s="48">
        <v>1</v>
      </c>
      <c r="H203" s="48">
        <v>0.73</v>
      </c>
      <c r="I203" s="48">
        <v>17</v>
      </c>
      <c r="J203" s="55">
        <f>Table1[[#This Row],[APU
(units)]]+(Table1[[#This Row],[APU Trend]]*Table1[[#This Row],[APU
(units)]])</f>
        <v>13.600000000000001</v>
      </c>
      <c r="K203" s="55" t="str">
        <f>IF(Table1[[#This Row],[On Hand Stock (units)]]&gt;J203,"Yes","No")</f>
        <v>Yes</v>
      </c>
      <c r="L203" s="55">
        <f>Table1[[#This Row],[Lead Time (days)]]/Table1[[#This Row],[S-OTD]]</f>
        <v>17</v>
      </c>
      <c r="M203" s="55">
        <f>(Table1[[#This Row],[Demand variability (COV)]]/100)*E203</f>
        <v>0.2482</v>
      </c>
      <c r="N203" s="55">
        <f>AVERAGE(Table1[[#This Row],[Lead Time (days)]],Table1[[#This Row],[Exp. Lead time]])</f>
        <v>17</v>
      </c>
      <c r="O203" s="55">
        <f>(Table1[[#This Row],[Exp. Lead time]]-N203)^2</f>
        <v>0</v>
      </c>
      <c r="P203" s="55">
        <v>0</v>
      </c>
      <c r="Q203" s="55">
        <f>1.64*SQRT(Table1[[#This Row],[Lead Time (days)]]*(M203^2)+Table1[[#This Row],[APU
(units)]]*P203)</f>
        <v>1.6783018986964173</v>
      </c>
      <c r="R203" s="58">
        <f>Table1[[#This Row],[Safety Stock]]+(E203/30)*Table1[[#This Row],[Lead Time (days)]]</f>
        <v>20.944968565363084</v>
      </c>
      <c r="S203" s="58" t="str">
        <f>IF(Table1[[#This Row],[On Hand Stock (units)]]&gt;R203,"yes","no")</f>
        <v>yes</v>
      </c>
      <c r="T203" s="59">
        <f>Table1[[#This Row],[On Hand Stock (units)]]-J203</f>
        <v>1972.1275829972076</v>
      </c>
      <c r="U203" s="59">
        <f>Table1[[#This Row],[Exp. Lead time]]*Table1[[#This Row],[APU
(units)]]/30</f>
        <v>19.266666666666666</v>
      </c>
      <c r="V203" s="59">
        <f>Table1[[#This Row],[On Hand Stock (units)]]+U203</f>
        <v>2004.9942496638741</v>
      </c>
      <c r="W203" s="59" t="str">
        <f>IF(Table1[[#This Row],[On hand quantity after purchase]]&gt;Table1[[#This Row],[APU  Projection for oct]],"Yes","No")</f>
        <v>Yes</v>
      </c>
      <c r="X203" s="59">
        <f>AE203-Table1[[#This Row],[On Hand Stock (units)]]</f>
        <v>-2117.2259829972072</v>
      </c>
      <c r="Y203" s="59">
        <f>MAX(Table1[[#This Row],[Qty required to meet next quarter]],Table1[[#This Row],[MOQ/One lead time demand]])</f>
        <v>19.266666666666666</v>
      </c>
      <c r="Z203" s="59">
        <f>Table1[[#This Row],[Qty to purchase]]*Table1[[#This Row],[Std. Price ($)]]</f>
        <v>124.19293333333334</v>
      </c>
      <c r="AA203" s="59"/>
      <c r="AB203" s="59"/>
      <c r="AC203" s="61">
        <f>Table1[[#This Row],[On Hand Stock (units)]]-(12*Table1[[#This Row],[APU
(units)]])</f>
        <v>1577.7275829972075</v>
      </c>
      <c r="AD203" s="64">
        <v>-20.399999999999991</v>
      </c>
      <c r="AE203" s="65">
        <f>AD203*Table1[[#This Row],[Std. Price ($)]]</f>
        <v>-131.49839999999995</v>
      </c>
    </row>
    <row r="204" spans="1:31" ht="18.5" x14ac:dyDescent="0.35">
      <c r="A204" s="46">
        <v>68319.075423424365</v>
      </c>
      <c r="B204" s="47">
        <v>6.0170000000000003</v>
      </c>
      <c r="C204" s="47">
        <v>3234.2062623750003</v>
      </c>
      <c r="D204" s="47">
        <f>Table1[[#This Row],[On-Hand Stock ($)]]/Table1[[#This Row],[Std. Price ($)]]</f>
        <v>537.51142801645335</v>
      </c>
      <c r="E204" s="48">
        <v>430</v>
      </c>
      <c r="F204" s="49">
        <v>0.5</v>
      </c>
      <c r="G204" s="48">
        <v>1</v>
      </c>
      <c r="H204" s="48">
        <v>1.1299999999999999</v>
      </c>
      <c r="I204" s="48">
        <v>25</v>
      </c>
      <c r="J204" s="55">
        <f>Table1[[#This Row],[APU
(units)]]+(Table1[[#This Row],[APU Trend]]*Table1[[#This Row],[APU
(units)]])</f>
        <v>645</v>
      </c>
      <c r="K204" s="55" t="str">
        <f>IF(Table1[[#This Row],[On Hand Stock (units)]]&gt;J204,"Yes","No")</f>
        <v>No</v>
      </c>
      <c r="L204" s="55">
        <f>Table1[[#This Row],[Lead Time (days)]]/Table1[[#This Row],[S-OTD]]</f>
        <v>25</v>
      </c>
      <c r="M204" s="55">
        <f>(Table1[[#This Row],[Demand variability (COV)]]/100)*E204</f>
        <v>4.859</v>
      </c>
      <c r="N204" s="55">
        <f>AVERAGE(Table1[[#This Row],[Lead Time (days)]],Table1[[#This Row],[Exp. Lead time]])</f>
        <v>25</v>
      </c>
      <c r="O204" s="55">
        <f>(Table1[[#This Row],[Exp. Lead time]]-N204)^2</f>
        <v>0</v>
      </c>
      <c r="P204" s="55">
        <v>0</v>
      </c>
      <c r="Q204" s="55">
        <f>1.64*SQRT(Table1[[#This Row],[Lead Time (days)]]*(M204^2)+Table1[[#This Row],[APU
(units)]]*P204)</f>
        <v>39.843800000000002</v>
      </c>
      <c r="R204" s="58">
        <f>Table1[[#This Row],[Safety Stock]]+(E204/30)*Table1[[#This Row],[Lead Time (days)]]</f>
        <v>398.17713333333336</v>
      </c>
      <c r="S204" s="58" t="str">
        <f>IF(Table1[[#This Row],[On Hand Stock (units)]]&gt;R204,"yes","no")</f>
        <v>yes</v>
      </c>
      <c r="T204" s="59">
        <f>Table1[[#This Row],[On Hand Stock (units)]]-J204</f>
        <v>-107.48857198354665</v>
      </c>
      <c r="U204" s="59">
        <f>Table1[[#This Row],[Exp. Lead time]]*Table1[[#This Row],[APU
(units)]]/30</f>
        <v>358.33333333333331</v>
      </c>
      <c r="V204" s="59">
        <f>Table1[[#This Row],[On Hand Stock (units)]]+U204</f>
        <v>895.84476134978672</v>
      </c>
      <c r="W204" s="59" t="str">
        <f>IF(Table1[[#This Row],[On hand quantity after purchase]]&gt;Table1[[#This Row],[APU  Projection for oct]],"Yes","No")</f>
        <v>Yes</v>
      </c>
      <c r="X204" s="59">
        <f>AE204-Table1[[#This Row],[On Hand Stock (units)]]</f>
        <v>14986.348571983548</v>
      </c>
      <c r="Y204" s="59">
        <f>MAX(Table1[[#This Row],[Qty required to meet next quarter]],Table1[[#This Row],[MOQ/One lead time demand]])</f>
        <v>14986.348571983548</v>
      </c>
      <c r="Z204" s="59">
        <f>Table1[[#This Row],[Qty to purchase]]*Table1[[#This Row],[Std. Price ($)]]</f>
        <v>90172.859357625013</v>
      </c>
      <c r="AA204" s="59"/>
      <c r="AB204" s="59"/>
      <c r="AC204" s="61">
        <f>Table1[[#This Row],[On Hand Stock (units)]]-(12*Table1[[#This Row],[APU
(units)]])</f>
        <v>-4622.4885719835465</v>
      </c>
      <c r="AD204" s="64">
        <v>2580</v>
      </c>
      <c r="AE204" s="65">
        <f>AD204*Table1[[#This Row],[Std. Price ($)]]</f>
        <v>15523.86</v>
      </c>
    </row>
    <row r="205" spans="1:31" ht="18.5" x14ac:dyDescent="0.35">
      <c r="A205" s="46">
        <v>55806.515804334711</v>
      </c>
      <c r="B205" s="47">
        <v>8.7225599999999996</v>
      </c>
      <c r="C205" s="47">
        <v>316.79283260106655</v>
      </c>
      <c r="D205" s="47">
        <f>Table1[[#This Row],[On-Hand Stock ($)]]/Table1[[#This Row],[Std. Price ($)]]</f>
        <v>36.318790882615488</v>
      </c>
      <c r="E205" s="48">
        <v>58</v>
      </c>
      <c r="F205" s="49">
        <v>-0.4</v>
      </c>
      <c r="G205" s="48">
        <v>0.81</v>
      </c>
      <c r="H205" s="48">
        <v>0.95</v>
      </c>
      <c r="I205" s="48">
        <v>15</v>
      </c>
      <c r="J205" s="55">
        <f>Table1[[#This Row],[APU
(units)]]+(Table1[[#This Row],[APU Trend]]*Table1[[#This Row],[APU
(units)]])</f>
        <v>34.799999999999997</v>
      </c>
      <c r="K205" s="55" t="str">
        <f>IF(Table1[[#This Row],[On Hand Stock (units)]]&gt;J205,"Yes","No")</f>
        <v>Yes</v>
      </c>
      <c r="L205" s="55">
        <f>Table1[[#This Row],[Lead Time (days)]]/Table1[[#This Row],[S-OTD]]</f>
        <v>18.518518518518519</v>
      </c>
      <c r="M205" s="55">
        <f>(Table1[[#This Row],[Demand variability (COV)]]/100)*E205</f>
        <v>0.55099999999999993</v>
      </c>
      <c r="N205" s="55">
        <f>AVERAGE(Table1[[#This Row],[Lead Time (days)]],Table1[[#This Row],[Exp. Lead time]])</f>
        <v>16.75925925925926</v>
      </c>
      <c r="O205" s="55">
        <f>(Table1[[#This Row],[Exp. Lead time]]-N205)^2</f>
        <v>3.0949931412894385</v>
      </c>
      <c r="P205" s="55">
        <v>3.0949931412894385</v>
      </c>
      <c r="Q205" s="55">
        <f>1.64*SQRT(Table1[[#This Row],[Lead Time (days)]]*(M205^2)+Table1[[#This Row],[APU
(units)]]*P205)</f>
        <v>22.249887748191004</v>
      </c>
      <c r="R205" s="58">
        <f>Table1[[#This Row],[Safety Stock]]+(E205/30)*Table1[[#This Row],[Lead Time (days)]]</f>
        <v>51.249887748191</v>
      </c>
      <c r="S205" s="58" t="str">
        <f>IF(Table1[[#This Row],[On Hand Stock (units)]]&gt;R205,"yes","no")</f>
        <v>no</v>
      </c>
      <c r="T205" s="59">
        <f>Table1[[#This Row],[On Hand Stock (units)]]-J205</f>
        <v>1.518790882615491</v>
      </c>
      <c r="U205" s="59">
        <f>Table1[[#This Row],[Exp. Lead time]]*Table1[[#This Row],[APU
(units)]]/30</f>
        <v>35.802469135802468</v>
      </c>
      <c r="V205" s="59">
        <f>Table1[[#This Row],[On Hand Stock (units)]]+U205</f>
        <v>72.121260018417956</v>
      </c>
      <c r="W205" s="59" t="str">
        <f>IF(Table1[[#This Row],[On hand quantity after purchase]]&gt;Table1[[#This Row],[APU  Projection for oct]],"Yes","No")</f>
        <v>Yes</v>
      </c>
      <c r="X205" s="59">
        <f>AE205-Table1[[#This Row],[On Hand Stock (units)]]</f>
        <v>267.22629711738438</v>
      </c>
      <c r="Y205" s="59">
        <f>MAX(Table1[[#This Row],[Qty required to meet next quarter]],Table1[[#This Row],[MOQ/One lead time demand]])</f>
        <v>267.22629711738438</v>
      </c>
      <c r="Z205" s="59">
        <f>Table1[[#This Row],[Qty to purchase]]*Table1[[#This Row],[Std. Price ($)]]</f>
        <v>2330.8974101842123</v>
      </c>
      <c r="AA205" s="59"/>
      <c r="AB205" s="59"/>
      <c r="AC205" s="61">
        <f>Table1[[#This Row],[On Hand Stock (units)]]-(12*Table1[[#This Row],[APU
(units)]])</f>
        <v>-659.68120911738447</v>
      </c>
      <c r="AD205" s="64">
        <v>34.799999999999983</v>
      </c>
      <c r="AE205" s="65">
        <f>AD205*Table1[[#This Row],[Std. Price ($)]]</f>
        <v>303.54508799999985</v>
      </c>
    </row>
    <row r="206" spans="1:31" ht="18.5" x14ac:dyDescent="0.35">
      <c r="A206" s="46">
        <v>20509.285961112866</v>
      </c>
      <c r="B206" s="47">
        <v>11.534270000000001</v>
      </c>
      <c r="C206" s="47">
        <v>1261.1820985563802</v>
      </c>
      <c r="D206" s="47">
        <f>Table1[[#This Row],[On-Hand Stock ($)]]/Table1[[#This Row],[Std. Price ($)]]</f>
        <v>109.34216890677781</v>
      </c>
      <c r="E206" s="48">
        <v>98</v>
      </c>
      <c r="F206" s="49">
        <v>0.5</v>
      </c>
      <c r="G206" s="48">
        <v>1</v>
      </c>
      <c r="H206" s="48">
        <v>0.98</v>
      </c>
      <c r="I206" s="48">
        <v>23</v>
      </c>
      <c r="J206" s="55">
        <f>Table1[[#This Row],[APU
(units)]]+(Table1[[#This Row],[APU Trend]]*Table1[[#This Row],[APU
(units)]])</f>
        <v>147</v>
      </c>
      <c r="K206" s="55" t="str">
        <f>IF(Table1[[#This Row],[On Hand Stock (units)]]&gt;J206,"Yes","No")</f>
        <v>No</v>
      </c>
      <c r="L206" s="55">
        <f>Table1[[#This Row],[Lead Time (days)]]/Table1[[#This Row],[S-OTD]]</f>
        <v>23</v>
      </c>
      <c r="M206" s="55">
        <f>(Table1[[#This Row],[Demand variability (COV)]]/100)*E206</f>
        <v>0.96039999999999992</v>
      </c>
      <c r="N206" s="55">
        <f>AVERAGE(Table1[[#This Row],[Lead Time (days)]],Table1[[#This Row],[Exp. Lead time]])</f>
        <v>23</v>
      </c>
      <c r="O206" s="55">
        <f>(Table1[[#This Row],[Exp. Lead time]]-N206)^2</f>
        <v>0</v>
      </c>
      <c r="P206" s="55">
        <v>0</v>
      </c>
      <c r="Q206" s="55">
        <f>1.64*SQRT(Table1[[#This Row],[Lead Time (days)]]*(M206^2)+Table1[[#This Row],[APU
(units)]]*P206)</f>
        <v>7.5537032157828374</v>
      </c>
      <c r="R206" s="58">
        <f>Table1[[#This Row],[Safety Stock]]+(E206/30)*Table1[[#This Row],[Lead Time (days)]]</f>
        <v>82.687036549116158</v>
      </c>
      <c r="S206" s="58" t="str">
        <f>IF(Table1[[#This Row],[On Hand Stock (units)]]&gt;R206,"yes","no")</f>
        <v>yes</v>
      </c>
      <c r="T206" s="59">
        <f>Table1[[#This Row],[On Hand Stock (units)]]-J206</f>
        <v>-37.657831093222185</v>
      </c>
      <c r="U206" s="59">
        <f>Table1[[#This Row],[Exp. Lead time]]*Table1[[#This Row],[APU
(units)]]/30</f>
        <v>75.13333333333334</v>
      </c>
      <c r="V206" s="59">
        <f>Table1[[#This Row],[On Hand Stock (units)]]+U206</f>
        <v>184.47550224011115</v>
      </c>
      <c r="W206" s="59" t="str">
        <f>IF(Table1[[#This Row],[On hand quantity after purchase]]&gt;Table1[[#This Row],[APU  Projection for oct]],"Yes","No")</f>
        <v>Yes</v>
      </c>
      <c r="X206" s="59">
        <f>AE206-Table1[[#This Row],[On Hand Stock (units)]]</f>
        <v>6672.8085910932223</v>
      </c>
      <c r="Y206" s="59">
        <f>MAX(Table1[[#This Row],[Qty required to meet next quarter]],Table1[[#This Row],[MOQ/One lead time demand]])</f>
        <v>6672.8085910932223</v>
      </c>
      <c r="Z206" s="59">
        <f>Table1[[#This Row],[Qty to purchase]]*Table1[[#This Row],[Std. Price ($)]]</f>
        <v>76965.975947988831</v>
      </c>
      <c r="AA206" s="59"/>
      <c r="AB206" s="59"/>
      <c r="AC206" s="61">
        <f>Table1[[#This Row],[On Hand Stock (units)]]-(12*Table1[[#This Row],[APU
(units)]])</f>
        <v>-1066.6578310932223</v>
      </c>
      <c r="AD206" s="64">
        <v>588</v>
      </c>
      <c r="AE206" s="65">
        <f>AD206*Table1[[#This Row],[Std. Price ($)]]</f>
        <v>6782.1507600000004</v>
      </c>
    </row>
    <row r="207" spans="1:31" ht="18.5" x14ac:dyDescent="0.35">
      <c r="A207" s="46">
        <v>95930.30237489834</v>
      </c>
      <c r="B207" s="47">
        <v>9.636000000000001</v>
      </c>
      <c r="C207" s="47">
        <v>1084.5785724840002</v>
      </c>
      <c r="D207" s="47">
        <f>Table1[[#This Row],[On-Hand Stock ($)]]/Table1[[#This Row],[Std. Price ($)]]</f>
        <v>112.55485393150686</v>
      </c>
      <c r="E207" s="48">
        <v>138</v>
      </c>
      <c r="F207" s="49">
        <v>-0.1</v>
      </c>
      <c r="G207" s="48">
        <v>1</v>
      </c>
      <c r="H207" s="48">
        <v>0.73</v>
      </c>
      <c r="I207" s="48">
        <v>31</v>
      </c>
      <c r="J207" s="55">
        <f>Table1[[#This Row],[APU
(units)]]+(Table1[[#This Row],[APU Trend]]*Table1[[#This Row],[APU
(units)]])</f>
        <v>124.2</v>
      </c>
      <c r="K207" s="55" t="str">
        <f>IF(Table1[[#This Row],[On Hand Stock (units)]]&gt;J207,"Yes","No")</f>
        <v>No</v>
      </c>
      <c r="L207" s="55">
        <f>Table1[[#This Row],[Lead Time (days)]]/Table1[[#This Row],[S-OTD]]</f>
        <v>31</v>
      </c>
      <c r="M207" s="55">
        <f>(Table1[[#This Row],[Demand variability (COV)]]/100)*E207</f>
        <v>1.0074000000000001</v>
      </c>
      <c r="N207" s="55">
        <f>AVERAGE(Table1[[#This Row],[Lead Time (days)]],Table1[[#This Row],[Exp. Lead time]])</f>
        <v>31</v>
      </c>
      <c r="O207" s="55">
        <f>(Table1[[#This Row],[Exp. Lead time]]-N207)^2</f>
        <v>0</v>
      </c>
      <c r="P207" s="55">
        <v>0</v>
      </c>
      <c r="Q207" s="55">
        <f>1.64*SQRT(Table1[[#This Row],[Lead Time (days)]]*(M207^2)+Table1[[#This Row],[APU
(units)]]*P207)</f>
        <v>9.1987039433485425</v>
      </c>
      <c r="R207" s="58">
        <f>Table1[[#This Row],[Safety Stock]]+(E207/30)*Table1[[#This Row],[Lead Time (days)]]</f>
        <v>151.79870394334853</v>
      </c>
      <c r="S207" s="58" t="str">
        <f>IF(Table1[[#This Row],[On Hand Stock (units)]]&gt;R207,"yes","no")</f>
        <v>no</v>
      </c>
      <c r="T207" s="59">
        <f>Table1[[#This Row],[On Hand Stock (units)]]-J207</f>
        <v>-11.645146068493148</v>
      </c>
      <c r="U207" s="59">
        <f>Table1[[#This Row],[Exp. Lead time]]*Table1[[#This Row],[APU
(units)]]/30</f>
        <v>142.6</v>
      </c>
      <c r="V207" s="59">
        <f>Table1[[#This Row],[On Hand Stock (units)]]+U207</f>
        <v>255.15485393150686</v>
      </c>
      <c r="W207" s="59" t="str">
        <f>IF(Table1[[#This Row],[On hand quantity after purchase]]&gt;Table1[[#This Row],[APU  Projection for oct]],"Yes","No")</f>
        <v>Yes</v>
      </c>
      <c r="X207" s="59">
        <f>AE207-Table1[[#This Row],[On Hand Stock (units)]]</f>
        <v>3078.8883460684938</v>
      </c>
      <c r="Y207" s="59">
        <f>MAX(Table1[[#This Row],[Qty required to meet next quarter]],Table1[[#This Row],[MOQ/One lead time demand]])</f>
        <v>3078.8883460684938</v>
      </c>
      <c r="Z207" s="59">
        <f>Table1[[#This Row],[Qty to purchase]]*Table1[[#This Row],[Std. Price ($)]]</f>
        <v>29668.168102716008</v>
      </c>
      <c r="AA207" s="59"/>
      <c r="AB207" s="59"/>
      <c r="AC207" s="61">
        <f>Table1[[#This Row],[On Hand Stock (units)]]-(12*Table1[[#This Row],[APU
(units)]])</f>
        <v>-1543.4451460684932</v>
      </c>
      <c r="AD207" s="64">
        <v>331.20000000000005</v>
      </c>
      <c r="AE207" s="65">
        <f>AD207*Table1[[#This Row],[Std. Price ($)]]</f>
        <v>3191.4432000000006</v>
      </c>
    </row>
    <row r="208" spans="1:31" ht="18.5" x14ac:dyDescent="0.35">
      <c r="A208" s="46">
        <v>66550.650270695842</v>
      </c>
      <c r="B208" s="47">
        <v>6.8280300000000009</v>
      </c>
      <c r="C208" s="47">
        <v>1129.9156327387502</v>
      </c>
      <c r="D208" s="47">
        <f>Table1[[#This Row],[On-Hand Stock ($)]]/Table1[[#This Row],[Std. Price ($)]]</f>
        <v>165.48193735803008</v>
      </c>
      <c r="E208" s="48">
        <v>90</v>
      </c>
      <c r="F208" s="49">
        <v>-0.6</v>
      </c>
      <c r="G208" s="48">
        <v>1</v>
      </c>
      <c r="H208" s="48">
        <v>1.47</v>
      </c>
      <c r="I208" s="48">
        <v>25</v>
      </c>
      <c r="J208" s="55">
        <f>Table1[[#This Row],[APU
(units)]]+(Table1[[#This Row],[APU Trend]]*Table1[[#This Row],[APU
(units)]])</f>
        <v>36</v>
      </c>
      <c r="K208" s="55" t="str">
        <f>IF(Table1[[#This Row],[On Hand Stock (units)]]&gt;J208,"Yes","No")</f>
        <v>Yes</v>
      </c>
      <c r="L208" s="55">
        <f>Table1[[#This Row],[Lead Time (days)]]/Table1[[#This Row],[S-OTD]]</f>
        <v>25</v>
      </c>
      <c r="M208" s="55">
        <f>(Table1[[#This Row],[Demand variability (COV)]]/100)*E208</f>
        <v>1.323</v>
      </c>
      <c r="N208" s="55">
        <f>AVERAGE(Table1[[#This Row],[Lead Time (days)]],Table1[[#This Row],[Exp. Lead time]])</f>
        <v>25</v>
      </c>
      <c r="O208" s="55">
        <f>(Table1[[#This Row],[Exp. Lead time]]-N208)^2</f>
        <v>0</v>
      </c>
      <c r="P208" s="55">
        <v>0</v>
      </c>
      <c r="Q208" s="55">
        <f>1.64*SQRT(Table1[[#This Row],[Lead Time (days)]]*(M208^2)+Table1[[#This Row],[APU
(units)]]*P208)</f>
        <v>10.848599999999998</v>
      </c>
      <c r="R208" s="58">
        <f>Table1[[#This Row],[Safety Stock]]+(E208/30)*Table1[[#This Row],[Lead Time (days)]]</f>
        <v>85.848600000000005</v>
      </c>
      <c r="S208" s="58" t="str">
        <f>IF(Table1[[#This Row],[On Hand Stock (units)]]&gt;R208,"yes","no")</f>
        <v>yes</v>
      </c>
      <c r="T208" s="59">
        <f>Table1[[#This Row],[On Hand Stock (units)]]-J208</f>
        <v>129.48193735803008</v>
      </c>
      <c r="U208" s="59">
        <f>Table1[[#This Row],[Exp. Lead time]]*Table1[[#This Row],[APU
(units)]]/30</f>
        <v>75</v>
      </c>
      <c r="V208" s="59">
        <f>Table1[[#This Row],[On Hand Stock (units)]]+U208</f>
        <v>240.48193735803008</v>
      </c>
      <c r="W208" s="59" t="str">
        <f>IF(Table1[[#This Row],[On hand quantity after purchase]]&gt;Table1[[#This Row],[APU  Projection for oct]],"Yes","No")</f>
        <v>Yes</v>
      </c>
      <c r="X208" s="59">
        <f>AE208-Table1[[#This Row],[On Hand Stock (units)]]</f>
        <v>-534.19555735802999</v>
      </c>
      <c r="Y208" s="59">
        <f>MAX(Table1[[#This Row],[Qty required to meet next quarter]],Table1[[#This Row],[MOQ/One lead time demand]])</f>
        <v>75</v>
      </c>
      <c r="Z208" s="59">
        <f>Table1[[#This Row],[Qty to purchase]]*Table1[[#This Row],[Std. Price ($)]]</f>
        <v>512.10225000000003</v>
      </c>
      <c r="AA208" s="59"/>
      <c r="AB208" s="59"/>
      <c r="AC208" s="61">
        <f>Table1[[#This Row],[On Hand Stock (units)]]-(12*Table1[[#This Row],[APU
(units)]])</f>
        <v>-914.51806264196989</v>
      </c>
      <c r="AD208" s="64">
        <v>-53.999999999999972</v>
      </c>
      <c r="AE208" s="65">
        <f>AD208*Table1[[#This Row],[Std. Price ($)]]</f>
        <v>-368.71361999999988</v>
      </c>
    </row>
    <row r="209" spans="1:31" ht="18.5" x14ac:dyDescent="0.35">
      <c r="A209" s="46">
        <v>34612.872139206149</v>
      </c>
      <c r="B209" s="47">
        <v>57.241140000000001</v>
      </c>
      <c r="C209" s="47">
        <v>3033.3715112562404</v>
      </c>
      <c r="D209" s="47">
        <f>Table1[[#This Row],[On-Hand Stock ($)]]/Table1[[#This Row],[Std. Price ($)]]</f>
        <v>52.992856383647151</v>
      </c>
      <c r="E209" s="48">
        <v>66</v>
      </c>
      <c r="F209" s="49">
        <v>0.8</v>
      </c>
      <c r="G209" s="48">
        <v>1</v>
      </c>
      <c r="H209" s="48">
        <v>0.73</v>
      </c>
      <c r="I209" s="48">
        <v>28</v>
      </c>
      <c r="J209" s="55">
        <f>Table1[[#This Row],[APU
(units)]]+(Table1[[#This Row],[APU Trend]]*Table1[[#This Row],[APU
(units)]])</f>
        <v>118.80000000000001</v>
      </c>
      <c r="K209" s="55" t="str">
        <f>IF(Table1[[#This Row],[On Hand Stock (units)]]&gt;J209,"Yes","No")</f>
        <v>No</v>
      </c>
      <c r="L209" s="55">
        <f>Table1[[#This Row],[Lead Time (days)]]/Table1[[#This Row],[S-OTD]]</f>
        <v>28</v>
      </c>
      <c r="M209" s="55">
        <f>(Table1[[#This Row],[Demand variability (COV)]]/100)*E209</f>
        <v>0.48180000000000001</v>
      </c>
      <c r="N209" s="55">
        <f>AVERAGE(Table1[[#This Row],[Lead Time (days)]],Table1[[#This Row],[Exp. Lead time]])</f>
        <v>28</v>
      </c>
      <c r="O209" s="55">
        <f>(Table1[[#This Row],[Exp. Lead time]]-N209)^2</f>
        <v>0</v>
      </c>
      <c r="P209" s="55">
        <v>0</v>
      </c>
      <c r="Q209" s="55">
        <f>1.64*SQRT(Table1[[#This Row],[Lead Time (days)]]*(M209^2)+Table1[[#This Row],[APU
(units)]]*P209)</f>
        <v>4.1810913798806171</v>
      </c>
      <c r="R209" s="58">
        <f>Table1[[#This Row],[Safety Stock]]+(E209/30)*Table1[[#This Row],[Lead Time (days)]]</f>
        <v>65.781091379880621</v>
      </c>
      <c r="S209" s="58" t="str">
        <f>IF(Table1[[#This Row],[On Hand Stock (units)]]&gt;R209,"yes","no")</f>
        <v>no</v>
      </c>
      <c r="T209" s="59">
        <f>Table1[[#This Row],[On Hand Stock (units)]]-J209</f>
        <v>-65.80714361635286</v>
      </c>
      <c r="U209" s="59">
        <f>Table1[[#This Row],[Exp. Lead time]]*Table1[[#This Row],[APU
(units)]]/30</f>
        <v>61.6</v>
      </c>
      <c r="V209" s="59">
        <f>Table1[[#This Row],[On Hand Stock (units)]]+U209</f>
        <v>114.59285638364716</v>
      </c>
      <c r="W209" s="59" t="str">
        <f>IF(Table1[[#This Row],[On hand quantity after purchase]]&gt;Table1[[#This Row],[APU  Projection for oct]],"Yes","No")</f>
        <v>No</v>
      </c>
      <c r="X209" s="59">
        <f>AE209-Table1[[#This Row],[On Hand Stock (units)]]</f>
        <v>29414.746015616358</v>
      </c>
      <c r="Y209" s="59">
        <f>MAX(Table1[[#This Row],[Qty required to meet next quarter]],Table1[[#This Row],[MOQ/One lead time demand]])</f>
        <v>29414.746015616358</v>
      </c>
      <c r="Z209" s="59">
        <f>Table1[[#This Row],[Qty to purchase]]*Table1[[#This Row],[Std. Price ($)]]</f>
        <v>1683733.5947443382</v>
      </c>
      <c r="AA209" s="59"/>
      <c r="AB209" s="59"/>
      <c r="AC209" s="61">
        <f>Table1[[#This Row],[On Hand Stock (units)]]-(12*Table1[[#This Row],[APU
(units)]])</f>
        <v>-739.00714361635289</v>
      </c>
      <c r="AD209" s="64">
        <v>514.80000000000007</v>
      </c>
      <c r="AE209" s="65">
        <f>AD209*Table1[[#This Row],[Std. Price ($)]]</f>
        <v>29467.738872000005</v>
      </c>
    </row>
    <row r="210" spans="1:31" ht="18.5" x14ac:dyDescent="0.35">
      <c r="A210" s="46">
        <v>13232.796066233199</v>
      </c>
      <c r="B210" s="47">
        <v>45.738</v>
      </c>
      <c r="C210" s="47">
        <v>3911.8082832766672</v>
      </c>
      <c r="D210" s="47">
        <f>Table1[[#This Row],[On-Hand Stock ($)]]/Table1[[#This Row],[Std. Price ($)]]</f>
        <v>85.526439356261037</v>
      </c>
      <c r="E210" s="48">
        <v>74</v>
      </c>
      <c r="F210" s="49">
        <v>1.2</v>
      </c>
      <c r="G210" s="48">
        <v>1</v>
      </c>
      <c r="H210" s="48">
        <v>0.95</v>
      </c>
      <c r="I210" s="48">
        <v>31</v>
      </c>
      <c r="J210" s="55">
        <f>Table1[[#This Row],[APU
(units)]]+(Table1[[#This Row],[APU Trend]]*Table1[[#This Row],[APU
(units)]])</f>
        <v>162.80000000000001</v>
      </c>
      <c r="K210" s="55" t="str">
        <f>IF(Table1[[#This Row],[On Hand Stock (units)]]&gt;J210,"Yes","No")</f>
        <v>No</v>
      </c>
      <c r="L210" s="55">
        <f>Table1[[#This Row],[Lead Time (days)]]/Table1[[#This Row],[S-OTD]]</f>
        <v>31</v>
      </c>
      <c r="M210" s="55">
        <f>(Table1[[#This Row],[Demand variability (COV)]]/100)*E210</f>
        <v>0.70299999999999996</v>
      </c>
      <c r="N210" s="55">
        <f>AVERAGE(Table1[[#This Row],[Lead Time (days)]],Table1[[#This Row],[Exp. Lead time]])</f>
        <v>31</v>
      </c>
      <c r="O210" s="55">
        <f>(Table1[[#This Row],[Exp. Lead time]]-N210)^2</f>
        <v>0</v>
      </c>
      <c r="P210" s="55">
        <v>0</v>
      </c>
      <c r="Q210" s="55">
        <f>1.64*SQRT(Table1[[#This Row],[Lead Time (days)]]*(M210^2)+Table1[[#This Row],[APU
(units)]]*P210)</f>
        <v>6.4191868891939885</v>
      </c>
      <c r="R210" s="58">
        <f>Table1[[#This Row],[Safety Stock]]+(E210/30)*Table1[[#This Row],[Lead Time (days)]]</f>
        <v>82.885853555860663</v>
      </c>
      <c r="S210" s="58" t="str">
        <f>IF(Table1[[#This Row],[On Hand Stock (units)]]&gt;R210,"yes","no")</f>
        <v>yes</v>
      </c>
      <c r="T210" s="59">
        <f>Table1[[#This Row],[On Hand Stock (units)]]-J210</f>
        <v>-77.273560643738975</v>
      </c>
      <c r="U210" s="59">
        <f>Table1[[#This Row],[Exp. Lead time]]*Table1[[#This Row],[APU
(units)]]/30</f>
        <v>76.466666666666669</v>
      </c>
      <c r="V210" s="59">
        <f>Table1[[#This Row],[On Hand Stock (units)]]+U210</f>
        <v>161.99310602292769</v>
      </c>
      <c r="W210" s="59" t="str">
        <f>IF(Table1[[#This Row],[On hand quantity after purchase]]&gt;Table1[[#This Row],[APU  Projection for oct]],"Yes","No")</f>
        <v>No</v>
      </c>
      <c r="X210" s="59">
        <f>AE210-Table1[[#This Row],[On Hand Stock (units)]]</f>
        <v>34437.515960643737</v>
      </c>
      <c r="Y210" s="59">
        <f>MAX(Table1[[#This Row],[Qty required to meet next quarter]],Table1[[#This Row],[MOQ/One lead time demand]])</f>
        <v>34437.515960643737</v>
      </c>
      <c r="Z210" s="59">
        <f>Table1[[#This Row],[Qty to purchase]]*Table1[[#This Row],[Std. Price ($)]]</f>
        <v>1575103.1050079232</v>
      </c>
      <c r="AA210" s="59"/>
      <c r="AB210" s="59"/>
      <c r="AC210" s="61">
        <f>Table1[[#This Row],[On Hand Stock (units)]]-(12*Table1[[#This Row],[APU
(units)]])</f>
        <v>-802.47356064373901</v>
      </c>
      <c r="AD210" s="64">
        <v>754.8</v>
      </c>
      <c r="AE210" s="65">
        <f>AD210*Table1[[#This Row],[Std. Price ($)]]</f>
        <v>34523.042399999998</v>
      </c>
    </row>
    <row r="211" spans="1:31" ht="18.5" x14ac:dyDescent="0.35">
      <c r="A211" s="46">
        <v>76543.523325411006</v>
      </c>
      <c r="B211" s="47">
        <v>16.39</v>
      </c>
      <c r="C211" s="47">
        <v>275.3255880833334</v>
      </c>
      <c r="D211" s="47">
        <f>Table1[[#This Row],[On-Hand Stock ($)]]/Table1[[#This Row],[Std. Price ($)]]</f>
        <v>16.79838853467562</v>
      </c>
      <c r="E211" s="48">
        <v>10</v>
      </c>
      <c r="F211" s="49">
        <v>-0.4</v>
      </c>
      <c r="G211" s="48">
        <v>1</v>
      </c>
      <c r="H211" s="48">
        <v>1.35</v>
      </c>
      <c r="I211" s="48">
        <v>31</v>
      </c>
      <c r="J211" s="55">
        <f>Table1[[#This Row],[APU
(units)]]+(Table1[[#This Row],[APU Trend]]*Table1[[#This Row],[APU
(units)]])</f>
        <v>6</v>
      </c>
      <c r="K211" s="55" t="str">
        <f>IF(Table1[[#This Row],[On Hand Stock (units)]]&gt;J211,"Yes","No")</f>
        <v>Yes</v>
      </c>
      <c r="L211" s="55">
        <f>Table1[[#This Row],[Lead Time (days)]]/Table1[[#This Row],[S-OTD]]</f>
        <v>31</v>
      </c>
      <c r="M211" s="55">
        <f>(Table1[[#This Row],[Demand variability (COV)]]/100)*E211</f>
        <v>0.13500000000000001</v>
      </c>
      <c r="N211" s="55">
        <f>AVERAGE(Table1[[#This Row],[Lead Time (days)]],Table1[[#This Row],[Exp. Lead time]])</f>
        <v>31</v>
      </c>
      <c r="O211" s="55">
        <f>(Table1[[#This Row],[Exp. Lead time]]-N211)^2</f>
        <v>0</v>
      </c>
      <c r="P211" s="55">
        <v>0</v>
      </c>
      <c r="Q211" s="55">
        <f>1.64*SQRT(Table1[[#This Row],[Lead Time (days)]]*(M211^2)+Table1[[#This Row],[APU
(units)]]*P211)</f>
        <v>1.2327030299305668</v>
      </c>
      <c r="R211" s="58">
        <f>Table1[[#This Row],[Safety Stock]]+(E211/30)*Table1[[#This Row],[Lead Time (days)]]</f>
        <v>11.566036363263899</v>
      </c>
      <c r="S211" s="58" t="str">
        <f>IF(Table1[[#This Row],[On Hand Stock (units)]]&gt;R211,"yes","no")</f>
        <v>yes</v>
      </c>
      <c r="T211" s="59">
        <f>Table1[[#This Row],[On Hand Stock (units)]]-J211</f>
        <v>10.79838853467562</v>
      </c>
      <c r="U211" s="59">
        <f>Table1[[#This Row],[Exp. Lead time]]*Table1[[#This Row],[APU
(units)]]/30</f>
        <v>10.333333333333334</v>
      </c>
      <c r="V211" s="59">
        <f>Table1[[#This Row],[On Hand Stock (units)]]+U211</f>
        <v>27.131721868008952</v>
      </c>
      <c r="W211" s="59" t="str">
        <f>IF(Table1[[#This Row],[On hand quantity after purchase]]&gt;Table1[[#This Row],[APU  Projection for oct]],"Yes","No")</f>
        <v>Yes</v>
      </c>
      <c r="X211" s="59">
        <f>AE211-Table1[[#This Row],[On Hand Stock (units)]]</f>
        <v>81.541611465324351</v>
      </c>
      <c r="Y211" s="59">
        <f>MAX(Table1[[#This Row],[Qty required to meet next quarter]],Table1[[#This Row],[MOQ/One lead time demand]])</f>
        <v>81.541611465324351</v>
      </c>
      <c r="Z211" s="59">
        <f>Table1[[#This Row],[Qty to purchase]]*Table1[[#This Row],[Std. Price ($)]]</f>
        <v>1336.4670119166663</v>
      </c>
      <c r="AA211" s="59"/>
      <c r="AB211" s="59"/>
      <c r="AC211" s="61">
        <f>Table1[[#This Row],[On Hand Stock (units)]]-(12*Table1[[#This Row],[APU
(units)]])</f>
        <v>-103.20161146532438</v>
      </c>
      <c r="AD211" s="64">
        <v>5.9999999999999982</v>
      </c>
      <c r="AE211" s="65">
        <f>AD211*Table1[[#This Row],[Std. Price ($)]]</f>
        <v>98.339999999999975</v>
      </c>
    </row>
    <row r="212" spans="1:31" ht="18.5" x14ac:dyDescent="0.35">
      <c r="A212" s="46">
        <v>26525.043602513022</v>
      </c>
      <c r="B212" s="47">
        <v>33.633600000000001</v>
      </c>
      <c r="C212" s="47">
        <v>3774.4275296757332</v>
      </c>
      <c r="D212" s="47">
        <f>Table1[[#This Row],[On-Hand Stock ($)]]/Table1[[#This Row],[Std. Price ($)]]</f>
        <v>112.22193073818245</v>
      </c>
      <c r="E212" s="48">
        <v>106</v>
      </c>
      <c r="F212" s="49">
        <v>0.6</v>
      </c>
      <c r="G212" s="48">
        <v>1</v>
      </c>
      <c r="H212" s="48">
        <v>0.86</v>
      </c>
      <c r="I212" s="48">
        <v>31</v>
      </c>
      <c r="J212" s="55">
        <f>Table1[[#This Row],[APU
(units)]]+(Table1[[#This Row],[APU Trend]]*Table1[[#This Row],[APU
(units)]])</f>
        <v>169.6</v>
      </c>
      <c r="K212" s="55" t="str">
        <f>IF(Table1[[#This Row],[On Hand Stock (units)]]&gt;J212,"Yes","No")</f>
        <v>No</v>
      </c>
      <c r="L212" s="55">
        <f>Table1[[#This Row],[Lead Time (days)]]/Table1[[#This Row],[S-OTD]]</f>
        <v>31</v>
      </c>
      <c r="M212" s="55">
        <f>(Table1[[#This Row],[Demand variability (COV)]]/100)*E212</f>
        <v>0.91159999999999997</v>
      </c>
      <c r="N212" s="55">
        <f>AVERAGE(Table1[[#This Row],[Lead Time (days)]],Table1[[#This Row],[Exp. Lead time]])</f>
        <v>31</v>
      </c>
      <c r="O212" s="55">
        <f>(Table1[[#This Row],[Exp. Lead time]]-N212)^2</f>
        <v>0</v>
      </c>
      <c r="P212" s="55">
        <v>0</v>
      </c>
      <c r="Q212" s="55">
        <f>1.64*SQRT(Table1[[#This Row],[Lead Time (days)]]*(M212^2)+Table1[[#This Row],[APU
(units)]]*P212)</f>
        <v>8.3239413487755893</v>
      </c>
      <c r="R212" s="58">
        <f>Table1[[#This Row],[Safety Stock]]+(E212/30)*Table1[[#This Row],[Lead Time (days)]]</f>
        <v>117.85727468210892</v>
      </c>
      <c r="S212" s="58" t="str">
        <f>IF(Table1[[#This Row],[On Hand Stock (units)]]&gt;R212,"yes","no")</f>
        <v>no</v>
      </c>
      <c r="T212" s="59">
        <f>Table1[[#This Row],[On Hand Stock (units)]]-J212</f>
        <v>-57.378069261817544</v>
      </c>
      <c r="U212" s="59">
        <f>Table1[[#This Row],[Exp. Lead time]]*Table1[[#This Row],[APU
(units)]]/30</f>
        <v>109.53333333333333</v>
      </c>
      <c r="V212" s="59">
        <f>Table1[[#This Row],[On Hand Stock (units)]]+U212</f>
        <v>221.7552640715158</v>
      </c>
      <c r="W212" s="59" t="str">
        <f>IF(Table1[[#This Row],[On hand quantity after purchase]]&gt;Table1[[#This Row],[APU  Projection for oct]],"Yes","No")</f>
        <v>Yes</v>
      </c>
      <c r="X212" s="59">
        <f>AE212-Table1[[#This Row],[On Hand Stock (units)]]</f>
        <v>23417.844629261817</v>
      </c>
      <c r="Y212" s="59">
        <f>MAX(Table1[[#This Row],[Qty required to meet next quarter]],Table1[[#This Row],[MOQ/One lead time demand]])</f>
        <v>23417.844629261817</v>
      </c>
      <c r="Z212" s="59">
        <f>Table1[[#This Row],[Qty to purchase]]*Table1[[#This Row],[Std. Price ($)]]</f>
        <v>787626.41912274028</v>
      </c>
      <c r="AA212" s="59"/>
      <c r="AB212" s="59"/>
      <c r="AC212" s="61">
        <f>Table1[[#This Row],[On Hand Stock (units)]]-(12*Table1[[#This Row],[APU
(units)]])</f>
        <v>-1159.7780692618176</v>
      </c>
      <c r="AD212" s="64">
        <v>699.59999999999991</v>
      </c>
      <c r="AE212" s="65">
        <f>AD212*Table1[[#This Row],[Std. Price ($)]]</f>
        <v>23530.066559999999</v>
      </c>
    </row>
    <row r="213" spans="1:31" ht="18.5" x14ac:dyDescent="0.35">
      <c r="A213" s="46">
        <v>85865.435431809005</v>
      </c>
      <c r="B213" s="47">
        <v>89.350580000000008</v>
      </c>
      <c r="C213" s="47">
        <v>8682.8938837002534</v>
      </c>
      <c r="D213" s="47">
        <f>Table1[[#This Row],[On-Hand Stock ($)]]/Table1[[#This Row],[Std. Price ($)]]</f>
        <v>97.177812205586719</v>
      </c>
      <c r="E213" s="48">
        <v>90</v>
      </c>
      <c r="F213" s="49">
        <v>1.2</v>
      </c>
      <c r="G213" s="48">
        <v>0.82</v>
      </c>
      <c r="H213" s="48">
        <v>1.2</v>
      </c>
      <c r="I213" s="48">
        <v>23</v>
      </c>
      <c r="J213" s="55">
        <f>Table1[[#This Row],[APU
(units)]]+(Table1[[#This Row],[APU Trend]]*Table1[[#This Row],[APU
(units)]])</f>
        <v>198</v>
      </c>
      <c r="K213" s="55" t="str">
        <f>IF(Table1[[#This Row],[On Hand Stock (units)]]&gt;J213,"Yes","No")</f>
        <v>No</v>
      </c>
      <c r="L213" s="55">
        <f>Table1[[#This Row],[Lead Time (days)]]/Table1[[#This Row],[S-OTD]]</f>
        <v>28.04878048780488</v>
      </c>
      <c r="M213" s="55">
        <f>(Table1[[#This Row],[Demand variability (COV)]]/100)*E213</f>
        <v>1.08</v>
      </c>
      <c r="N213" s="55">
        <f>AVERAGE(Table1[[#This Row],[Lead Time (days)]],Table1[[#This Row],[Exp. Lead time]])</f>
        <v>25.524390243902438</v>
      </c>
      <c r="O213" s="55">
        <f>(Table1[[#This Row],[Exp. Lead time]]-N213)^2</f>
        <v>6.372546103509829</v>
      </c>
      <c r="P213" s="55">
        <v>6.372546103509829</v>
      </c>
      <c r="Q213" s="55">
        <f>1.64*SQRT(Table1[[#This Row],[Lead Time (days)]]*(M213^2)+Table1[[#This Row],[APU
(units)]]*P213)</f>
        <v>40.183559288843526</v>
      </c>
      <c r="R213" s="58">
        <f>Table1[[#This Row],[Safety Stock]]+(E213/30)*Table1[[#This Row],[Lead Time (days)]]</f>
        <v>109.18355928884353</v>
      </c>
      <c r="S213" s="58" t="str">
        <f>IF(Table1[[#This Row],[On Hand Stock (units)]]&gt;R213,"yes","no")</f>
        <v>no</v>
      </c>
      <c r="T213" s="59">
        <f>Table1[[#This Row],[On Hand Stock (units)]]-J213</f>
        <v>-100.82218779441328</v>
      </c>
      <c r="U213" s="59">
        <f>Table1[[#This Row],[Exp. Lead time]]*Table1[[#This Row],[APU
(units)]]/30</f>
        <v>84.146341463414643</v>
      </c>
      <c r="V213" s="59">
        <f>Table1[[#This Row],[On Hand Stock (units)]]+U213</f>
        <v>181.32415366900136</v>
      </c>
      <c r="W213" s="59" t="str">
        <f>IF(Table1[[#This Row],[On hand quantity after purchase]]&gt;Table1[[#This Row],[APU  Projection for oct]],"Yes","No")</f>
        <v>No</v>
      </c>
      <c r="X213" s="59">
        <f>AE213-Table1[[#This Row],[On Hand Stock (units)]]</f>
        <v>81926.654627794429</v>
      </c>
      <c r="Y213" s="59">
        <f>MAX(Table1[[#This Row],[Qty required to meet next quarter]],Table1[[#This Row],[MOQ/One lead time demand]])</f>
        <v>81926.654627794429</v>
      </c>
      <c r="Z213" s="59">
        <f>Table1[[#This Row],[Qty to purchase]]*Table1[[#This Row],[Std. Price ($)]]</f>
        <v>7320194.1084531173</v>
      </c>
      <c r="AA213" s="59"/>
      <c r="AB213" s="59"/>
      <c r="AC213" s="61">
        <f>Table1[[#This Row],[On Hand Stock (units)]]-(12*Table1[[#This Row],[APU
(units)]])</f>
        <v>-982.82218779441325</v>
      </c>
      <c r="AD213" s="64">
        <v>918</v>
      </c>
      <c r="AE213" s="65">
        <f>AD213*Table1[[#This Row],[Std. Price ($)]]</f>
        <v>82023.832440000013</v>
      </c>
    </row>
    <row r="214" spans="1:31" ht="18.5" x14ac:dyDescent="0.35">
      <c r="A214" s="46">
        <v>14394.163355246692</v>
      </c>
      <c r="B214" s="47">
        <v>6.9203310000000009</v>
      </c>
      <c r="C214" s="47">
        <v>1031.8024728611601</v>
      </c>
      <c r="D214" s="47">
        <f>Table1[[#This Row],[On-Hand Stock ($)]]/Table1[[#This Row],[Std. Price ($)]]</f>
        <v>149.09727191678547</v>
      </c>
      <c r="E214" s="48">
        <v>138</v>
      </c>
      <c r="F214" s="49">
        <v>-0.1</v>
      </c>
      <c r="G214" s="48">
        <v>1</v>
      </c>
      <c r="H214" s="48">
        <v>0.7</v>
      </c>
      <c r="I214" s="48">
        <v>28</v>
      </c>
      <c r="J214" s="55">
        <f>Table1[[#This Row],[APU
(units)]]+(Table1[[#This Row],[APU Trend]]*Table1[[#This Row],[APU
(units)]])</f>
        <v>124.2</v>
      </c>
      <c r="K214" s="55" t="str">
        <f>IF(Table1[[#This Row],[On Hand Stock (units)]]&gt;J214,"Yes","No")</f>
        <v>Yes</v>
      </c>
      <c r="L214" s="55">
        <f>Table1[[#This Row],[Lead Time (days)]]/Table1[[#This Row],[S-OTD]]</f>
        <v>28</v>
      </c>
      <c r="M214" s="55">
        <f>(Table1[[#This Row],[Demand variability (COV)]]/100)*E214</f>
        <v>0.96599999999999986</v>
      </c>
      <c r="N214" s="55">
        <f>AVERAGE(Table1[[#This Row],[Lead Time (days)]],Table1[[#This Row],[Exp. Lead time]])</f>
        <v>28</v>
      </c>
      <c r="O214" s="55">
        <f>(Table1[[#This Row],[Exp. Lead time]]-N214)^2</f>
        <v>0</v>
      </c>
      <c r="P214" s="55">
        <v>0</v>
      </c>
      <c r="Q214" s="55">
        <f>1.64*SQRT(Table1[[#This Row],[Lead Time (days)]]*(M214^2)+Table1[[#This Row],[APU
(units)]]*P214)</f>
        <v>8.3830101140819338</v>
      </c>
      <c r="R214" s="58">
        <f>Table1[[#This Row],[Safety Stock]]+(E214/30)*Table1[[#This Row],[Lead Time (days)]]</f>
        <v>137.18301011408192</v>
      </c>
      <c r="S214" s="58" t="str">
        <f>IF(Table1[[#This Row],[On Hand Stock (units)]]&gt;R214,"yes","no")</f>
        <v>yes</v>
      </c>
      <c r="T214" s="59">
        <f>Table1[[#This Row],[On Hand Stock (units)]]-J214</f>
        <v>24.897271916785471</v>
      </c>
      <c r="U214" s="59">
        <f>Table1[[#This Row],[Exp. Lead time]]*Table1[[#This Row],[APU
(units)]]/30</f>
        <v>128.80000000000001</v>
      </c>
      <c r="V214" s="59">
        <f>Table1[[#This Row],[On Hand Stock (units)]]+U214</f>
        <v>277.89727191678548</v>
      </c>
      <c r="W214" s="59" t="str">
        <f>IF(Table1[[#This Row],[On hand quantity after purchase]]&gt;Table1[[#This Row],[APU  Projection for oct]],"Yes","No")</f>
        <v>Yes</v>
      </c>
      <c r="X214" s="59">
        <f>AE214-Table1[[#This Row],[On Hand Stock (units)]]</f>
        <v>2142.9163552832151</v>
      </c>
      <c r="Y214" s="59">
        <f>MAX(Table1[[#This Row],[Qty required to meet next quarter]],Table1[[#This Row],[MOQ/One lead time demand]])</f>
        <v>2142.9163552832151</v>
      </c>
      <c r="Z214" s="59">
        <f>Table1[[#This Row],[Qty to purchase]]*Table1[[#This Row],[Std. Price ($)]]</f>
        <v>14829.69048387345</v>
      </c>
      <c r="AA214" s="59"/>
      <c r="AB214" s="59"/>
      <c r="AC214" s="61">
        <f>Table1[[#This Row],[On Hand Stock (units)]]-(12*Table1[[#This Row],[APU
(units)]])</f>
        <v>-1506.9027280832145</v>
      </c>
      <c r="AD214" s="64">
        <v>331.20000000000005</v>
      </c>
      <c r="AE214" s="65">
        <f>AD214*Table1[[#This Row],[Std. Price ($)]]</f>
        <v>2292.0136272000004</v>
      </c>
    </row>
    <row r="215" spans="1:31" ht="18.5" x14ac:dyDescent="0.35">
      <c r="A215" s="46">
        <v>35730.5835973965</v>
      </c>
      <c r="B215" s="47">
        <v>18.918900000000004</v>
      </c>
      <c r="C215" s="47">
        <v>2284.0811824149009</v>
      </c>
      <c r="D215" s="47">
        <f>Table1[[#This Row],[On-Hand Stock ($)]]/Table1[[#This Row],[Std. Price ($)]]</f>
        <v>120.73012608634225</v>
      </c>
      <c r="E215" s="48">
        <v>162</v>
      </c>
      <c r="F215" s="49">
        <v>1.5</v>
      </c>
      <c r="G215" s="48">
        <v>1</v>
      </c>
      <c r="H215" s="48">
        <v>0.79</v>
      </c>
      <c r="I215" s="48">
        <v>23</v>
      </c>
      <c r="J215" s="55">
        <f>Table1[[#This Row],[APU
(units)]]+(Table1[[#This Row],[APU Trend]]*Table1[[#This Row],[APU
(units)]])</f>
        <v>405</v>
      </c>
      <c r="K215" s="55" t="str">
        <f>IF(Table1[[#This Row],[On Hand Stock (units)]]&gt;J215,"Yes","No")</f>
        <v>No</v>
      </c>
      <c r="L215" s="55">
        <f>Table1[[#This Row],[Lead Time (days)]]/Table1[[#This Row],[S-OTD]]</f>
        <v>23</v>
      </c>
      <c r="M215" s="55">
        <f>(Table1[[#This Row],[Demand variability (COV)]]/100)*E215</f>
        <v>1.2798</v>
      </c>
      <c r="N215" s="55">
        <f>AVERAGE(Table1[[#This Row],[Lead Time (days)]],Table1[[#This Row],[Exp. Lead time]])</f>
        <v>23</v>
      </c>
      <c r="O215" s="55">
        <f>(Table1[[#This Row],[Exp. Lead time]]-N215)^2</f>
        <v>0</v>
      </c>
      <c r="P215" s="55">
        <v>0</v>
      </c>
      <c r="Q215" s="55">
        <f>1.64*SQRT(Table1[[#This Row],[Lead Time (days)]]*(M215^2)+Table1[[#This Row],[APU
(units)]]*P215)</f>
        <v>10.065836500998415</v>
      </c>
      <c r="R215" s="58">
        <f>Table1[[#This Row],[Safety Stock]]+(E215/30)*Table1[[#This Row],[Lead Time (days)]]</f>
        <v>134.26583650099843</v>
      </c>
      <c r="S215" s="58" t="str">
        <f>IF(Table1[[#This Row],[On Hand Stock (units)]]&gt;R215,"yes","no")</f>
        <v>no</v>
      </c>
      <c r="T215" s="59">
        <f>Table1[[#This Row],[On Hand Stock (units)]]-J215</f>
        <v>-284.26987391365776</v>
      </c>
      <c r="U215" s="59">
        <f>Table1[[#This Row],[Exp. Lead time]]*Table1[[#This Row],[APU
(units)]]/30</f>
        <v>124.2</v>
      </c>
      <c r="V215" s="59">
        <f>Table1[[#This Row],[On Hand Stock (units)]]+U215</f>
        <v>244.93012608634226</v>
      </c>
      <c r="W215" s="59" t="str">
        <f>IF(Table1[[#This Row],[On hand quantity after purchase]]&gt;Table1[[#This Row],[APU  Projection for oct]],"Yes","No")</f>
        <v>No</v>
      </c>
      <c r="X215" s="59">
        <f>AE215-Table1[[#This Row],[On Hand Stock (units)]]</f>
        <v>36657.611473913668</v>
      </c>
      <c r="Y215" s="59">
        <f>MAX(Table1[[#This Row],[Qty required to meet next quarter]],Table1[[#This Row],[MOQ/One lead time demand]])</f>
        <v>36657.611473913668</v>
      </c>
      <c r="Z215" s="59">
        <f>Table1[[#This Row],[Qty to purchase]]*Table1[[#This Row],[Std. Price ($)]]</f>
        <v>693521.6857138254</v>
      </c>
      <c r="AA215" s="59"/>
      <c r="AB215" s="59"/>
      <c r="AC215" s="61">
        <f>Table1[[#This Row],[On Hand Stock (units)]]-(12*Table1[[#This Row],[APU
(units)]])</f>
        <v>-1823.2698739136576</v>
      </c>
      <c r="AD215" s="64">
        <v>1944</v>
      </c>
      <c r="AE215" s="65">
        <f>AD215*Table1[[#This Row],[Std. Price ($)]]</f>
        <v>36778.341600000007</v>
      </c>
    </row>
    <row r="216" spans="1:31" ht="18.5" x14ac:dyDescent="0.35">
      <c r="A216" s="46">
        <v>17724.926736928683</v>
      </c>
      <c r="B216" s="47">
        <v>677.17100000000005</v>
      </c>
      <c r="C216" s="47">
        <v>136785.82635201002</v>
      </c>
      <c r="D216" s="47">
        <f>Table1[[#This Row],[On-Hand Stock ($)]]/Table1[[#This Row],[Std. Price ($)]]</f>
        <v>201.995989716054</v>
      </c>
      <c r="E216" s="48">
        <v>90</v>
      </c>
      <c r="F216" s="49">
        <v>0.4</v>
      </c>
      <c r="G216" s="48">
        <v>1</v>
      </c>
      <c r="H216" s="48">
        <v>0.79</v>
      </c>
      <c r="I216" s="48">
        <v>74</v>
      </c>
      <c r="J216" s="55">
        <f>Table1[[#This Row],[APU
(units)]]+(Table1[[#This Row],[APU Trend]]*Table1[[#This Row],[APU
(units)]])</f>
        <v>126</v>
      </c>
      <c r="K216" s="55" t="str">
        <f>IF(Table1[[#This Row],[On Hand Stock (units)]]&gt;J216,"Yes","No")</f>
        <v>Yes</v>
      </c>
      <c r="L216" s="55">
        <f>Table1[[#This Row],[Lead Time (days)]]/Table1[[#This Row],[S-OTD]]</f>
        <v>74</v>
      </c>
      <c r="M216" s="55">
        <f>(Table1[[#This Row],[Demand variability (COV)]]/100)*E216</f>
        <v>0.71100000000000008</v>
      </c>
      <c r="N216" s="55">
        <f>AVERAGE(Table1[[#This Row],[Lead Time (days)]],Table1[[#This Row],[Exp. Lead time]])</f>
        <v>74</v>
      </c>
      <c r="O216" s="55">
        <f>(Table1[[#This Row],[Exp. Lead time]]-N216)^2</f>
        <v>0</v>
      </c>
      <c r="P216" s="55">
        <v>0</v>
      </c>
      <c r="Q216" s="55">
        <f>1.64*SQRT(Table1[[#This Row],[Lead Time (days)]]*(M216^2)+Table1[[#This Row],[APU
(units)]]*P216)</f>
        <v>10.030655354382384</v>
      </c>
      <c r="R216" s="58">
        <f>Table1[[#This Row],[Safety Stock]]+(E216/30)*Table1[[#This Row],[Lead Time (days)]]</f>
        <v>232.03065535438239</v>
      </c>
      <c r="S216" s="58" t="str">
        <f>IF(Table1[[#This Row],[On Hand Stock (units)]]&gt;R216,"yes","no")</f>
        <v>no</v>
      </c>
      <c r="T216" s="59">
        <f>Table1[[#This Row],[On Hand Stock (units)]]-J216</f>
        <v>75.995989716053998</v>
      </c>
      <c r="U216" s="59">
        <f>Table1[[#This Row],[Exp. Lead time]]*Table1[[#This Row],[APU
(units)]]/30</f>
        <v>222</v>
      </c>
      <c r="V216" s="59">
        <f>Table1[[#This Row],[On Hand Stock (units)]]+U216</f>
        <v>423.995989716054</v>
      </c>
      <c r="W216" s="59" t="str">
        <f>IF(Table1[[#This Row],[On hand quantity after purchase]]&gt;Table1[[#This Row],[APU  Projection for oct]],"Yes","No")</f>
        <v>Yes</v>
      </c>
      <c r="X216" s="59">
        <f>AE216-Table1[[#This Row],[On Hand Stock (units)]]</f>
        <v>328903.110010284</v>
      </c>
      <c r="Y216" s="59">
        <f>MAX(Table1[[#This Row],[Qty required to meet next quarter]],Table1[[#This Row],[MOQ/One lead time demand]])</f>
        <v>328903.110010284</v>
      </c>
      <c r="Z216" s="59">
        <f>Table1[[#This Row],[Qty to purchase]]*Table1[[#This Row],[Std. Price ($)]]</f>
        <v>222723647.90877405</v>
      </c>
      <c r="AA216" s="59"/>
      <c r="AB216" s="59"/>
      <c r="AC216" s="61">
        <f>Table1[[#This Row],[On Hand Stock (units)]]-(12*Table1[[#This Row],[APU
(units)]])</f>
        <v>-878.00401028394595</v>
      </c>
      <c r="AD216" s="64">
        <v>486</v>
      </c>
      <c r="AE216" s="65">
        <f>AD216*Table1[[#This Row],[Std. Price ($)]]</f>
        <v>329105.10600000003</v>
      </c>
    </row>
    <row r="217" spans="1:31" ht="18.5" x14ac:dyDescent="0.35">
      <c r="A217" s="46">
        <v>62206.363191370081</v>
      </c>
      <c r="B217" s="47">
        <v>41.481440000000006</v>
      </c>
      <c r="C217" s="47">
        <v>5108.7667035556806</v>
      </c>
      <c r="D217" s="47">
        <f>Table1[[#This Row],[On-Hand Stock ($)]]/Table1[[#This Row],[Std. Price ($)]]</f>
        <v>123.15789190432348</v>
      </c>
      <c r="E217" s="48">
        <v>146</v>
      </c>
      <c r="F217" s="49">
        <v>0.5</v>
      </c>
      <c r="G217" s="48">
        <v>1</v>
      </c>
      <c r="H217" s="48">
        <v>0.79</v>
      </c>
      <c r="I217" s="48">
        <v>27</v>
      </c>
      <c r="J217" s="55">
        <f>Table1[[#This Row],[APU
(units)]]+(Table1[[#This Row],[APU Trend]]*Table1[[#This Row],[APU
(units)]])</f>
        <v>219</v>
      </c>
      <c r="K217" s="55" t="str">
        <f>IF(Table1[[#This Row],[On Hand Stock (units)]]&gt;J217,"Yes","No")</f>
        <v>No</v>
      </c>
      <c r="L217" s="55">
        <f>Table1[[#This Row],[Lead Time (days)]]/Table1[[#This Row],[S-OTD]]</f>
        <v>27</v>
      </c>
      <c r="M217" s="55">
        <f>(Table1[[#This Row],[Demand variability (COV)]]/100)*E217</f>
        <v>1.1534000000000002</v>
      </c>
      <c r="N217" s="55">
        <f>AVERAGE(Table1[[#This Row],[Lead Time (days)]],Table1[[#This Row],[Exp. Lead time]])</f>
        <v>27</v>
      </c>
      <c r="O217" s="55">
        <f>(Table1[[#This Row],[Exp. Lead time]]-N217)^2</f>
        <v>0</v>
      </c>
      <c r="P217" s="55">
        <v>0</v>
      </c>
      <c r="Q217" s="55">
        <f>1.64*SQRT(Table1[[#This Row],[Lead Time (days)]]*(M217^2)+Table1[[#This Row],[APU
(units)]]*P217)</f>
        <v>9.8289172151337212</v>
      </c>
      <c r="R217" s="58">
        <f>Table1[[#This Row],[Safety Stock]]+(E217/30)*Table1[[#This Row],[Lead Time (days)]]</f>
        <v>141.22891721513369</v>
      </c>
      <c r="S217" s="58" t="str">
        <f>IF(Table1[[#This Row],[On Hand Stock (units)]]&gt;R217,"yes","no")</f>
        <v>no</v>
      </c>
      <c r="T217" s="59">
        <f>Table1[[#This Row],[On Hand Stock (units)]]-J217</f>
        <v>-95.842108095676522</v>
      </c>
      <c r="U217" s="59">
        <f>Table1[[#This Row],[Exp. Lead time]]*Table1[[#This Row],[APU
(units)]]/30</f>
        <v>131.4</v>
      </c>
      <c r="V217" s="59">
        <f>Table1[[#This Row],[On Hand Stock (units)]]+U217</f>
        <v>254.55789190432347</v>
      </c>
      <c r="W217" s="59" t="str">
        <f>IF(Table1[[#This Row],[On hand quantity after purchase]]&gt;Table1[[#This Row],[APU  Projection for oct]],"Yes","No")</f>
        <v>Yes</v>
      </c>
      <c r="X217" s="59">
        <f>AE217-Table1[[#This Row],[On Hand Stock (units)]]</f>
        <v>36214.583548095681</v>
      </c>
      <c r="Y217" s="59">
        <f>MAX(Table1[[#This Row],[Qty required to meet next quarter]],Table1[[#This Row],[MOQ/One lead time demand]])</f>
        <v>36214.583548095681</v>
      </c>
      <c r="Z217" s="59">
        <f>Table1[[#This Row],[Qty to purchase]]*Table1[[#This Row],[Std. Price ($)]]</f>
        <v>1502233.0745753183</v>
      </c>
      <c r="AA217" s="59"/>
      <c r="AB217" s="59"/>
      <c r="AC217" s="61">
        <f>Table1[[#This Row],[On Hand Stock (units)]]-(12*Table1[[#This Row],[APU
(units)]])</f>
        <v>-1628.8421080956766</v>
      </c>
      <c r="AD217" s="64">
        <v>876</v>
      </c>
      <c r="AE217" s="65">
        <f>AD217*Table1[[#This Row],[Std. Price ($)]]</f>
        <v>36337.741440000005</v>
      </c>
    </row>
    <row r="218" spans="1:31" ht="18.5" x14ac:dyDescent="0.35">
      <c r="A218" s="46">
        <v>4118.9059370270616</v>
      </c>
      <c r="B218" s="47">
        <v>621.5</v>
      </c>
      <c r="C218" s="47">
        <v>27979.256242666674</v>
      </c>
      <c r="D218" s="47">
        <f>Table1[[#This Row],[On-Hand Stock ($)]]/Table1[[#This Row],[Std. Price ($)]]</f>
        <v>45.018915917404144</v>
      </c>
      <c r="E218" s="48">
        <v>74</v>
      </c>
      <c r="F218" s="49">
        <v>-0.4</v>
      </c>
      <c r="G218" s="48">
        <v>1</v>
      </c>
      <c r="H218" s="48">
        <v>0.72</v>
      </c>
      <c r="I218" s="48">
        <v>22</v>
      </c>
      <c r="J218" s="55">
        <f>Table1[[#This Row],[APU
(units)]]+(Table1[[#This Row],[APU Trend]]*Table1[[#This Row],[APU
(units)]])</f>
        <v>44.4</v>
      </c>
      <c r="K218" s="55" t="str">
        <f>IF(Table1[[#This Row],[On Hand Stock (units)]]&gt;J218,"Yes","No")</f>
        <v>Yes</v>
      </c>
      <c r="L218" s="55">
        <f>Table1[[#This Row],[Lead Time (days)]]/Table1[[#This Row],[S-OTD]]</f>
        <v>22</v>
      </c>
      <c r="M218" s="55">
        <f>(Table1[[#This Row],[Demand variability (COV)]]/100)*E218</f>
        <v>0.53279999999999994</v>
      </c>
      <c r="N218" s="55">
        <f>AVERAGE(Table1[[#This Row],[Lead Time (days)]],Table1[[#This Row],[Exp. Lead time]])</f>
        <v>22</v>
      </c>
      <c r="O218" s="55">
        <f>(Table1[[#This Row],[Exp. Lead time]]-N218)^2</f>
        <v>0</v>
      </c>
      <c r="P218" s="55">
        <v>0</v>
      </c>
      <c r="Q218" s="55">
        <f>1.64*SQRT(Table1[[#This Row],[Lead Time (days)]]*(M218^2)+Table1[[#This Row],[APU
(units)]]*P218)</f>
        <v>4.0984477676076327</v>
      </c>
      <c r="R218" s="58">
        <f>Table1[[#This Row],[Safety Stock]]+(E218/30)*Table1[[#This Row],[Lead Time (days)]]</f>
        <v>58.365114434274297</v>
      </c>
      <c r="S218" s="58" t="str">
        <f>IF(Table1[[#This Row],[On Hand Stock (units)]]&gt;R218,"yes","no")</f>
        <v>no</v>
      </c>
      <c r="T218" s="59">
        <f>Table1[[#This Row],[On Hand Stock (units)]]-J218</f>
        <v>0.61891591740414498</v>
      </c>
      <c r="U218" s="59">
        <f>Table1[[#This Row],[Exp. Lead time]]*Table1[[#This Row],[APU
(units)]]/30</f>
        <v>54.266666666666666</v>
      </c>
      <c r="V218" s="59">
        <f>Table1[[#This Row],[On Hand Stock (units)]]+U218</f>
        <v>99.285582584070809</v>
      </c>
      <c r="W218" s="59" t="str">
        <f>IF(Table1[[#This Row],[On hand quantity after purchase]]&gt;Table1[[#This Row],[APU  Projection for oct]],"Yes","No")</f>
        <v>Yes</v>
      </c>
      <c r="X218" s="59">
        <f>AE218-Table1[[#This Row],[On Hand Stock (units)]]</f>
        <v>27549.581084082587</v>
      </c>
      <c r="Y218" s="59">
        <f>MAX(Table1[[#This Row],[Qty required to meet next quarter]],Table1[[#This Row],[MOQ/One lead time demand]])</f>
        <v>27549.581084082587</v>
      </c>
      <c r="Z218" s="59">
        <f>Table1[[#This Row],[Qty to purchase]]*Table1[[#This Row],[Std. Price ($)]]</f>
        <v>17122064.643757328</v>
      </c>
      <c r="AA218" s="59"/>
      <c r="AB218" s="59"/>
      <c r="AC218" s="61">
        <f>Table1[[#This Row],[On Hand Stock (units)]]-(12*Table1[[#This Row],[APU
(units)]])</f>
        <v>-842.98108408259588</v>
      </c>
      <c r="AD218" s="64">
        <v>44.399999999999984</v>
      </c>
      <c r="AE218" s="65">
        <f>AD218*Table1[[#This Row],[Std. Price ($)]]</f>
        <v>27594.599999999991</v>
      </c>
    </row>
    <row r="219" spans="1:31" ht="18.5" x14ac:dyDescent="0.35">
      <c r="A219" s="46">
        <v>64747.204422906099</v>
      </c>
      <c r="B219" s="47">
        <v>613.08016000000009</v>
      </c>
      <c r="C219" s="47">
        <v>25017.472783555422</v>
      </c>
      <c r="D219" s="47">
        <f>Table1[[#This Row],[On-Hand Stock ($)]]/Table1[[#This Row],[Std. Price ($)]]</f>
        <v>40.806201889742148</v>
      </c>
      <c r="E219" s="48">
        <v>82</v>
      </c>
      <c r="F219" s="49">
        <v>1.5</v>
      </c>
      <c r="G219" s="48">
        <v>1</v>
      </c>
      <c r="H219" s="48">
        <v>0.81</v>
      </c>
      <c r="I219" s="48">
        <v>16</v>
      </c>
      <c r="J219" s="55">
        <f>Table1[[#This Row],[APU
(units)]]+(Table1[[#This Row],[APU Trend]]*Table1[[#This Row],[APU
(units)]])</f>
        <v>205</v>
      </c>
      <c r="K219" s="55" t="str">
        <f>IF(Table1[[#This Row],[On Hand Stock (units)]]&gt;J219,"Yes","No")</f>
        <v>No</v>
      </c>
      <c r="L219" s="55">
        <f>Table1[[#This Row],[Lead Time (days)]]/Table1[[#This Row],[S-OTD]]</f>
        <v>16</v>
      </c>
      <c r="M219" s="55">
        <f>(Table1[[#This Row],[Demand variability (COV)]]/100)*E219</f>
        <v>0.66420000000000012</v>
      </c>
      <c r="N219" s="55">
        <f>AVERAGE(Table1[[#This Row],[Lead Time (days)]],Table1[[#This Row],[Exp. Lead time]])</f>
        <v>16</v>
      </c>
      <c r="O219" s="55">
        <f>(Table1[[#This Row],[Exp. Lead time]]-N219)^2</f>
        <v>0</v>
      </c>
      <c r="P219" s="55">
        <v>0</v>
      </c>
      <c r="Q219" s="55">
        <f>1.64*SQRT(Table1[[#This Row],[Lead Time (days)]]*(M219^2)+Table1[[#This Row],[APU
(units)]]*P219)</f>
        <v>4.3571520000000001</v>
      </c>
      <c r="R219" s="58">
        <f>Table1[[#This Row],[Safety Stock]]+(E219/30)*Table1[[#This Row],[Lead Time (days)]]</f>
        <v>48.090485333333334</v>
      </c>
      <c r="S219" s="58" t="str">
        <f>IF(Table1[[#This Row],[On Hand Stock (units)]]&gt;R219,"yes","no")</f>
        <v>no</v>
      </c>
      <c r="T219" s="59">
        <f>Table1[[#This Row],[On Hand Stock (units)]]-J219</f>
        <v>-164.19379811025786</v>
      </c>
      <c r="U219" s="59">
        <f>Table1[[#This Row],[Exp. Lead time]]*Table1[[#This Row],[APU
(units)]]/30</f>
        <v>43.733333333333334</v>
      </c>
      <c r="V219" s="59">
        <f>Table1[[#This Row],[On Hand Stock (units)]]+U219</f>
        <v>84.53953522307549</v>
      </c>
      <c r="W219" s="59" t="str">
        <f>IF(Table1[[#This Row],[On hand quantity after purchase]]&gt;Table1[[#This Row],[APU  Projection for oct]],"Yes","No")</f>
        <v>No</v>
      </c>
      <c r="X219" s="59">
        <f>AE219-Table1[[#This Row],[On Hand Stock (units)]]</f>
        <v>603230.07123811031</v>
      </c>
      <c r="Y219" s="59">
        <f>MAX(Table1[[#This Row],[Qty required to meet next quarter]],Table1[[#This Row],[MOQ/One lead time demand]])</f>
        <v>603230.07123811031</v>
      </c>
      <c r="Z219" s="59">
        <f>Table1[[#This Row],[Qty to purchase]]*Table1[[#This Row],[Std. Price ($)]]</f>
        <v>369828388.59147215</v>
      </c>
      <c r="AA219" s="59"/>
      <c r="AB219" s="59"/>
      <c r="AC219" s="61">
        <f>Table1[[#This Row],[On Hand Stock (units)]]-(12*Table1[[#This Row],[APU
(units)]])</f>
        <v>-943.19379811025783</v>
      </c>
      <c r="AD219" s="64">
        <v>984</v>
      </c>
      <c r="AE219" s="65">
        <f>AD219*Table1[[#This Row],[Std. Price ($)]]</f>
        <v>603270.87744000007</v>
      </c>
    </row>
    <row r="220" spans="1:31" ht="18.5" x14ac:dyDescent="0.35">
      <c r="A220" s="46">
        <v>61240.230175087294</v>
      </c>
      <c r="B220" s="47">
        <v>23.313950000000002</v>
      </c>
      <c r="C220" s="47">
        <v>942.21900105190014</v>
      </c>
      <c r="D220" s="47">
        <f>Table1[[#This Row],[On-Hand Stock ($)]]/Table1[[#This Row],[Std. Price ($)]]</f>
        <v>40.414387139540921</v>
      </c>
      <c r="E220" s="48">
        <v>58</v>
      </c>
      <c r="F220" s="49">
        <v>0.2</v>
      </c>
      <c r="G220" s="48">
        <v>1</v>
      </c>
      <c r="H220" s="48">
        <v>0.86</v>
      </c>
      <c r="I220" s="48">
        <v>17</v>
      </c>
      <c r="J220" s="55">
        <f>Table1[[#This Row],[APU
(units)]]+(Table1[[#This Row],[APU Trend]]*Table1[[#This Row],[APU
(units)]])</f>
        <v>69.599999999999994</v>
      </c>
      <c r="K220" s="55" t="str">
        <f>IF(Table1[[#This Row],[On Hand Stock (units)]]&gt;J220,"Yes","No")</f>
        <v>No</v>
      </c>
      <c r="L220" s="55">
        <f>Table1[[#This Row],[Lead Time (days)]]/Table1[[#This Row],[S-OTD]]</f>
        <v>17</v>
      </c>
      <c r="M220" s="55">
        <f>(Table1[[#This Row],[Demand variability (COV)]]/100)*E220</f>
        <v>0.49880000000000002</v>
      </c>
      <c r="N220" s="55">
        <f>AVERAGE(Table1[[#This Row],[Lead Time (days)]],Table1[[#This Row],[Exp. Lead time]])</f>
        <v>17</v>
      </c>
      <c r="O220" s="55">
        <f>(Table1[[#This Row],[Exp. Lead time]]-N220)^2</f>
        <v>0</v>
      </c>
      <c r="P220" s="55">
        <v>0</v>
      </c>
      <c r="Q220" s="55">
        <f>1.64*SQRT(Table1[[#This Row],[Lead Time (days)]]*(M220^2)+Table1[[#This Row],[APU
(units)]]*P220)</f>
        <v>3.3728323411352656</v>
      </c>
      <c r="R220" s="58">
        <f>Table1[[#This Row],[Safety Stock]]+(E220/30)*Table1[[#This Row],[Lead Time (days)]]</f>
        <v>36.239499007801932</v>
      </c>
      <c r="S220" s="58" t="str">
        <f>IF(Table1[[#This Row],[On Hand Stock (units)]]&gt;R220,"yes","no")</f>
        <v>yes</v>
      </c>
      <c r="T220" s="59">
        <f>Table1[[#This Row],[On Hand Stock (units)]]-J220</f>
        <v>-29.185612860459074</v>
      </c>
      <c r="U220" s="59">
        <f>Table1[[#This Row],[Exp. Lead time]]*Table1[[#This Row],[APU
(units)]]/30</f>
        <v>32.866666666666667</v>
      </c>
      <c r="V220" s="59">
        <f>Table1[[#This Row],[On Hand Stock (units)]]+U220</f>
        <v>73.281053806207581</v>
      </c>
      <c r="W220" s="59" t="str">
        <f>IF(Table1[[#This Row],[On hand quantity after purchase]]&gt;Table1[[#This Row],[APU  Projection for oct]],"Yes","No")</f>
        <v>Yes</v>
      </c>
      <c r="X220" s="59">
        <f>AE220-Table1[[#This Row],[On Hand Stock (units)]]</f>
        <v>5638.8638328604602</v>
      </c>
      <c r="Y220" s="59">
        <f>MAX(Table1[[#This Row],[Qty required to meet next quarter]],Table1[[#This Row],[MOQ/One lead time demand]])</f>
        <v>5638.8638328604602</v>
      </c>
      <c r="Z220" s="59">
        <f>Table1[[#This Row],[Qty to purchase]]*Table1[[#This Row],[Std. Price ($)]]</f>
        <v>131464.18945611714</v>
      </c>
      <c r="AA220" s="59"/>
      <c r="AB220" s="59"/>
      <c r="AC220" s="61">
        <f>Table1[[#This Row],[On Hand Stock (units)]]-(12*Table1[[#This Row],[APU
(units)]])</f>
        <v>-655.58561286045904</v>
      </c>
      <c r="AD220" s="64">
        <v>243.60000000000002</v>
      </c>
      <c r="AE220" s="65">
        <f>AD220*Table1[[#This Row],[Std. Price ($)]]</f>
        <v>5679.2782200000011</v>
      </c>
    </row>
    <row r="221" spans="1:31" ht="18.5" x14ac:dyDescent="0.35">
      <c r="A221" s="46">
        <v>24760.862707423614</v>
      </c>
      <c r="B221" s="47">
        <v>26.346320000000002</v>
      </c>
      <c r="C221" s="47">
        <v>4750.3197956350405</v>
      </c>
      <c r="D221" s="47">
        <f>Table1[[#This Row],[On-Hand Stock ($)]]/Table1[[#This Row],[Std. Price ($)]]</f>
        <v>180.30297193820769</v>
      </c>
      <c r="E221" s="48">
        <v>138</v>
      </c>
      <c r="F221" s="49">
        <v>0.4</v>
      </c>
      <c r="G221" s="48">
        <v>1</v>
      </c>
      <c r="H221" s="48">
        <v>1.06</v>
      </c>
      <c r="I221" s="48">
        <v>31</v>
      </c>
      <c r="J221" s="55">
        <f>Table1[[#This Row],[APU
(units)]]+(Table1[[#This Row],[APU Trend]]*Table1[[#This Row],[APU
(units)]])</f>
        <v>193.2</v>
      </c>
      <c r="K221" s="55" t="str">
        <f>IF(Table1[[#This Row],[On Hand Stock (units)]]&gt;J221,"Yes","No")</f>
        <v>No</v>
      </c>
      <c r="L221" s="55">
        <f>Table1[[#This Row],[Lead Time (days)]]/Table1[[#This Row],[S-OTD]]</f>
        <v>31</v>
      </c>
      <c r="M221" s="55">
        <f>(Table1[[#This Row],[Demand variability (COV)]]/100)*E221</f>
        <v>1.4628000000000001</v>
      </c>
      <c r="N221" s="55">
        <f>AVERAGE(Table1[[#This Row],[Lead Time (days)]],Table1[[#This Row],[Exp. Lead time]])</f>
        <v>31</v>
      </c>
      <c r="O221" s="55">
        <f>(Table1[[#This Row],[Exp. Lead time]]-N221)^2</f>
        <v>0</v>
      </c>
      <c r="P221" s="55">
        <v>0</v>
      </c>
      <c r="Q221" s="55">
        <f>1.64*SQRT(Table1[[#This Row],[Lead Time (days)]]*(M221^2)+Table1[[#This Row],[APU
(units)]]*P221)</f>
        <v>13.357022164314317</v>
      </c>
      <c r="R221" s="58">
        <f>Table1[[#This Row],[Safety Stock]]+(E221/30)*Table1[[#This Row],[Lead Time (days)]]</f>
        <v>155.95702216431431</v>
      </c>
      <c r="S221" s="58" t="str">
        <f>IF(Table1[[#This Row],[On Hand Stock (units)]]&gt;R221,"yes","no")</f>
        <v>yes</v>
      </c>
      <c r="T221" s="59">
        <f>Table1[[#This Row],[On Hand Stock (units)]]-J221</f>
        <v>-12.897028061792298</v>
      </c>
      <c r="U221" s="59">
        <f>Table1[[#This Row],[Exp. Lead time]]*Table1[[#This Row],[APU
(units)]]/30</f>
        <v>142.6</v>
      </c>
      <c r="V221" s="59">
        <f>Table1[[#This Row],[On Hand Stock (units)]]+U221</f>
        <v>322.90297193820766</v>
      </c>
      <c r="W221" s="59" t="str">
        <f>IF(Table1[[#This Row],[On hand quantity after purchase]]&gt;Table1[[#This Row],[APU  Projection for oct]],"Yes","No")</f>
        <v>Yes</v>
      </c>
      <c r="X221" s="59">
        <f>AE221-Table1[[#This Row],[On Hand Stock (units)]]</f>
        <v>19452.974692061794</v>
      </c>
      <c r="Y221" s="59">
        <f>MAX(Table1[[#This Row],[Qty required to meet next quarter]],Table1[[#This Row],[MOQ/One lead time demand]])</f>
        <v>19452.974692061794</v>
      </c>
      <c r="Z221" s="59">
        <f>Table1[[#This Row],[Qty to purchase]]*Table1[[#This Row],[Std. Price ($)]]</f>
        <v>512514.29618896154</v>
      </c>
      <c r="AA221" s="59"/>
      <c r="AB221" s="59"/>
      <c r="AC221" s="61">
        <f>Table1[[#This Row],[On Hand Stock (units)]]-(12*Table1[[#This Row],[APU
(units)]])</f>
        <v>-1475.6970280617923</v>
      </c>
      <c r="AD221" s="64">
        <v>745.2</v>
      </c>
      <c r="AE221" s="65">
        <f>AD221*Table1[[#This Row],[Std. Price ($)]]</f>
        <v>19633.277664000001</v>
      </c>
    </row>
    <row r="222" spans="1:31" ht="18.5" x14ac:dyDescent="0.35">
      <c r="A222" s="46">
        <v>50064.121606696521</v>
      </c>
      <c r="B222" s="47">
        <v>22.935000000000002</v>
      </c>
      <c r="C222" s="47">
        <v>2960.3469799569257</v>
      </c>
      <c r="D222" s="47">
        <f>Table1[[#This Row],[On-Hand Stock ($)]]/Table1[[#This Row],[Std. Price ($)]]</f>
        <v>129.07551689369635</v>
      </c>
      <c r="E222" s="48">
        <v>138</v>
      </c>
      <c r="F222" s="49">
        <v>0.8</v>
      </c>
      <c r="G222" s="48">
        <v>0.83</v>
      </c>
      <c r="H222" s="48">
        <v>1.05</v>
      </c>
      <c r="I222" s="48">
        <v>22</v>
      </c>
      <c r="J222" s="55">
        <f>Table1[[#This Row],[APU
(units)]]+(Table1[[#This Row],[APU Trend]]*Table1[[#This Row],[APU
(units)]])</f>
        <v>248.4</v>
      </c>
      <c r="K222" s="55" t="str">
        <f>IF(Table1[[#This Row],[On Hand Stock (units)]]&gt;J222,"Yes","No")</f>
        <v>No</v>
      </c>
      <c r="L222" s="55">
        <f>Table1[[#This Row],[Lead Time (days)]]/Table1[[#This Row],[S-OTD]]</f>
        <v>26.506024096385545</v>
      </c>
      <c r="M222" s="55">
        <f>(Table1[[#This Row],[Demand variability (COV)]]/100)*E222</f>
        <v>1.4490000000000001</v>
      </c>
      <c r="N222" s="55">
        <f>AVERAGE(Table1[[#This Row],[Lead Time (days)]],Table1[[#This Row],[Exp. Lead time]])</f>
        <v>24.253012048192772</v>
      </c>
      <c r="O222" s="55">
        <f>(Table1[[#This Row],[Exp. Lead time]]-N222)^2</f>
        <v>5.0760632893017918</v>
      </c>
      <c r="P222" s="55">
        <v>5.0760632893017918</v>
      </c>
      <c r="Q222" s="55">
        <f>1.64*SQRT(Table1[[#This Row],[Lead Time (days)]]*(M222^2)+Table1[[#This Row],[APU
(units)]]*P222)</f>
        <v>44.813970213006584</v>
      </c>
      <c r="R222" s="58">
        <f>Table1[[#This Row],[Safety Stock]]+(E222/30)*Table1[[#This Row],[Lead Time (days)]]</f>
        <v>146.01397021300659</v>
      </c>
      <c r="S222" s="58" t="str">
        <f>IF(Table1[[#This Row],[On Hand Stock (units)]]&gt;R222,"yes","no")</f>
        <v>no</v>
      </c>
      <c r="T222" s="59">
        <f>Table1[[#This Row],[On Hand Stock (units)]]-J222</f>
        <v>-119.32448310630366</v>
      </c>
      <c r="U222" s="59">
        <f>Table1[[#This Row],[Exp. Lead time]]*Table1[[#This Row],[APU
(units)]]/30</f>
        <v>121.9277108433735</v>
      </c>
      <c r="V222" s="59">
        <f>Table1[[#This Row],[On Hand Stock (units)]]+U222</f>
        <v>251.00322773706984</v>
      </c>
      <c r="W222" s="59" t="str">
        <f>IF(Table1[[#This Row],[On hand quantity after purchase]]&gt;Table1[[#This Row],[APU  Projection for oct]],"Yes","No")</f>
        <v>Yes</v>
      </c>
      <c r="X222" s="59">
        <f>AE222-Table1[[#This Row],[On Hand Stock (units)]]</f>
        <v>24558.158483106308</v>
      </c>
      <c r="Y222" s="59">
        <f>MAX(Table1[[#This Row],[Qty required to meet next quarter]],Table1[[#This Row],[MOQ/One lead time demand]])</f>
        <v>24558.158483106308</v>
      </c>
      <c r="Z222" s="59">
        <f>Table1[[#This Row],[Qty to purchase]]*Table1[[#This Row],[Std. Price ($)]]</f>
        <v>563241.36481004325</v>
      </c>
      <c r="AA222" s="59"/>
      <c r="AB222" s="59"/>
      <c r="AC222" s="61">
        <f>Table1[[#This Row],[On Hand Stock (units)]]-(12*Table1[[#This Row],[APU
(units)]])</f>
        <v>-1526.9244831063036</v>
      </c>
      <c r="AD222" s="64">
        <v>1076.4000000000001</v>
      </c>
      <c r="AE222" s="65">
        <f>AD222*Table1[[#This Row],[Std. Price ($)]]</f>
        <v>24687.234000000004</v>
      </c>
    </row>
    <row r="223" spans="1:31" ht="18.5" x14ac:dyDescent="0.35">
      <c r="A223" s="46">
        <v>10239.02631531023</v>
      </c>
      <c r="B223" s="47">
        <v>8.8027499999999996</v>
      </c>
      <c r="C223" s="47">
        <v>486.54746220666675</v>
      </c>
      <c r="D223" s="47">
        <f>Table1[[#This Row],[On-Hand Stock ($)]]/Table1[[#This Row],[Std. Price ($)]]</f>
        <v>55.272211775486838</v>
      </c>
      <c r="E223" s="48">
        <v>82</v>
      </c>
      <c r="F223" s="49">
        <v>1.2</v>
      </c>
      <c r="G223" s="48">
        <v>1</v>
      </c>
      <c r="H223" s="48">
        <v>0.76</v>
      </c>
      <c r="I223" s="48">
        <v>20</v>
      </c>
      <c r="J223" s="55">
        <f>Table1[[#This Row],[APU
(units)]]+(Table1[[#This Row],[APU Trend]]*Table1[[#This Row],[APU
(units)]])</f>
        <v>180.39999999999998</v>
      </c>
      <c r="K223" s="55" t="str">
        <f>IF(Table1[[#This Row],[On Hand Stock (units)]]&gt;J223,"Yes","No")</f>
        <v>No</v>
      </c>
      <c r="L223" s="55">
        <f>Table1[[#This Row],[Lead Time (days)]]/Table1[[#This Row],[S-OTD]]</f>
        <v>20</v>
      </c>
      <c r="M223" s="55">
        <f>(Table1[[#This Row],[Demand variability (COV)]]/100)*E223</f>
        <v>0.62319999999999998</v>
      </c>
      <c r="N223" s="55">
        <f>AVERAGE(Table1[[#This Row],[Lead Time (days)]],Table1[[#This Row],[Exp. Lead time]])</f>
        <v>20</v>
      </c>
      <c r="O223" s="55">
        <f>(Table1[[#This Row],[Exp. Lead time]]-N223)^2</f>
        <v>0</v>
      </c>
      <c r="P223" s="55">
        <v>0</v>
      </c>
      <c r="Q223" s="55">
        <f>1.64*SQRT(Table1[[#This Row],[Lead Time (days)]]*(M223^2)+Table1[[#This Row],[APU
(units)]]*P223)</f>
        <v>4.5707376085354099</v>
      </c>
      <c r="R223" s="58">
        <f>Table1[[#This Row],[Safety Stock]]+(E223/30)*Table1[[#This Row],[Lead Time (days)]]</f>
        <v>59.237404275202081</v>
      </c>
      <c r="S223" s="58" t="str">
        <f>IF(Table1[[#This Row],[On Hand Stock (units)]]&gt;R223,"yes","no")</f>
        <v>no</v>
      </c>
      <c r="T223" s="59">
        <f>Table1[[#This Row],[On Hand Stock (units)]]-J223</f>
        <v>-125.12778822451314</v>
      </c>
      <c r="U223" s="59">
        <f>Table1[[#This Row],[Exp. Lead time]]*Table1[[#This Row],[APU
(units)]]/30</f>
        <v>54.666666666666664</v>
      </c>
      <c r="V223" s="59">
        <f>Table1[[#This Row],[On Hand Stock (units)]]+U223</f>
        <v>109.93887844215351</v>
      </c>
      <c r="W223" s="59" t="str">
        <f>IF(Table1[[#This Row],[On hand quantity after purchase]]&gt;Table1[[#This Row],[APU  Projection for oct]],"Yes","No")</f>
        <v>No</v>
      </c>
      <c r="X223" s="59">
        <f>AE223-Table1[[#This Row],[On Hand Stock (units)]]</f>
        <v>7307.3478882245117</v>
      </c>
      <c r="Y223" s="59">
        <f>MAX(Table1[[#This Row],[Qty required to meet next quarter]],Table1[[#This Row],[MOQ/One lead time demand]])</f>
        <v>7307.3478882245117</v>
      </c>
      <c r="Z223" s="59">
        <f>Table1[[#This Row],[Qty to purchase]]*Table1[[#This Row],[Std. Price ($)]]</f>
        <v>64324.756623068315</v>
      </c>
      <c r="AA223" s="59"/>
      <c r="AB223" s="59"/>
      <c r="AC223" s="61">
        <f>Table1[[#This Row],[On Hand Stock (units)]]-(12*Table1[[#This Row],[APU
(units)]])</f>
        <v>-928.72778822451312</v>
      </c>
      <c r="AD223" s="64">
        <v>836.39999999999986</v>
      </c>
      <c r="AE223" s="65">
        <f>AD223*Table1[[#This Row],[Std. Price ($)]]</f>
        <v>7362.6200999999983</v>
      </c>
    </row>
    <row r="224" spans="1:31" ht="18.5" x14ac:dyDescent="0.35">
      <c r="A224" s="46">
        <v>23332.873606178506</v>
      </c>
      <c r="B224" s="47">
        <v>8.2359200000000001</v>
      </c>
      <c r="C224" s="47">
        <v>1061.0448918784002</v>
      </c>
      <c r="D224" s="47">
        <f>Table1[[#This Row],[On-Hand Stock ($)]]/Table1[[#This Row],[Std. Price ($)]]</f>
        <v>128.83137425793356</v>
      </c>
      <c r="E224" s="48">
        <v>114</v>
      </c>
      <c r="F224" s="49">
        <v>0.8</v>
      </c>
      <c r="G224" s="48">
        <v>1</v>
      </c>
      <c r="H224" s="48">
        <v>1.1200000000000001</v>
      </c>
      <c r="I224" s="48">
        <v>20</v>
      </c>
      <c r="J224" s="55">
        <f>Table1[[#This Row],[APU
(units)]]+(Table1[[#This Row],[APU Trend]]*Table1[[#This Row],[APU
(units)]])</f>
        <v>205.2</v>
      </c>
      <c r="K224" s="55" t="str">
        <f>IF(Table1[[#This Row],[On Hand Stock (units)]]&gt;J224,"Yes","No")</f>
        <v>No</v>
      </c>
      <c r="L224" s="55">
        <f>Table1[[#This Row],[Lead Time (days)]]/Table1[[#This Row],[S-OTD]]</f>
        <v>20</v>
      </c>
      <c r="M224" s="55">
        <f>(Table1[[#This Row],[Demand variability (COV)]]/100)*E224</f>
        <v>1.2768000000000002</v>
      </c>
      <c r="N224" s="55">
        <f>AVERAGE(Table1[[#This Row],[Lead Time (days)]],Table1[[#This Row],[Exp. Lead time]])</f>
        <v>20</v>
      </c>
      <c r="O224" s="55">
        <f>(Table1[[#This Row],[Exp. Lead time]]-N224)^2</f>
        <v>0</v>
      </c>
      <c r="P224" s="55">
        <v>0</v>
      </c>
      <c r="Q224" s="55">
        <f>1.64*SQRT(Table1[[#This Row],[Lead Time (days)]]*(M224^2)+Table1[[#This Row],[APU
(units)]]*P224)</f>
        <v>9.3644380272432794</v>
      </c>
      <c r="R224" s="58">
        <f>Table1[[#This Row],[Safety Stock]]+(E224/30)*Table1[[#This Row],[Lead Time (days)]]</f>
        <v>85.364438027243281</v>
      </c>
      <c r="S224" s="58" t="str">
        <f>IF(Table1[[#This Row],[On Hand Stock (units)]]&gt;R224,"yes","no")</f>
        <v>yes</v>
      </c>
      <c r="T224" s="59">
        <f>Table1[[#This Row],[On Hand Stock (units)]]-J224</f>
        <v>-76.368625742066428</v>
      </c>
      <c r="U224" s="59">
        <f>Table1[[#This Row],[Exp. Lead time]]*Table1[[#This Row],[APU
(units)]]/30</f>
        <v>76</v>
      </c>
      <c r="V224" s="59">
        <f>Table1[[#This Row],[On Hand Stock (units)]]+U224</f>
        <v>204.83137425793356</v>
      </c>
      <c r="W224" s="59" t="str">
        <f>IF(Table1[[#This Row],[On hand quantity after purchase]]&gt;Table1[[#This Row],[APU  Projection for oct]],"Yes","No")</f>
        <v>No</v>
      </c>
      <c r="X224" s="59">
        <f>AE224-Table1[[#This Row],[On Hand Stock (units)]]</f>
        <v>7194.5486897420669</v>
      </c>
      <c r="Y224" s="59">
        <f>MAX(Table1[[#This Row],[Qty required to meet next quarter]],Table1[[#This Row],[MOQ/One lead time demand]])</f>
        <v>7194.5486897420669</v>
      </c>
      <c r="Z224" s="59">
        <f>Table1[[#This Row],[Qty to purchase]]*Table1[[#This Row],[Std. Price ($)]]</f>
        <v>59253.727444820484</v>
      </c>
      <c r="AA224" s="59"/>
      <c r="AB224" s="59"/>
      <c r="AC224" s="61">
        <f>Table1[[#This Row],[On Hand Stock (units)]]-(12*Table1[[#This Row],[APU
(units)]])</f>
        <v>-1239.1686257420665</v>
      </c>
      <c r="AD224" s="64">
        <v>889.2</v>
      </c>
      <c r="AE224" s="65">
        <f>AD224*Table1[[#This Row],[Std. Price ($)]]</f>
        <v>7323.3800640000009</v>
      </c>
    </row>
    <row r="225" spans="1:31" ht="18.5" x14ac:dyDescent="0.35">
      <c r="A225" s="46">
        <v>41407.025197868032</v>
      </c>
      <c r="B225" s="47">
        <v>21.43064</v>
      </c>
      <c r="C225" s="47">
        <v>1712.5183245620085</v>
      </c>
      <c r="D225" s="47">
        <f>Table1[[#This Row],[On-Hand Stock ($)]]/Table1[[#This Row],[Std. Price ($)]]</f>
        <v>79.909807852775671</v>
      </c>
      <c r="E225" s="48">
        <v>106</v>
      </c>
      <c r="F225" s="49">
        <v>0.2</v>
      </c>
      <c r="G225" s="48">
        <v>0.82</v>
      </c>
      <c r="H225" s="48">
        <v>0.98</v>
      </c>
      <c r="I225" s="48">
        <v>23</v>
      </c>
      <c r="J225" s="55">
        <f>Table1[[#This Row],[APU
(units)]]+(Table1[[#This Row],[APU Trend]]*Table1[[#This Row],[APU
(units)]])</f>
        <v>127.2</v>
      </c>
      <c r="K225" s="55" t="str">
        <f>IF(Table1[[#This Row],[On Hand Stock (units)]]&gt;J225,"Yes","No")</f>
        <v>No</v>
      </c>
      <c r="L225" s="55">
        <f>Table1[[#This Row],[Lead Time (days)]]/Table1[[#This Row],[S-OTD]]</f>
        <v>28.04878048780488</v>
      </c>
      <c r="M225" s="55">
        <f>(Table1[[#This Row],[Demand variability (COV)]]/100)*E225</f>
        <v>1.0387999999999999</v>
      </c>
      <c r="N225" s="55">
        <f>AVERAGE(Table1[[#This Row],[Lead Time (days)]],Table1[[#This Row],[Exp. Lead time]])</f>
        <v>25.524390243902438</v>
      </c>
      <c r="O225" s="55">
        <f>(Table1[[#This Row],[Exp. Lead time]]-N225)^2</f>
        <v>6.372546103509829</v>
      </c>
      <c r="P225" s="55">
        <v>6.372546103509829</v>
      </c>
      <c r="Q225" s="55">
        <f>1.64*SQRT(Table1[[#This Row],[Lead Time (days)]]*(M225^2)+Table1[[#This Row],[APU
(units)]]*P225)</f>
        <v>43.399906979194732</v>
      </c>
      <c r="R225" s="58">
        <f>Table1[[#This Row],[Safety Stock]]+(E225/30)*Table1[[#This Row],[Lead Time (days)]]</f>
        <v>124.6665736458614</v>
      </c>
      <c r="S225" s="58" t="str">
        <f>IF(Table1[[#This Row],[On Hand Stock (units)]]&gt;R225,"yes","no")</f>
        <v>no</v>
      </c>
      <c r="T225" s="59">
        <f>Table1[[#This Row],[On Hand Stock (units)]]-J225</f>
        <v>-47.290192147224332</v>
      </c>
      <c r="U225" s="59">
        <f>Table1[[#This Row],[Exp. Lead time]]*Table1[[#This Row],[APU
(units)]]/30</f>
        <v>99.105691056910572</v>
      </c>
      <c r="V225" s="59">
        <f>Table1[[#This Row],[On Hand Stock (units)]]+U225</f>
        <v>179.01549890968624</v>
      </c>
      <c r="W225" s="59" t="str">
        <f>IF(Table1[[#This Row],[On hand quantity after purchase]]&gt;Table1[[#This Row],[APU  Projection for oct]],"Yes","No")</f>
        <v>Yes</v>
      </c>
      <c r="X225" s="59">
        <f>AE225-Table1[[#This Row],[On Hand Stock (units)]]</f>
        <v>9461.0111201472264</v>
      </c>
      <c r="Y225" s="59">
        <f>MAX(Table1[[#This Row],[Qty required to meet next quarter]],Table1[[#This Row],[MOQ/One lead time demand]])</f>
        <v>9461.0111201472264</v>
      </c>
      <c r="Z225" s="59">
        <f>Table1[[#This Row],[Qty to purchase]]*Table1[[#This Row],[Std. Price ($)]]</f>
        <v>202755.52335187196</v>
      </c>
      <c r="AA225" s="59"/>
      <c r="AB225" s="59"/>
      <c r="AC225" s="61">
        <f>Table1[[#This Row],[On Hand Stock (units)]]-(12*Table1[[#This Row],[APU
(units)]])</f>
        <v>-1192.0901921472243</v>
      </c>
      <c r="AD225" s="64">
        <v>445.20000000000005</v>
      </c>
      <c r="AE225" s="65">
        <f>AD225*Table1[[#This Row],[Std. Price ($)]]</f>
        <v>9540.9209280000014</v>
      </c>
    </row>
    <row r="226" spans="1:31" ht="18.5" x14ac:dyDescent="0.35">
      <c r="A226" s="46">
        <v>89394.550758796715</v>
      </c>
      <c r="B226" s="47">
        <v>39.951560000000008</v>
      </c>
      <c r="C226" s="47">
        <v>5826.1470713482677</v>
      </c>
      <c r="D226" s="47">
        <f>Table1[[#This Row],[On-Hand Stock ($)]]/Table1[[#This Row],[Std. Price ($)]]</f>
        <v>145.83027724945575</v>
      </c>
      <c r="E226" s="48">
        <v>220</v>
      </c>
      <c r="F226" s="49">
        <v>-0.4</v>
      </c>
      <c r="G226" s="48">
        <v>1</v>
      </c>
      <c r="H226" s="48">
        <v>0.76</v>
      </c>
      <c r="I226" s="48">
        <v>22</v>
      </c>
      <c r="J226" s="55">
        <f>Table1[[#This Row],[APU
(units)]]+(Table1[[#This Row],[APU Trend]]*Table1[[#This Row],[APU
(units)]])</f>
        <v>132</v>
      </c>
      <c r="K226" s="55" t="str">
        <f>IF(Table1[[#This Row],[On Hand Stock (units)]]&gt;J226,"Yes","No")</f>
        <v>Yes</v>
      </c>
      <c r="L226" s="55">
        <f>Table1[[#This Row],[Lead Time (days)]]/Table1[[#This Row],[S-OTD]]</f>
        <v>22</v>
      </c>
      <c r="M226" s="55">
        <f>(Table1[[#This Row],[Demand variability (COV)]]/100)*E226</f>
        <v>1.6719999999999999</v>
      </c>
      <c r="N226" s="55">
        <f>AVERAGE(Table1[[#This Row],[Lead Time (days)]],Table1[[#This Row],[Exp. Lead time]])</f>
        <v>22</v>
      </c>
      <c r="O226" s="55">
        <f>(Table1[[#This Row],[Exp. Lead time]]-N226)^2</f>
        <v>0</v>
      </c>
      <c r="P226" s="55">
        <v>0</v>
      </c>
      <c r="Q226" s="55">
        <f>1.64*SQRT(Table1[[#This Row],[Lead Time (days)]]*(M226^2)+Table1[[#This Row],[APU
(units)]]*P226)</f>
        <v>12.861495246696629</v>
      </c>
      <c r="R226" s="58">
        <f>Table1[[#This Row],[Safety Stock]]+(E226/30)*Table1[[#This Row],[Lead Time (days)]]</f>
        <v>174.19482858002993</v>
      </c>
      <c r="S226" s="58" t="str">
        <f>IF(Table1[[#This Row],[On Hand Stock (units)]]&gt;R226,"yes","no")</f>
        <v>no</v>
      </c>
      <c r="T226" s="59">
        <f>Table1[[#This Row],[On Hand Stock (units)]]-J226</f>
        <v>13.830277249455747</v>
      </c>
      <c r="U226" s="59">
        <f>Table1[[#This Row],[Exp. Lead time]]*Table1[[#This Row],[APU
(units)]]/30</f>
        <v>161.33333333333334</v>
      </c>
      <c r="V226" s="59">
        <f>Table1[[#This Row],[On Hand Stock (units)]]+U226</f>
        <v>307.16361058278909</v>
      </c>
      <c r="W226" s="59" t="str">
        <f>IF(Table1[[#This Row],[On hand quantity after purchase]]&gt;Table1[[#This Row],[APU  Projection for oct]],"Yes","No")</f>
        <v>Yes</v>
      </c>
      <c r="X226" s="59">
        <f>AE226-Table1[[#This Row],[On Hand Stock (units)]]</f>
        <v>5127.7756427505437</v>
      </c>
      <c r="Y226" s="59">
        <f>MAX(Table1[[#This Row],[Qty required to meet next quarter]],Table1[[#This Row],[MOQ/One lead time demand]])</f>
        <v>5127.7756427505437</v>
      </c>
      <c r="Z226" s="59">
        <f>Table1[[#This Row],[Qty to purchase]]*Table1[[#This Row],[Std. Price ($)]]</f>
        <v>204862.63625788694</v>
      </c>
      <c r="AA226" s="59"/>
      <c r="AB226" s="59"/>
      <c r="AC226" s="61">
        <f>Table1[[#This Row],[On Hand Stock (units)]]-(12*Table1[[#This Row],[APU
(units)]])</f>
        <v>-2494.1697227505442</v>
      </c>
      <c r="AD226" s="64">
        <v>131.99999999999994</v>
      </c>
      <c r="AE226" s="65">
        <f>AD226*Table1[[#This Row],[Std. Price ($)]]</f>
        <v>5273.6059199999991</v>
      </c>
    </row>
    <row r="227" spans="1:31" ht="18.5" x14ac:dyDescent="0.35">
      <c r="A227" s="46">
        <v>34901.626286517487</v>
      </c>
      <c r="B227" s="47">
        <v>19.209960000000002</v>
      </c>
      <c r="C227" s="47">
        <v>1387.0196943768008</v>
      </c>
      <c r="D227" s="47">
        <f>Table1[[#This Row],[On-Hand Stock ($)]]/Table1[[#This Row],[Std. Price ($)]]</f>
        <v>72.203153696145151</v>
      </c>
      <c r="E227" s="48">
        <v>66</v>
      </c>
      <c r="F227" s="49">
        <v>1.2</v>
      </c>
      <c r="G227" s="48">
        <v>1</v>
      </c>
      <c r="H227" s="48">
        <v>1.69</v>
      </c>
      <c r="I227" s="48">
        <v>20</v>
      </c>
      <c r="J227" s="55">
        <f>Table1[[#This Row],[APU
(units)]]+(Table1[[#This Row],[APU Trend]]*Table1[[#This Row],[APU
(units)]])</f>
        <v>145.19999999999999</v>
      </c>
      <c r="K227" s="55" t="str">
        <f>IF(Table1[[#This Row],[On Hand Stock (units)]]&gt;J227,"Yes","No")</f>
        <v>No</v>
      </c>
      <c r="L227" s="55">
        <f>Table1[[#This Row],[Lead Time (days)]]/Table1[[#This Row],[S-OTD]]</f>
        <v>20</v>
      </c>
      <c r="M227" s="55">
        <f>(Table1[[#This Row],[Demand variability (COV)]]/100)*E227</f>
        <v>1.1153999999999999</v>
      </c>
      <c r="N227" s="55">
        <f>AVERAGE(Table1[[#This Row],[Lead Time (days)]],Table1[[#This Row],[Exp. Lead time]])</f>
        <v>20</v>
      </c>
      <c r="O227" s="55">
        <f>(Table1[[#This Row],[Exp. Lead time]]-N227)^2</f>
        <v>0</v>
      </c>
      <c r="P227" s="55">
        <v>0</v>
      </c>
      <c r="Q227" s="55">
        <f>1.64*SQRT(Table1[[#This Row],[Lead Time (days)]]*(M227^2)+Table1[[#This Row],[APU
(units)]]*P227)</f>
        <v>8.1806815284987096</v>
      </c>
      <c r="R227" s="58">
        <f>Table1[[#This Row],[Safety Stock]]+(E227/30)*Table1[[#This Row],[Lead Time (days)]]</f>
        <v>52.18068152849871</v>
      </c>
      <c r="S227" s="58" t="str">
        <f>IF(Table1[[#This Row],[On Hand Stock (units)]]&gt;R227,"yes","no")</f>
        <v>yes</v>
      </c>
      <c r="T227" s="59">
        <f>Table1[[#This Row],[On Hand Stock (units)]]-J227</f>
        <v>-72.996846303854838</v>
      </c>
      <c r="U227" s="59">
        <f>Table1[[#This Row],[Exp. Lead time]]*Table1[[#This Row],[APU
(units)]]/30</f>
        <v>44</v>
      </c>
      <c r="V227" s="59">
        <f>Table1[[#This Row],[On Hand Stock (units)]]+U227</f>
        <v>116.20315369614515</v>
      </c>
      <c r="W227" s="59" t="str">
        <f>IF(Table1[[#This Row],[On hand quantity after purchase]]&gt;Table1[[#This Row],[APU  Projection for oct]],"Yes","No")</f>
        <v>No</v>
      </c>
      <c r="X227" s="59">
        <f>AE227-Table1[[#This Row],[On Hand Stock (units)]]</f>
        <v>12859.941918303857</v>
      </c>
      <c r="Y227" s="59">
        <f>MAX(Table1[[#This Row],[Qty required to meet next quarter]],Table1[[#This Row],[MOQ/One lead time demand]])</f>
        <v>12859.941918303857</v>
      </c>
      <c r="Z227" s="59">
        <f>Table1[[#This Row],[Qty to purchase]]*Table1[[#This Row],[Std. Price ($)]]</f>
        <v>247038.96985294038</v>
      </c>
      <c r="AA227" s="59"/>
      <c r="AB227" s="59"/>
      <c r="AC227" s="61">
        <f>Table1[[#This Row],[On Hand Stock (units)]]-(12*Table1[[#This Row],[APU
(units)]])</f>
        <v>-719.79684630385486</v>
      </c>
      <c r="AD227" s="64">
        <v>673.2</v>
      </c>
      <c r="AE227" s="65">
        <f>AD227*Table1[[#This Row],[Std. Price ($)]]</f>
        <v>12932.145072000003</v>
      </c>
    </row>
    <row r="228" spans="1:31" ht="18.5" x14ac:dyDescent="0.35">
      <c r="A228" s="46">
        <v>97205.913713287766</v>
      </c>
      <c r="B228" s="47">
        <v>6.2557000000000009</v>
      </c>
      <c r="C228" s="47">
        <v>781.72600220000015</v>
      </c>
      <c r="D228" s="47">
        <f>Table1[[#This Row],[On-Hand Stock ($)]]/Table1[[#This Row],[Std. Price ($)]]</f>
        <v>124.96219483031476</v>
      </c>
      <c r="E228" s="48">
        <v>114</v>
      </c>
      <c r="F228" s="49">
        <v>0.8</v>
      </c>
      <c r="G228" s="48">
        <v>1</v>
      </c>
      <c r="H228" s="48">
        <v>0.8</v>
      </c>
      <c r="I228" s="48">
        <v>25</v>
      </c>
      <c r="J228" s="55">
        <f>Table1[[#This Row],[APU
(units)]]+(Table1[[#This Row],[APU Trend]]*Table1[[#This Row],[APU
(units)]])</f>
        <v>205.2</v>
      </c>
      <c r="K228" s="55" t="str">
        <f>IF(Table1[[#This Row],[On Hand Stock (units)]]&gt;J228,"Yes","No")</f>
        <v>No</v>
      </c>
      <c r="L228" s="55">
        <f>Table1[[#This Row],[Lead Time (days)]]/Table1[[#This Row],[S-OTD]]</f>
        <v>25</v>
      </c>
      <c r="M228" s="55">
        <f>(Table1[[#This Row],[Demand variability (COV)]]/100)*E228</f>
        <v>0.91200000000000003</v>
      </c>
      <c r="N228" s="55">
        <f>AVERAGE(Table1[[#This Row],[Lead Time (days)]],Table1[[#This Row],[Exp. Lead time]])</f>
        <v>25</v>
      </c>
      <c r="O228" s="55">
        <f>(Table1[[#This Row],[Exp. Lead time]]-N228)^2</f>
        <v>0</v>
      </c>
      <c r="P228" s="55">
        <v>0</v>
      </c>
      <c r="Q228" s="55">
        <f>1.64*SQRT(Table1[[#This Row],[Lead Time (days)]]*(M228^2)+Table1[[#This Row],[APU
(units)]]*P228)</f>
        <v>7.4784000000000006</v>
      </c>
      <c r="R228" s="58">
        <f>Table1[[#This Row],[Safety Stock]]+(E228/30)*Table1[[#This Row],[Lead Time (days)]]</f>
        <v>102.47839999999999</v>
      </c>
      <c r="S228" s="58" t="str">
        <f>IF(Table1[[#This Row],[On Hand Stock (units)]]&gt;R228,"yes","no")</f>
        <v>yes</v>
      </c>
      <c r="T228" s="59">
        <f>Table1[[#This Row],[On Hand Stock (units)]]-J228</f>
        <v>-80.237805169685231</v>
      </c>
      <c r="U228" s="59">
        <f>Table1[[#This Row],[Exp. Lead time]]*Table1[[#This Row],[APU
(units)]]/30</f>
        <v>95</v>
      </c>
      <c r="V228" s="59">
        <f>Table1[[#This Row],[On Hand Stock (units)]]+U228</f>
        <v>219.96219483031476</v>
      </c>
      <c r="W228" s="59" t="str">
        <f>IF(Table1[[#This Row],[On hand quantity after purchase]]&gt;Table1[[#This Row],[APU  Projection for oct]],"Yes","No")</f>
        <v>Yes</v>
      </c>
      <c r="X228" s="59">
        <f>AE228-Table1[[#This Row],[On Hand Stock (units)]]</f>
        <v>5437.6062451696862</v>
      </c>
      <c r="Y228" s="59">
        <f>MAX(Table1[[#This Row],[Qty required to meet next quarter]],Table1[[#This Row],[MOQ/One lead time demand]])</f>
        <v>5437.6062451696862</v>
      </c>
      <c r="Z228" s="59">
        <f>Table1[[#This Row],[Qty to purchase]]*Table1[[#This Row],[Std. Price ($)]]</f>
        <v>34016.033387908014</v>
      </c>
      <c r="AA228" s="59"/>
      <c r="AB228" s="59"/>
      <c r="AC228" s="61">
        <f>Table1[[#This Row],[On Hand Stock (units)]]-(12*Table1[[#This Row],[APU
(units)]])</f>
        <v>-1243.0378051696853</v>
      </c>
      <c r="AD228" s="64">
        <v>889.2</v>
      </c>
      <c r="AE228" s="65">
        <f>AD228*Table1[[#This Row],[Std. Price ($)]]</f>
        <v>5562.5684400000009</v>
      </c>
    </row>
    <row r="229" spans="1:31" ht="18.5" x14ac:dyDescent="0.35">
      <c r="A229" s="46">
        <v>71346.848791494631</v>
      </c>
      <c r="B229" s="47">
        <v>770.33880000000011</v>
      </c>
      <c r="C229" s="47">
        <v>79411.682694671079</v>
      </c>
      <c r="D229" s="47">
        <f>Table1[[#This Row],[On-Hand Stock ($)]]/Table1[[#This Row],[Std. Price ($)]]</f>
        <v>103.0866973008124</v>
      </c>
      <c r="E229" s="48">
        <v>122</v>
      </c>
      <c r="F229" s="49">
        <v>-0.6</v>
      </c>
      <c r="G229" s="48">
        <v>1</v>
      </c>
      <c r="H229" s="48">
        <v>0.71</v>
      </c>
      <c r="I229" s="48">
        <v>31</v>
      </c>
      <c r="J229" s="55">
        <f>Table1[[#This Row],[APU
(units)]]+(Table1[[#This Row],[APU Trend]]*Table1[[#This Row],[APU
(units)]])</f>
        <v>48.8</v>
      </c>
      <c r="K229" s="55" t="str">
        <f>IF(Table1[[#This Row],[On Hand Stock (units)]]&gt;J229,"Yes","No")</f>
        <v>Yes</v>
      </c>
      <c r="L229" s="55">
        <f>Table1[[#This Row],[Lead Time (days)]]/Table1[[#This Row],[S-OTD]]</f>
        <v>31</v>
      </c>
      <c r="M229" s="55">
        <f>(Table1[[#This Row],[Demand variability (COV)]]/100)*E229</f>
        <v>0.86619999999999997</v>
      </c>
      <c r="N229" s="55">
        <f>AVERAGE(Table1[[#This Row],[Lead Time (days)]],Table1[[#This Row],[Exp. Lead time]])</f>
        <v>31</v>
      </c>
      <c r="O229" s="55">
        <f>(Table1[[#This Row],[Exp. Lead time]]-N229)^2</f>
        <v>0</v>
      </c>
      <c r="P229" s="55">
        <v>0</v>
      </c>
      <c r="Q229" s="55">
        <f>1.64*SQRT(Table1[[#This Row],[Lead Time (days)]]*(M229^2)+Table1[[#This Row],[APU
(units)]]*P229)</f>
        <v>7.9093878853767174</v>
      </c>
      <c r="R229" s="58">
        <f>Table1[[#This Row],[Safety Stock]]+(E229/30)*Table1[[#This Row],[Lead Time (days)]]</f>
        <v>133.97605455204339</v>
      </c>
      <c r="S229" s="58" t="str">
        <f>IF(Table1[[#This Row],[On Hand Stock (units)]]&gt;R229,"yes","no")</f>
        <v>no</v>
      </c>
      <c r="T229" s="59">
        <f>Table1[[#This Row],[On Hand Stock (units)]]-J229</f>
        <v>54.286697300812406</v>
      </c>
      <c r="U229" s="59">
        <f>Table1[[#This Row],[Exp. Lead time]]*Table1[[#This Row],[APU
(units)]]/30</f>
        <v>126.06666666666666</v>
      </c>
      <c r="V229" s="59">
        <f>Table1[[#This Row],[On Hand Stock (units)]]+U229</f>
        <v>229.15336396747907</v>
      </c>
      <c r="W229" s="59" t="str">
        <f>IF(Table1[[#This Row],[On hand quantity after purchase]]&gt;Table1[[#This Row],[APU  Projection for oct]],"Yes","No")</f>
        <v>Yes</v>
      </c>
      <c r="X229" s="59">
        <f>AE229-Table1[[#This Row],[On Hand Stock (units)]]</f>
        <v>-56491.886857300808</v>
      </c>
      <c r="Y229" s="59">
        <f>MAX(Table1[[#This Row],[Qty required to meet next quarter]],Table1[[#This Row],[MOQ/One lead time demand]])</f>
        <v>126.06666666666666</v>
      </c>
      <c r="Z229" s="59">
        <f>Table1[[#This Row],[Qty to purchase]]*Table1[[#This Row],[Std. Price ($)]]</f>
        <v>97114.044720000005</v>
      </c>
      <c r="AA229" s="59"/>
      <c r="AB229" s="59"/>
      <c r="AC229" s="61">
        <f>Table1[[#This Row],[On Hand Stock (units)]]-(12*Table1[[#This Row],[APU
(units)]])</f>
        <v>-1360.9133026991876</v>
      </c>
      <c r="AD229" s="64">
        <v>-73.199999999999974</v>
      </c>
      <c r="AE229" s="65">
        <f>AD229*Table1[[#This Row],[Std. Price ($)]]</f>
        <v>-56388.800159999992</v>
      </c>
    </row>
    <row r="230" spans="1:31" ht="18.5" x14ac:dyDescent="0.35">
      <c r="A230" s="46">
        <v>80430.371411866305</v>
      </c>
      <c r="B230" s="47">
        <v>78.898600000000002</v>
      </c>
      <c r="C230" s="47">
        <v>16035.789993249258</v>
      </c>
      <c r="D230" s="47">
        <f>Table1[[#This Row],[On-Hand Stock ($)]]/Table1[[#This Row],[Std. Price ($)]]</f>
        <v>203.24555813727059</v>
      </c>
      <c r="E230" s="48">
        <v>122</v>
      </c>
      <c r="F230" s="49">
        <v>1.5</v>
      </c>
      <c r="G230" s="48">
        <v>0.75</v>
      </c>
      <c r="H230" s="48">
        <v>1.28</v>
      </c>
      <c r="I230" s="48">
        <v>33</v>
      </c>
      <c r="J230" s="55">
        <f>Table1[[#This Row],[APU
(units)]]+(Table1[[#This Row],[APU Trend]]*Table1[[#This Row],[APU
(units)]])</f>
        <v>305</v>
      </c>
      <c r="K230" s="55" t="str">
        <f>IF(Table1[[#This Row],[On Hand Stock (units)]]&gt;J230,"Yes","No")</f>
        <v>No</v>
      </c>
      <c r="L230" s="55">
        <f>Table1[[#This Row],[Lead Time (days)]]/Table1[[#This Row],[S-OTD]]</f>
        <v>44</v>
      </c>
      <c r="M230" s="55">
        <f>(Table1[[#This Row],[Demand variability (COV)]]/100)*E230</f>
        <v>1.5616000000000001</v>
      </c>
      <c r="N230" s="55">
        <f>AVERAGE(Table1[[#This Row],[Lead Time (days)]],Table1[[#This Row],[Exp. Lead time]])</f>
        <v>38.5</v>
      </c>
      <c r="O230" s="55">
        <f>(Table1[[#This Row],[Exp. Lead time]]-N230)^2</f>
        <v>30.25</v>
      </c>
      <c r="P230" s="55">
        <v>30.25</v>
      </c>
      <c r="Q230" s="55">
        <f>1.64*SQRT(Table1[[#This Row],[Lead Time (days)]]*(M230^2)+Table1[[#This Row],[APU
(units)]]*P230)</f>
        <v>100.70953604124591</v>
      </c>
      <c r="R230" s="58">
        <f>Table1[[#This Row],[Safety Stock]]+(E230/30)*Table1[[#This Row],[Lead Time (days)]]</f>
        <v>234.9095360412459</v>
      </c>
      <c r="S230" s="58" t="str">
        <f>IF(Table1[[#This Row],[On Hand Stock (units)]]&gt;R230,"yes","no")</f>
        <v>no</v>
      </c>
      <c r="T230" s="59">
        <f>Table1[[#This Row],[On Hand Stock (units)]]-J230</f>
        <v>-101.75444186272941</v>
      </c>
      <c r="U230" s="59">
        <f>Table1[[#This Row],[Exp. Lead time]]*Table1[[#This Row],[APU
(units)]]/30</f>
        <v>178.93333333333334</v>
      </c>
      <c r="V230" s="59">
        <f>Table1[[#This Row],[On Hand Stock (units)]]+U230</f>
        <v>382.17889147060396</v>
      </c>
      <c r="W230" s="59" t="str">
        <f>IF(Table1[[#This Row],[On hand quantity after purchase]]&gt;Table1[[#This Row],[APU  Projection for oct]],"Yes","No")</f>
        <v>Yes</v>
      </c>
      <c r="X230" s="59">
        <f>AE230-Table1[[#This Row],[On Hand Stock (units)]]</f>
        <v>115304.30484186273</v>
      </c>
      <c r="Y230" s="59">
        <f>MAX(Table1[[#This Row],[Qty required to meet next quarter]],Table1[[#This Row],[MOQ/One lead time demand]])</f>
        <v>115304.30484186273</v>
      </c>
      <c r="Z230" s="59">
        <f>Table1[[#This Row],[Qty to purchase]]*Table1[[#This Row],[Std. Price ($)]]</f>
        <v>9097348.2259961907</v>
      </c>
      <c r="AA230" s="59"/>
      <c r="AB230" s="59"/>
      <c r="AC230" s="61">
        <f>Table1[[#This Row],[On Hand Stock (units)]]-(12*Table1[[#This Row],[APU
(units)]])</f>
        <v>-1260.7544418627294</v>
      </c>
      <c r="AD230" s="64">
        <v>1464</v>
      </c>
      <c r="AE230" s="65">
        <f>AD230*Table1[[#This Row],[Std. Price ($)]]</f>
        <v>115507.55040000001</v>
      </c>
    </row>
    <row r="231" spans="1:31" ht="18.5" x14ac:dyDescent="0.35">
      <c r="A231" s="46">
        <v>41203.2916845984</v>
      </c>
      <c r="B231" s="47">
        <v>52.520160000000004</v>
      </c>
      <c r="C231" s="47">
        <v>10999.251251164587</v>
      </c>
      <c r="D231" s="47">
        <f>Table1[[#This Row],[On-Hand Stock ($)]]/Table1[[#This Row],[Std. Price ($)]]</f>
        <v>209.42912685651731</v>
      </c>
      <c r="E231" s="48">
        <v>122</v>
      </c>
      <c r="F231" s="49">
        <v>-0.2</v>
      </c>
      <c r="G231" s="48">
        <v>1</v>
      </c>
      <c r="H231" s="48">
        <v>1.58</v>
      </c>
      <c r="I231" s="48">
        <v>28</v>
      </c>
      <c r="J231" s="55">
        <f>Table1[[#This Row],[APU
(units)]]+(Table1[[#This Row],[APU Trend]]*Table1[[#This Row],[APU
(units)]])</f>
        <v>97.6</v>
      </c>
      <c r="K231" s="55" t="str">
        <f>IF(Table1[[#This Row],[On Hand Stock (units)]]&gt;J231,"Yes","No")</f>
        <v>Yes</v>
      </c>
      <c r="L231" s="55">
        <f>Table1[[#This Row],[Lead Time (days)]]/Table1[[#This Row],[S-OTD]]</f>
        <v>28</v>
      </c>
      <c r="M231" s="55">
        <f>(Table1[[#This Row],[Demand variability (COV)]]/100)*E231</f>
        <v>1.9276000000000002</v>
      </c>
      <c r="N231" s="55">
        <f>AVERAGE(Table1[[#This Row],[Lead Time (days)]],Table1[[#This Row],[Exp. Lead time]])</f>
        <v>28</v>
      </c>
      <c r="O231" s="55">
        <f>(Table1[[#This Row],[Exp. Lead time]]-N231)^2</f>
        <v>0</v>
      </c>
      <c r="P231" s="55">
        <v>0</v>
      </c>
      <c r="Q231" s="55">
        <f>1.64*SQRT(Table1[[#This Row],[Lead Time (days)]]*(M231^2)+Table1[[#This Row],[APU
(units)]]*P231)</f>
        <v>16.727836745242584</v>
      </c>
      <c r="R231" s="58">
        <f>Table1[[#This Row],[Safety Stock]]+(E231/30)*Table1[[#This Row],[Lead Time (days)]]</f>
        <v>130.59450341190924</v>
      </c>
      <c r="S231" s="58" t="str">
        <f>IF(Table1[[#This Row],[On Hand Stock (units)]]&gt;R231,"yes","no")</f>
        <v>yes</v>
      </c>
      <c r="T231" s="59">
        <f>Table1[[#This Row],[On Hand Stock (units)]]-J231</f>
        <v>111.82912685651732</v>
      </c>
      <c r="U231" s="59">
        <f>Table1[[#This Row],[Exp. Lead time]]*Table1[[#This Row],[APU
(units)]]/30</f>
        <v>113.86666666666666</v>
      </c>
      <c r="V231" s="59">
        <f>Table1[[#This Row],[On Hand Stock (units)]]+U231</f>
        <v>323.29579352318399</v>
      </c>
      <c r="W231" s="59" t="str">
        <f>IF(Table1[[#This Row],[On hand quantity after purchase]]&gt;Table1[[#This Row],[APU  Projection for oct]],"Yes","No")</f>
        <v>Yes</v>
      </c>
      <c r="X231" s="59">
        <f>AE231-Table1[[#This Row],[On Hand Stock (units)]]</f>
        <v>11323.998009143481</v>
      </c>
      <c r="Y231" s="59">
        <f>MAX(Table1[[#This Row],[Qty required to meet next quarter]],Table1[[#This Row],[MOQ/One lead time demand]])</f>
        <v>11323.998009143481</v>
      </c>
      <c r="Z231" s="59">
        <f>Table1[[#This Row],[Qty to purchase]]*Table1[[#This Row],[Std. Price ($)]]</f>
        <v>594738.18727989716</v>
      </c>
      <c r="AA231" s="59"/>
      <c r="AB231" s="59"/>
      <c r="AC231" s="61">
        <f>Table1[[#This Row],[On Hand Stock (units)]]-(12*Table1[[#This Row],[APU
(units)]])</f>
        <v>-1254.5708731434827</v>
      </c>
      <c r="AD231" s="64">
        <v>219.59999999999997</v>
      </c>
      <c r="AE231" s="65">
        <f>AD231*Table1[[#This Row],[Std. Price ($)]]</f>
        <v>11533.427135999998</v>
      </c>
    </row>
    <row r="232" spans="1:31" ht="18.5" x14ac:dyDescent="0.35">
      <c r="A232" s="46">
        <v>26394.899984066735</v>
      </c>
      <c r="B232" s="47">
        <v>5.9438500000000003</v>
      </c>
      <c r="C232" s="47">
        <v>587.43495368800006</v>
      </c>
      <c r="D232" s="47">
        <f>Table1[[#This Row],[On-Hand Stock ($)]]/Table1[[#This Row],[Std. Price ($)]]</f>
        <v>98.830716402331831</v>
      </c>
      <c r="E232" s="48">
        <v>122</v>
      </c>
      <c r="F232" s="49">
        <v>0.2</v>
      </c>
      <c r="G232" s="48">
        <v>1</v>
      </c>
      <c r="H232" s="48">
        <v>0.88</v>
      </c>
      <c r="I232" s="48">
        <v>20</v>
      </c>
      <c r="J232" s="55">
        <f>Table1[[#This Row],[APU
(units)]]+(Table1[[#This Row],[APU Trend]]*Table1[[#This Row],[APU
(units)]])</f>
        <v>146.4</v>
      </c>
      <c r="K232" s="55" t="str">
        <f>IF(Table1[[#This Row],[On Hand Stock (units)]]&gt;J232,"Yes","No")</f>
        <v>No</v>
      </c>
      <c r="L232" s="55">
        <f>Table1[[#This Row],[Lead Time (days)]]/Table1[[#This Row],[S-OTD]]</f>
        <v>20</v>
      </c>
      <c r="M232" s="55">
        <f>(Table1[[#This Row],[Demand variability (COV)]]/100)*E232</f>
        <v>1.0736000000000001</v>
      </c>
      <c r="N232" s="55">
        <f>AVERAGE(Table1[[#This Row],[Lead Time (days)]],Table1[[#This Row],[Exp. Lead time]])</f>
        <v>20</v>
      </c>
      <c r="O232" s="55">
        <f>(Table1[[#This Row],[Exp. Lead time]]-N232)^2</f>
        <v>0</v>
      </c>
      <c r="P232" s="55">
        <v>0</v>
      </c>
      <c r="Q232" s="55">
        <f>1.64*SQRT(Table1[[#This Row],[Lead Time (days)]]*(M232^2)+Table1[[#This Row],[APU
(units)]]*P232)</f>
        <v>7.8741076645115795</v>
      </c>
      <c r="R232" s="58">
        <f>Table1[[#This Row],[Safety Stock]]+(E232/30)*Table1[[#This Row],[Lead Time (days)]]</f>
        <v>89.207440997844913</v>
      </c>
      <c r="S232" s="58" t="str">
        <f>IF(Table1[[#This Row],[On Hand Stock (units)]]&gt;R232,"yes","no")</f>
        <v>yes</v>
      </c>
      <c r="T232" s="59">
        <f>Table1[[#This Row],[On Hand Stock (units)]]-J232</f>
        <v>-47.569283597668175</v>
      </c>
      <c r="U232" s="59">
        <f>Table1[[#This Row],[Exp. Lead time]]*Table1[[#This Row],[APU
(units)]]/30</f>
        <v>81.333333333333329</v>
      </c>
      <c r="V232" s="59">
        <f>Table1[[#This Row],[On Hand Stock (units)]]+U232</f>
        <v>180.16404973566517</v>
      </c>
      <c r="W232" s="59" t="str">
        <f>IF(Table1[[#This Row],[On hand quantity after purchase]]&gt;Table1[[#This Row],[APU  Projection for oct]],"Yes","No")</f>
        <v>Yes</v>
      </c>
      <c r="X232" s="59">
        <f>AE232-Table1[[#This Row],[On Hand Stock (units)]]</f>
        <v>2946.7980235976688</v>
      </c>
      <c r="Y232" s="59">
        <f>MAX(Table1[[#This Row],[Qty required to meet next quarter]],Table1[[#This Row],[MOQ/One lead time demand]])</f>
        <v>2946.7980235976688</v>
      </c>
      <c r="Z232" s="59">
        <f>Table1[[#This Row],[Qty to purchase]]*Table1[[#This Row],[Std. Price ($)]]</f>
        <v>17515.325432561003</v>
      </c>
      <c r="AA232" s="59"/>
      <c r="AB232" s="59"/>
      <c r="AC232" s="61">
        <f>Table1[[#This Row],[On Hand Stock (units)]]-(12*Table1[[#This Row],[APU
(units)]])</f>
        <v>-1365.1692835976683</v>
      </c>
      <c r="AD232" s="64">
        <v>512.40000000000009</v>
      </c>
      <c r="AE232" s="65">
        <f>AD232*Table1[[#This Row],[Std. Price ($)]]</f>
        <v>3045.6287400000006</v>
      </c>
    </row>
    <row r="233" spans="1:31" ht="18.5" x14ac:dyDescent="0.35">
      <c r="A233" s="46">
        <v>93614.811422428407</v>
      </c>
      <c r="B233" s="47">
        <v>28.742714000000003</v>
      </c>
      <c r="C233" s="47">
        <v>6327.9262819237911</v>
      </c>
      <c r="D233" s="47">
        <f>Table1[[#This Row],[On-Hand Stock ($)]]/Table1[[#This Row],[Std. Price ($)]]</f>
        <v>220.15757739244074</v>
      </c>
      <c r="E233" s="48">
        <v>114</v>
      </c>
      <c r="F233" s="49">
        <v>0.4</v>
      </c>
      <c r="G233" s="48">
        <v>0.8</v>
      </c>
      <c r="H233" s="48">
        <v>1.04</v>
      </c>
      <c r="I233" s="48">
        <v>46</v>
      </c>
      <c r="J233" s="55">
        <f>Table1[[#This Row],[APU
(units)]]+(Table1[[#This Row],[APU Trend]]*Table1[[#This Row],[APU
(units)]])</f>
        <v>159.6</v>
      </c>
      <c r="K233" s="55" t="str">
        <f>IF(Table1[[#This Row],[On Hand Stock (units)]]&gt;J233,"Yes","No")</f>
        <v>Yes</v>
      </c>
      <c r="L233" s="55">
        <f>Table1[[#This Row],[Lead Time (days)]]/Table1[[#This Row],[S-OTD]]</f>
        <v>57.5</v>
      </c>
      <c r="M233" s="55">
        <f>(Table1[[#This Row],[Demand variability (COV)]]/100)*E233</f>
        <v>1.1856</v>
      </c>
      <c r="N233" s="55">
        <f>AVERAGE(Table1[[#This Row],[Lead Time (days)]],Table1[[#This Row],[Exp. Lead time]])</f>
        <v>51.75</v>
      </c>
      <c r="O233" s="55">
        <f>(Table1[[#This Row],[Exp. Lead time]]-N233)^2</f>
        <v>33.0625</v>
      </c>
      <c r="P233" s="55">
        <v>33.0625</v>
      </c>
      <c r="Q233" s="55">
        <f>1.64*SQRT(Table1[[#This Row],[Lead Time (days)]]*(M233^2)+Table1[[#This Row],[APU
(units)]]*P233)</f>
        <v>101.54480558066462</v>
      </c>
      <c r="R233" s="58">
        <f>Table1[[#This Row],[Safety Stock]]+(E233/30)*Table1[[#This Row],[Lead Time (days)]]</f>
        <v>276.34480558066457</v>
      </c>
      <c r="S233" s="58" t="str">
        <f>IF(Table1[[#This Row],[On Hand Stock (units)]]&gt;R233,"yes","no")</f>
        <v>no</v>
      </c>
      <c r="T233" s="59">
        <f>Table1[[#This Row],[On Hand Stock (units)]]-J233</f>
        <v>60.557577392440749</v>
      </c>
      <c r="U233" s="59">
        <f>Table1[[#This Row],[Exp. Lead time]]*Table1[[#This Row],[APU
(units)]]/30</f>
        <v>218.5</v>
      </c>
      <c r="V233" s="59">
        <f>Table1[[#This Row],[On Hand Stock (units)]]+U233</f>
        <v>438.65757739244077</v>
      </c>
      <c r="W233" s="59" t="str">
        <f>IF(Table1[[#This Row],[On hand quantity after purchase]]&gt;Table1[[#This Row],[APU  Projection for oct]],"Yes","No")</f>
        <v>Yes</v>
      </c>
      <c r="X233" s="59">
        <f>AE233-Table1[[#This Row],[On Hand Stock (units)]]</f>
        <v>17473.857161007556</v>
      </c>
      <c r="Y233" s="59">
        <f>MAX(Table1[[#This Row],[Qty required to meet next quarter]],Table1[[#This Row],[MOQ/One lead time demand]])</f>
        <v>17473.857161007556</v>
      </c>
      <c r="Z233" s="59">
        <f>Table1[[#This Row],[Qty to purchase]]*Table1[[#This Row],[Std. Price ($)]]</f>
        <v>502246.07885569218</v>
      </c>
      <c r="AA233" s="59"/>
      <c r="AB233" s="59"/>
      <c r="AC233" s="61">
        <f>Table1[[#This Row],[On Hand Stock (units)]]-(12*Table1[[#This Row],[APU
(units)]])</f>
        <v>-1147.8424226075592</v>
      </c>
      <c r="AD233" s="64">
        <v>615.59999999999991</v>
      </c>
      <c r="AE233" s="65">
        <f>AD233*Table1[[#This Row],[Std. Price ($)]]</f>
        <v>17694.014738399997</v>
      </c>
    </row>
    <row r="234" spans="1:31" ht="18.5" x14ac:dyDescent="0.35">
      <c r="A234" s="46">
        <v>46526.141422405963</v>
      </c>
      <c r="B234" s="47">
        <v>10.758000000000001</v>
      </c>
      <c r="C234" s="47">
        <v>1201.9860775560001</v>
      </c>
      <c r="D234" s="47">
        <f>Table1[[#This Row],[On-Hand Stock ($)]]/Table1[[#This Row],[Std. Price ($)]]</f>
        <v>111.72951083435582</v>
      </c>
      <c r="E234" s="48">
        <v>122</v>
      </c>
      <c r="F234" s="49">
        <v>0.5</v>
      </c>
      <c r="G234" s="48">
        <v>1</v>
      </c>
      <c r="H234" s="48">
        <v>1.23</v>
      </c>
      <c r="I234" s="48">
        <v>22</v>
      </c>
      <c r="J234" s="55">
        <f>Table1[[#This Row],[APU
(units)]]+(Table1[[#This Row],[APU Trend]]*Table1[[#This Row],[APU
(units)]])</f>
        <v>183</v>
      </c>
      <c r="K234" s="55" t="str">
        <f>IF(Table1[[#This Row],[On Hand Stock (units)]]&gt;J234,"Yes","No")</f>
        <v>No</v>
      </c>
      <c r="L234" s="55">
        <f>Table1[[#This Row],[Lead Time (days)]]/Table1[[#This Row],[S-OTD]]</f>
        <v>22</v>
      </c>
      <c r="M234" s="55">
        <f>(Table1[[#This Row],[Demand variability (COV)]]/100)*E234</f>
        <v>1.5005999999999999</v>
      </c>
      <c r="N234" s="55">
        <f>AVERAGE(Table1[[#This Row],[Lead Time (days)]],Table1[[#This Row],[Exp. Lead time]])</f>
        <v>22</v>
      </c>
      <c r="O234" s="55">
        <f>(Table1[[#This Row],[Exp. Lead time]]-N234)^2</f>
        <v>0</v>
      </c>
      <c r="P234" s="55">
        <v>0</v>
      </c>
      <c r="Q234" s="55">
        <f>1.64*SQRT(Table1[[#This Row],[Lead Time (days)]]*(M234^2)+Table1[[#This Row],[APU
(units)]]*P234)</f>
        <v>11.543038138273301</v>
      </c>
      <c r="R234" s="58">
        <f>Table1[[#This Row],[Safety Stock]]+(E234/30)*Table1[[#This Row],[Lead Time (days)]]</f>
        <v>101.00970480493997</v>
      </c>
      <c r="S234" s="58" t="str">
        <f>IF(Table1[[#This Row],[On Hand Stock (units)]]&gt;R234,"yes","no")</f>
        <v>yes</v>
      </c>
      <c r="T234" s="59">
        <f>Table1[[#This Row],[On Hand Stock (units)]]-J234</f>
        <v>-71.270489165644179</v>
      </c>
      <c r="U234" s="59">
        <f>Table1[[#This Row],[Exp. Lead time]]*Table1[[#This Row],[APU
(units)]]/30</f>
        <v>89.466666666666669</v>
      </c>
      <c r="V234" s="59">
        <f>Table1[[#This Row],[On Hand Stock (units)]]+U234</f>
        <v>201.19617750102248</v>
      </c>
      <c r="W234" s="59" t="str">
        <f>IF(Table1[[#This Row],[On hand quantity after purchase]]&gt;Table1[[#This Row],[APU  Projection for oct]],"Yes","No")</f>
        <v>Yes</v>
      </c>
      <c r="X234" s="59">
        <f>AE234-Table1[[#This Row],[On Hand Stock (units)]]</f>
        <v>7763.1264891656447</v>
      </c>
      <c r="Y234" s="59">
        <f>MAX(Table1[[#This Row],[Qty required to meet next quarter]],Table1[[#This Row],[MOQ/One lead time demand]])</f>
        <v>7763.1264891656447</v>
      </c>
      <c r="Z234" s="59">
        <f>Table1[[#This Row],[Qty to purchase]]*Table1[[#This Row],[Std. Price ($)]]</f>
        <v>83515.714770444014</v>
      </c>
      <c r="AA234" s="59"/>
      <c r="AB234" s="59"/>
      <c r="AC234" s="61">
        <f>Table1[[#This Row],[On Hand Stock (units)]]-(12*Table1[[#This Row],[APU
(units)]])</f>
        <v>-1352.2704891656442</v>
      </c>
      <c r="AD234" s="64">
        <v>732</v>
      </c>
      <c r="AE234" s="65">
        <f>AD234*Table1[[#This Row],[Std. Price ($)]]</f>
        <v>7874.8560000000007</v>
      </c>
    </row>
    <row r="235" spans="1:31" ht="18.5" x14ac:dyDescent="0.35">
      <c r="A235" s="46">
        <v>99092.462264406946</v>
      </c>
      <c r="B235" s="47">
        <v>19.786151000000004</v>
      </c>
      <c r="C235" s="47">
        <v>1698.5925009399093</v>
      </c>
      <c r="D235" s="47">
        <f>Table1[[#This Row],[On-Hand Stock ($)]]/Table1[[#This Row],[Std. Price ($)]]</f>
        <v>85.847545636334672</v>
      </c>
      <c r="E235" s="48">
        <v>130</v>
      </c>
      <c r="F235" s="49">
        <v>1.5</v>
      </c>
      <c r="G235" s="48">
        <v>0.84</v>
      </c>
      <c r="H235" s="48">
        <v>0.89</v>
      </c>
      <c r="I235" s="48">
        <v>22</v>
      </c>
      <c r="J235" s="55">
        <f>Table1[[#This Row],[APU
(units)]]+(Table1[[#This Row],[APU Trend]]*Table1[[#This Row],[APU
(units)]])</f>
        <v>325</v>
      </c>
      <c r="K235" s="55" t="str">
        <f>IF(Table1[[#This Row],[On Hand Stock (units)]]&gt;J235,"Yes","No")</f>
        <v>No</v>
      </c>
      <c r="L235" s="55">
        <f>Table1[[#This Row],[Lead Time (days)]]/Table1[[#This Row],[S-OTD]]</f>
        <v>26.19047619047619</v>
      </c>
      <c r="M235" s="55">
        <f>(Table1[[#This Row],[Demand variability (COV)]]/100)*E235</f>
        <v>1.157</v>
      </c>
      <c r="N235" s="55">
        <f>AVERAGE(Table1[[#This Row],[Lead Time (days)]],Table1[[#This Row],[Exp. Lead time]])</f>
        <v>24.095238095238095</v>
      </c>
      <c r="O235" s="55">
        <f>(Table1[[#This Row],[Exp. Lead time]]-N235)^2</f>
        <v>4.3900226757369598</v>
      </c>
      <c r="P235" s="55">
        <v>4.3900226757369598</v>
      </c>
      <c r="Q235" s="55">
        <f>1.64*SQRT(Table1[[#This Row],[Lead Time (days)]]*(M235^2)+Table1[[#This Row],[APU
(units)]]*P235)</f>
        <v>40.1767608977488</v>
      </c>
      <c r="R235" s="58">
        <f>Table1[[#This Row],[Safety Stock]]+(E235/30)*Table1[[#This Row],[Lead Time (days)]]</f>
        <v>135.51009423108212</v>
      </c>
      <c r="S235" s="58" t="str">
        <f>IF(Table1[[#This Row],[On Hand Stock (units)]]&gt;R235,"yes","no")</f>
        <v>no</v>
      </c>
      <c r="T235" s="59">
        <f>Table1[[#This Row],[On Hand Stock (units)]]-J235</f>
        <v>-239.15245436366533</v>
      </c>
      <c r="U235" s="59">
        <f>Table1[[#This Row],[Exp. Lead time]]*Table1[[#This Row],[APU
(units)]]/30</f>
        <v>113.49206349206348</v>
      </c>
      <c r="V235" s="59">
        <f>Table1[[#This Row],[On Hand Stock (units)]]+U235</f>
        <v>199.33960912839814</v>
      </c>
      <c r="W235" s="59" t="str">
        <f>IF(Table1[[#This Row],[On hand quantity after purchase]]&gt;Table1[[#This Row],[APU  Projection for oct]],"Yes","No")</f>
        <v>No</v>
      </c>
      <c r="X235" s="59">
        <f>AE235-Table1[[#This Row],[On Hand Stock (units)]]</f>
        <v>30780.548014363671</v>
      </c>
      <c r="Y235" s="59">
        <f>MAX(Table1[[#This Row],[Qty required to meet next quarter]],Table1[[#This Row],[MOQ/One lead time demand]])</f>
        <v>30780.548014363671</v>
      </c>
      <c r="Z235" s="59">
        <f>Table1[[#This Row],[Qty to purchase]]*Table1[[#This Row],[Std. Price ($)]]</f>
        <v>609028.57087494992</v>
      </c>
      <c r="AA235" s="59"/>
      <c r="AB235" s="59"/>
      <c r="AC235" s="61">
        <f>Table1[[#This Row],[On Hand Stock (units)]]-(12*Table1[[#This Row],[APU
(units)]])</f>
        <v>-1474.1524543636654</v>
      </c>
      <c r="AD235" s="64">
        <v>1560</v>
      </c>
      <c r="AE235" s="65">
        <f>AD235*Table1[[#This Row],[Std. Price ($)]]</f>
        <v>30866.395560000004</v>
      </c>
    </row>
    <row r="236" spans="1:31" ht="18.5" x14ac:dyDescent="0.35">
      <c r="A236" s="46">
        <v>91923.429297160255</v>
      </c>
      <c r="B236" s="47">
        <v>26.950000000000003</v>
      </c>
      <c r="C236" s="47">
        <v>2241.7536093333333</v>
      </c>
      <c r="D236" s="47">
        <f>Table1[[#This Row],[On-Hand Stock ($)]]/Table1[[#This Row],[Std. Price ($)]]</f>
        <v>83.181952108843532</v>
      </c>
      <c r="E236" s="48">
        <v>130</v>
      </c>
      <c r="F236" s="49">
        <v>1.5</v>
      </c>
      <c r="G236" s="48">
        <v>1</v>
      </c>
      <c r="H236" s="48">
        <v>0.72</v>
      </c>
      <c r="I236" s="48">
        <v>22</v>
      </c>
      <c r="J236" s="55">
        <f>Table1[[#This Row],[APU
(units)]]+(Table1[[#This Row],[APU Trend]]*Table1[[#This Row],[APU
(units)]])</f>
        <v>325</v>
      </c>
      <c r="K236" s="55" t="str">
        <f>IF(Table1[[#This Row],[On Hand Stock (units)]]&gt;J236,"Yes","No")</f>
        <v>No</v>
      </c>
      <c r="L236" s="55">
        <f>Table1[[#This Row],[Lead Time (days)]]/Table1[[#This Row],[S-OTD]]</f>
        <v>22</v>
      </c>
      <c r="M236" s="55">
        <f>(Table1[[#This Row],[Demand variability (COV)]]/100)*E236</f>
        <v>0.93599999999999994</v>
      </c>
      <c r="N236" s="55">
        <f>AVERAGE(Table1[[#This Row],[Lead Time (days)]],Table1[[#This Row],[Exp. Lead time]])</f>
        <v>22</v>
      </c>
      <c r="O236" s="55">
        <f>(Table1[[#This Row],[Exp. Lead time]]-N236)^2</f>
        <v>0</v>
      </c>
      <c r="P236" s="55">
        <v>0</v>
      </c>
      <c r="Q236" s="55">
        <f>1.64*SQRT(Table1[[#This Row],[Lead Time (days)]]*(M236^2)+Table1[[#This Row],[APU
(units)]]*P236)</f>
        <v>7.1999758079593574</v>
      </c>
      <c r="R236" s="58">
        <f>Table1[[#This Row],[Safety Stock]]+(E236/30)*Table1[[#This Row],[Lead Time (days)]]</f>
        <v>102.53330914129269</v>
      </c>
      <c r="S236" s="58" t="str">
        <f>IF(Table1[[#This Row],[On Hand Stock (units)]]&gt;R236,"yes","no")</f>
        <v>no</v>
      </c>
      <c r="T236" s="59">
        <f>Table1[[#This Row],[On Hand Stock (units)]]-J236</f>
        <v>-241.81804789115648</v>
      </c>
      <c r="U236" s="59">
        <f>Table1[[#This Row],[Exp. Lead time]]*Table1[[#This Row],[APU
(units)]]/30</f>
        <v>95.333333333333329</v>
      </c>
      <c r="V236" s="59">
        <f>Table1[[#This Row],[On Hand Stock (units)]]+U236</f>
        <v>178.51528544217686</v>
      </c>
      <c r="W236" s="59" t="str">
        <f>IF(Table1[[#This Row],[On hand quantity after purchase]]&gt;Table1[[#This Row],[APU  Projection for oct]],"Yes","No")</f>
        <v>No</v>
      </c>
      <c r="X236" s="59">
        <f>AE236-Table1[[#This Row],[On Hand Stock (units)]]</f>
        <v>41958.818047891167</v>
      </c>
      <c r="Y236" s="59">
        <f>MAX(Table1[[#This Row],[Qty required to meet next quarter]],Table1[[#This Row],[MOQ/One lead time demand]])</f>
        <v>41958.818047891167</v>
      </c>
      <c r="Z236" s="59">
        <f>Table1[[#This Row],[Qty to purchase]]*Table1[[#This Row],[Std. Price ($)]]</f>
        <v>1130790.1463906672</v>
      </c>
      <c r="AA236" s="59"/>
      <c r="AB236" s="59"/>
      <c r="AC236" s="61">
        <f>Table1[[#This Row],[On Hand Stock (units)]]-(12*Table1[[#This Row],[APU
(units)]])</f>
        <v>-1476.8180478911565</v>
      </c>
      <c r="AD236" s="64">
        <v>1560</v>
      </c>
      <c r="AE236" s="65">
        <f>AD236*Table1[[#This Row],[Std. Price ($)]]</f>
        <v>42042.000000000007</v>
      </c>
    </row>
    <row r="237" spans="1:31" ht="18.5" x14ac:dyDescent="0.35">
      <c r="A237" s="46">
        <v>76404.290284962466</v>
      </c>
      <c r="B237" s="47">
        <v>10.617750000000001</v>
      </c>
      <c r="C237" s="47">
        <v>961.50235594479091</v>
      </c>
      <c r="D237" s="47">
        <f>Table1[[#This Row],[On-Hand Stock ($)]]/Table1[[#This Row],[Std. Price ($)]]</f>
        <v>90.556130625112743</v>
      </c>
      <c r="E237" s="48">
        <v>106</v>
      </c>
      <c r="F237" s="49">
        <v>0.2</v>
      </c>
      <c r="G237" s="48">
        <v>0.96</v>
      </c>
      <c r="H237" s="48">
        <v>0.72</v>
      </c>
      <c r="I237" s="48">
        <v>23</v>
      </c>
      <c r="J237" s="55">
        <f>Table1[[#This Row],[APU
(units)]]+(Table1[[#This Row],[APU Trend]]*Table1[[#This Row],[APU
(units)]])</f>
        <v>127.2</v>
      </c>
      <c r="K237" s="55" t="str">
        <f>IF(Table1[[#This Row],[On Hand Stock (units)]]&gt;J237,"Yes","No")</f>
        <v>No</v>
      </c>
      <c r="L237" s="55">
        <f>Table1[[#This Row],[Lead Time (days)]]/Table1[[#This Row],[S-OTD]]</f>
        <v>23.958333333333336</v>
      </c>
      <c r="M237" s="55">
        <f>(Table1[[#This Row],[Demand variability (COV)]]/100)*E237</f>
        <v>0.76319999999999999</v>
      </c>
      <c r="N237" s="55">
        <f>AVERAGE(Table1[[#This Row],[Lead Time (days)]],Table1[[#This Row],[Exp. Lead time]])</f>
        <v>23.479166666666668</v>
      </c>
      <c r="O237" s="55">
        <f>(Table1[[#This Row],[Exp. Lead time]]-N237)^2</f>
        <v>0.22960069444444559</v>
      </c>
      <c r="P237" s="55">
        <v>0.22960069444444559</v>
      </c>
      <c r="Q237" s="55">
        <f>1.64*SQRT(Table1[[#This Row],[Lead Time (days)]]*(M237^2)+Table1[[#This Row],[APU
(units)]]*P237)</f>
        <v>10.074270663935765</v>
      </c>
      <c r="R237" s="58">
        <f>Table1[[#This Row],[Safety Stock]]+(E237/30)*Table1[[#This Row],[Lead Time (days)]]</f>
        <v>91.340937330602429</v>
      </c>
      <c r="S237" s="58" t="str">
        <f>IF(Table1[[#This Row],[On Hand Stock (units)]]&gt;R237,"yes","no")</f>
        <v>no</v>
      </c>
      <c r="T237" s="59">
        <f>Table1[[#This Row],[On Hand Stock (units)]]-J237</f>
        <v>-36.643869374887259</v>
      </c>
      <c r="U237" s="59">
        <f>Table1[[#This Row],[Exp. Lead time]]*Table1[[#This Row],[APU
(units)]]/30</f>
        <v>84.652777777777786</v>
      </c>
      <c r="V237" s="59">
        <f>Table1[[#This Row],[On Hand Stock (units)]]+U237</f>
        <v>175.20890840289053</v>
      </c>
      <c r="W237" s="59" t="str">
        <f>IF(Table1[[#This Row],[On hand quantity after purchase]]&gt;Table1[[#This Row],[APU  Projection for oct]],"Yes","No")</f>
        <v>Yes</v>
      </c>
      <c r="X237" s="59">
        <f>AE237-Table1[[#This Row],[On Hand Stock (units)]]</f>
        <v>4636.4661693748876</v>
      </c>
      <c r="Y237" s="59">
        <f>MAX(Table1[[#This Row],[Qty required to meet next quarter]],Table1[[#This Row],[MOQ/One lead time demand]])</f>
        <v>4636.4661693748876</v>
      </c>
      <c r="Z237" s="59">
        <f>Table1[[#This Row],[Qty to purchase]]*Table1[[#This Row],[Std. Price ($)]]</f>
        <v>49228.838669880221</v>
      </c>
      <c r="AA237" s="59"/>
      <c r="AB237" s="59"/>
      <c r="AC237" s="61">
        <f>Table1[[#This Row],[On Hand Stock (units)]]-(12*Table1[[#This Row],[APU
(units)]])</f>
        <v>-1181.4438693748873</v>
      </c>
      <c r="AD237" s="64">
        <v>445.20000000000005</v>
      </c>
      <c r="AE237" s="65">
        <f>AD237*Table1[[#This Row],[Std. Price ($)]]</f>
        <v>4727.0223000000005</v>
      </c>
    </row>
    <row r="238" spans="1:31" ht="18.5" x14ac:dyDescent="0.35">
      <c r="A238" s="46">
        <v>89168.134556818331</v>
      </c>
      <c r="B238" s="47">
        <v>18.986813999999999</v>
      </c>
      <c r="C238" s="47">
        <v>3094.4143684263336</v>
      </c>
      <c r="D238" s="47">
        <f>Table1[[#This Row],[On-Hand Stock ($)]]/Table1[[#This Row],[Std. Price ($)]]</f>
        <v>162.9770201797065</v>
      </c>
      <c r="E238" s="48">
        <v>130</v>
      </c>
      <c r="F238" s="49">
        <v>1.2</v>
      </c>
      <c r="G238" s="48">
        <v>1</v>
      </c>
      <c r="H238" s="48">
        <v>1</v>
      </c>
      <c r="I238" s="48">
        <v>31</v>
      </c>
      <c r="J238" s="55">
        <f>Table1[[#This Row],[APU
(units)]]+(Table1[[#This Row],[APU Trend]]*Table1[[#This Row],[APU
(units)]])</f>
        <v>286</v>
      </c>
      <c r="K238" s="55" t="str">
        <f>IF(Table1[[#This Row],[On Hand Stock (units)]]&gt;J238,"Yes","No")</f>
        <v>No</v>
      </c>
      <c r="L238" s="55">
        <f>Table1[[#This Row],[Lead Time (days)]]/Table1[[#This Row],[S-OTD]]</f>
        <v>31</v>
      </c>
      <c r="M238" s="55">
        <f>(Table1[[#This Row],[Demand variability (COV)]]/100)*E238</f>
        <v>1.3</v>
      </c>
      <c r="N238" s="55">
        <f>AVERAGE(Table1[[#This Row],[Lead Time (days)]],Table1[[#This Row],[Exp. Lead time]])</f>
        <v>31</v>
      </c>
      <c r="O238" s="55">
        <f>(Table1[[#This Row],[Exp. Lead time]]-N238)^2</f>
        <v>0</v>
      </c>
      <c r="P238" s="55">
        <v>0</v>
      </c>
      <c r="Q238" s="55">
        <f>1.64*SQRT(Table1[[#This Row],[Lead Time (days)]]*(M238^2)+Table1[[#This Row],[APU
(units)]]*P238)</f>
        <v>11.870473621553607</v>
      </c>
      <c r="R238" s="58">
        <f>Table1[[#This Row],[Safety Stock]]+(E238/30)*Table1[[#This Row],[Lead Time (days)]]</f>
        <v>146.20380695488691</v>
      </c>
      <c r="S238" s="58" t="str">
        <f>IF(Table1[[#This Row],[On Hand Stock (units)]]&gt;R238,"yes","no")</f>
        <v>yes</v>
      </c>
      <c r="T238" s="59">
        <f>Table1[[#This Row],[On Hand Stock (units)]]-J238</f>
        <v>-123.0229798202935</v>
      </c>
      <c r="U238" s="59">
        <f>Table1[[#This Row],[Exp. Lead time]]*Table1[[#This Row],[APU
(units)]]/30</f>
        <v>134.33333333333334</v>
      </c>
      <c r="V238" s="59">
        <f>Table1[[#This Row],[On Hand Stock (units)]]+U238</f>
        <v>297.31035351303984</v>
      </c>
      <c r="W238" s="59" t="str">
        <f>IF(Table1[[#This Row],[On hand quantity after purchase]]&gt;Table1[[#This Row],[APU  Projection for oct]],"Yes","No")</f>
        <v>Yes</v>
      </c>
      <c r="X238" s="59">
        <f>AE238-Table1[[#This Row],[On Hand Stock (units)]]</f>
        <v>25013.538343820292</v>
      </c>
      <c r="Y238" s="59">
        <f>MAX(Table1[[#This Row],[Qty required to meet next quarter]],Table1[[#This Row],[MOQ/One lead time demand]])</f>
        <v>25013.538343820292</v>
      </c>
      <c r="Z238" s="59">
        <f>Table1[[#This Row],[Qty to purchase]]*Table1[[#This Row],[Std. Price ($)]]</f>
        <v>474927.40001598391</v>
      </c>
      <c r="AA238" s="59"/>
      <c r="AB238" s="59"/>
      <c r="AC238" s="61">
        <f>Table1[[#This Row],[On Hand Stock (units)]]-(12*Table1[[#This Row],[APU
(units)]])</f>
        <v>-1397.0229798202936</v>
      </c>
      <c r="AD238" s="64">
        <v>1326</v>
      </c>
      <c r="AE238" s="65">
        <f>AD238*Table1[[#This Row],[Std. Price ($)]]</f>
        <v>25176.515363999999</v>
      </c>
    </row>
    <row r="239" spans="1:31" ht="18.5" x14ac:dyDescent="0.35">
      <c r="A239" s="46">
        <v>37057.501348589416</v>
      </c>
      <c r="B239" s="47">
        <v>321.40570000000002</v>
      </c>
      <c r="C239" s="47">
        <v>15885.799883382004</v>
      </c>
      <c r="D239" s="47">
        <f>Table1[[#This Row],[On-Hand Stock ($)]]/Table1[[#This Row],[Std. Price ($)]]</f>
        <v>49.426005460954805</v>
      </c>
      <c r="E239" s="48">
        <v>130</v>
      </c>
      <c r="F239" s="49">
        <v>0.8</v>
      </c>
      <c r="G239" s="48">
        <v>1</v>
      </c>
      <c r="H239" s="48">
        <v>0.76</v>
      </c>
      <c r="I239" s="48">
        <v>13</v>
      </c>
      <c r="J239" s="55">
        <f>Table1[[#This Row],[APU
(units)]]+(Table1[[#This Row],[APU Trend]]*Table1[[#This Row],[APU
(units)]])</f>
        <v>234</v>
      </c>
      <c r="K239" s="55" t="str">
        <f>IF(Table1[[#This Row],[On Hand Stock (units)]]&gt;J239,"Yes","No")</f>
        <v>No</v>
      </c>
      <c r="L239" s="55">
        <f>Table1[[#This Row],[Lead Time (days)]]/Table1[[#This Row],[S-OTD]]</f>
        <v>13</v>
      </c>
      <c r="M239" s="55">
        <f>(Table1[[#This Row],[Demand variability (COV)]]/100)*E239</f>
        <v>0.98799999999999999</v>
      </c>
      <c r="N239" s="55">
        <f>AVERAGE(Table1[[#This Row],[Lead Time (days)]],Table1[[#This Row],[Exp. Lead time]])</f>
        <v>13</v>
      </c>
      <c r="O239" s="55">
        <f>(Table1[[#This Row],[Exp. Lead time]]-N239)^2</f>
        <v>0</v>
      </c>
      <c r="P239" s="55">
        <v>0</v>
      </c>
      <c r="Q239" s="55">
        <f>1.64*SQRT(Table1[[#This Row],[Lead Time (days)]]*(M239^2)+Table1[[#This Row],[APU
(units)]]*P239)</f>
        <v>5.8421468426598109</v>
      </c>
      <c r="R239" s="58">
        <f>Table1[[#This Row],[Safety Stock]]+(E239/30)*Table1[[#This Row],[Lead Time (days)]]</f>
        <v>62.175480175993137</v>
      </c>
      <c r="S239" s="58" t="str">
        <f>IF(Table1[[#This Row],[On Hand Stock (units)]]&gt;R239,"yes","no")</f>
        <v>no</v>
      </c>
      <c r="T239" s="59">
        <f>Table1[[#This Row],[On Hand Stock (units)]]-J239</f>
        <v>-184.5739945390452</v>
      </c>
      <c r="U239" s="59">
        <f>Table1[[#This Row],[Exp. Lead time]]*Table1[[#This Row],[APU
(units)]]/30</f>
        <v>56.333333333333336</v>
      </c>
      <c r="V239" s="59">
        <f>Table1[[#This Row],[On Hand Stock (units)]]+U239</f>
        <v>105.75933879428814</v>
      </c>
      <c r="W239" s="59" t="str">
        <f>IF(Table1[[#This Row],[On hand quantity after purchase]]&gt;Table1[[#This Row],[APU  Projection for oct]],"Yes","No")</f>
        <v>No</v>
      </c>
      <c r="X239" s="59">
        <f>AE239-Table1[[#This Row],[On Hand Stock (units)]]</f>
        <v>325855.95379453909</v>
      </c>
      <c r="Y239" s="59">
        <f>MAX(Table1[[#This Row],[Qty required to meet next quarter]],Table1[[#This Row],[MOQ/One lead time demand]])</f>
        <v>325855.95379453909</v>
      </c>
      <c r="Z239" s="59">
        <f>Table1[[#This Row],[Qty to purchase]]*Table1[[#This Row],[Std. Price ($)]]</f>
        <v>104731960.9285015</v>
      </c>
      <c r="AA239" s="59"/>
      <c r="AB239" s="59"/>
      <c r="AC239" s="61">
        <f>Table1[[#This Row],[On Hand Stock (units)]]-(12*Table1[[#This Row],[APU
(units)]])</f>
        <v>-1510.5739945390451</v>
      </c>
      <c r="AD239" s="64">
        <v>1014</v>
      </c>
      <c r="AE239" s="65">
        <f>AD239*Table1[[#This Row],[Std. Price ($)]]</f>
        <v>325905.37980000005</v>
      </c>
    </row>
    <row r="240" spans="1:31" ht="18.5" x14ac:dyDescent="0.35">
      <c r="A240" s="46">
        <v>7011.9787943195397</v>
      </c>
      <c r="B240" s="47">
        <v>8.4293000000000013</v>
      </c>
      <c r="C240" s="47">
        <v>1032.5531858598001</v>
      </c>
      <c r="D240" s="47">
        <f>Table1[[#This Row],[On-Hand Stock ($)]]/Table1[[#This Row],[Std. Price ($)]]</f>
        <v>122.49572157353516</v>
      </c>
      <c r="E240" s="48">
        <v>186</v>
      </c>
      <c r="F240" s="49">
        <v>0.5</v>
      </c>
      <c r="G240" s="48">
        <v>1</v>
      </c>
      <c r="H240" s="48">
        <v>0.83</v>
      </c>
      <c r="I240" s="48">
        <v>22</v>
      </c>
      <c r="J240" s="55">
        <f>Table1[[#This Row],[APU
(units)]]+(Table1[[#This Row],[APU Trend]]*Table1[[#This Row],[APU
(units)]])</f>
        <v>279</v>
      </c>
      <c r="K240" s="55" t="str">
        <f>IF(Table1[[#This Row],[On Hand Stock (units)]]&gt;J240,"Yes","No")</f>
        <v>No</v>
      </c>
      <c r="L240" s="55">
        <f>Table1[[#This Row],[Lead Time (days)]]/Table1[[#This Row],[S-OTD]]</f>
        <v>22</v>
      </c>
      <c r="M240" s="55">
        <f>(Table1[[#This Row],[Demand variability (COV)]]/100)*E240</f>
        <v>1.5438000000000001</v>
      </c>
      <c r="N240" s="55">
        <f>AVERAGE(Table1[[#This Row],[Lead Time (days)]],Table1[[#This Row],[Exp. Lead time]])</f>
        <v>22</v>
      </c>
      <c r="O240" s="55">
        <f>(Table1[[#This Row],[Exp. Lead time]]-N240)^2</f>
        <v>0</v>
      </c>
      <c r="P240" s="55">
        <v>0</v>
      </c>
      <c r="Q240" s="55">
        <f>1.64*SQRT(Table1[[#This Row],[Lead Time (days)]]*(M240^2)+Table1[[#This Row],[APU
(units)]]*P240)</f>
        <v>11.875344714025273</v>
      </c>
      <c r="R240" s="58">
        <f>Table1[[#This Row],[Safety Stock]]+(E240/30)*Table1[[#This Row],[Lead Time (days)]]</f>
        <v>148.27534471402527</v>
      </c>
      <c r="S240" s="58" t="str">
        <f>IF(Table1[[#This Row],[On Hand Stock (units)]]&gt;R240,"yes","no")</f>
        <v>no</v>
      </c>
      <c r="T240" s="59">
        <f>Table1[[#This Row],[On Hand Stock (units)]]-J240</f>
        <v>-156.50427842646485</v>
      </c>
      <c r="U240" s="59">
        <f>Table1[[#This Row],[Exp. Lead time]]*Table1[[#This Row],[APU
(units)]]/30</f>
        <v>136.4</v>
      </c>
      <c r="V240" s="59">
        <f>Table1[[#This Row],[On Hand Stock (units)]]+U240</f>
        <v>258.89572157353518</v>
      </c>
      <c r="W240" s="59" t="str">
        <f>IF(Table1[[#This Row],[On hand quantity after purchase]]&gt;Table1[[#This Row],[APU  Projection for oct]],"Yes","No")</f>
        <v>No</v>
      </c>
      <c r="X240" s="59">
        <f>AE240-Table1[[#This Row],[On Hand Stock (units)]]</f>
        <v>9284.6030784264658</v>
      </c>
      <c r="Y240" s="59">
        <f>MAX(Table1[[#This Row],[Qty required to meet next quarter]],Table1[[#This Row],[MOQ/One lead time demand]])</f>
        <v>9284.6030784264658</v>
      </c>
      <c r="Z240" s="59">
        <f>Table1[[#This Row],[Qty to purchase]]*Table1[[#This Row],[Std. Price ($)]]</f>
        <v>78262.704728980214</v>
      </c>
      <c r="AA240" s="59"/>
      <c r="AB240" s="59"/>
      <c r="AC240" s="61">
        <f>Table1[[#This Row],[On Hand Stock (units)]]-(12*Table1[[#This Row],[APU
(units)]])</f>
        <v>-2109.5042784264647</v>
      </c>
      <c r="AD240" s="64">
        <v>1116</v>
      </c>
      <c r="AE240" s="65">
        <f>AD240*Table1[[#This Row],[Std. Price ($)]]</f>
        <v>9407.0988000000016</v>
      </c>
    </row>
    <row r="241" spans="1:31" ht="18.5" x14ac:dyDescent="0.35">
      <c r="A241" s="46">
        <v>84656.478756479031</v>
      </c>
      <c r="B241" s="47">
        <v>8.6735000000000007</v>
      </c>
      <c r="C241" s="47">
        <v>1003.6130370842543</v>
      </c>
      <c r="D241" s="47">
        <f>Table1[[#This Row],[On-Hand Stock ($)]]/Table1[[#This Row],[Std. Price ($)]]</f>
        <v>115.71027118052162</v>
      </c>
      <c r="E241" s="48">
        <v>130</v>
      </c>
      <c r="F241" s="49">
        <v>1.2</v>
      </c>
      <c r="G241" s="48">
        <v>0.83</v>
      </c>
      <c r="H241" s="48">
        <v>1.1000000000000001</v>
      </c>
      <c r="I241" s="48">
        <v>23</v>
      </c>
      <c r="J241" s="55">
        <f>Table1[[#This Row],[APU
(units)]]+(Table1[[#This Row],[APU Trend]]*Table1[[#This Row],[APU
(units)]])</f>
        <v>286</v>
      </c>
      <c r="K241" s="55" t="str">
        <f>IF(Table1[[#This Row],[On Hand Stock (units)]]&gt;J241,"Yes","No")</f>
        <v>No</v>
      </c>
      <c r="L241" s="55">
        <f>Table1[[#This Row],[Lead Time (days)]]/Table1[[#This Row],[S-OTD]]</f>
        <v>27.710843373493976</v>
      </c>
      <c r="M241" s="55">
        <f>(Table1[[#This Row],[Demand variability (COV)]]/100)*E241</f>
        <v>1.4300000000000002</v>
      </c>
      <c r="N241" s="55">
        <f>AVERAGE(Table1[[#This Row],[Lead Time (days)]],Table1[[#This Row],[Exp. Lead time]])</f>
        <v>25.355421686746986</v>
      </c>
      <c r="O241" s="55">
        <f>(Table1[[#This Row],[Exp. Lead time]]-N241)^2</f>
        <v>5.5480113223980343</v>
      </c>
      <c r="P241" s="55">
        <v>5.5480113223980343</v>
      </c>
      <c r="Q241" s="55">
        <f>1.64*SQRT(Table1[[#This Row],[Lead Time (days)]]*(M241^2)+Table1[[#This Row],[APU
(units)]]*P241)</f>
        <v>45.457124994590536</v>
      </c>
      <c r="R241" s="58">
        <f>Table1[[#This Row],[Safety Stock]]+(E241/30)*Table1[[#This Row],[Lead Time (days)]]</f>
        <v>145.1237916612572</v>
      </c>
      <c r="S241" s="58" t="str">
        <f>IF(Table1[[#This Row],[On Hand Stock (units)]]&gt;R241,"yes","no")</f>
        <v>no</v>
      </c>
      <c r="T241" s="59">
        <f>Table1[[#This Row],[On Hand Stock (units)]]-J241</f>
        <v>-170.2897288194784</v>
      </c>
      <c r="U241" s="59">
        <f>Table1[[#This Row],[Exp. Lead time]]*Table1[[#This Row],[APU
(units)]]/30</f>
        <v>120.08032128514057</v>
      </c>
      <c r="V241" s="59">
        <f>Table1[[#This Row],[On Hand Stock (units)]]+U241</f>
        <v>235.7905924656622</v>
      </c>
      <c r="W241" s="59" t="str">
        <f>IF(Table1[[#This Row],[On hand quantity after purchase]]&gt;Table1[[#This Row],[APU  Projection for oct]],"Yes","No")</f>
        <v>No</v>
      </c>
      <c r="X241" s="59">
        <f>AE241-Table1[[#This Row],[On Hand Stock (units)]]</f>
        <v>11385.35072881948</v>
      </c>
      <c r="Y241" s="59">
        <f>MAX(Table1[[#This Row],[Qty required to meet next quarter]],Table1[[#This Row],[MOQ/One lead time demand]])</f>
        <v>11385.35072881948</v>
      </c>
      <c r="Z241" s="59">
        <f>Table1[[#This Row],[Qty to purchase]]*Table1[[#This Row],[Std. Price ($)]]</f>
        <v>98750.839546415766</v>
      </c>
      <c r="AA241" s="59"/>
      <c r="AB241" s="59"/>
      <c r="AC241" s="61">
        <f>Table1[[#This Row],[On Hand Stock (units)]]-(12*Table1[[#This Row],[APU
(units)]])</f>
        <v>-1444.2897288194783</v>
      </c>
      <c r="AD241" s="64">
        <v>1326</v>
      </c>
      <c r="AE241" s="65">
        <f>AD241*Table1[[#This Row],[Std. Price ($)]]</f>
        <v>11501.061000000002</v>
      </c>
    </row>
    <row r="242" spans="1:31" ht="18.5" x14ac:dyDescent="0.35">
      <c r="A242" s="46">
        <v>84645.508968471811</v>
      </c>
      <c r="B242" s="47">
        <v>8.694840000000001</v>
      </c>
      <c r="C242" s="47">
        <v>1325.598920035867</v>
      </c>
      <c r="D242" s="47">
        <f>Table1[[#This Row],[On-Hand Stock ($)]]/Table1[[#This Row],[Std. Price ($)]]</f>
        <v>152.45811539210231</v>
      </c>
      <c r="E242" s="48">
        <v>170</v>
      </c>
      <c r="F242" s="49">
        <v>-0.4</v>
      </c>
      <c r="G242" s="48">
        <v>1</v>
      </c>
      <c r="H242" s="48">
        <v>0.74</v>
      </c>
      <c r="I242" s="48">
        <v>23</v>
      </c>
      <c r="J242" s="55">
        <f>Table1[[#This Row],[APU
(units)]]+(Table1[[#This Row],[APU Trend]]*Table1[[#This Row],[APU
(units)]])</f>
        <v>102</v>
      </c>
      <c r="K242" s="55" t="str">
        <f>IF(Table1[[#This Row],[On Hand Stock (units)]]&gt;J242,"Yes","No")</f>
        <v>Yes</v>
      </c>
      <c r="L242" s="55">
        <f>Table1[[#This Row],[Lead Time (days)]]/Table1[[#This Row],[S-OTD]]</f>
        <v>23</v>
      </c>
      <c r="M242" s="55">
        <f>(Table1[[#This Row],[Demand variability (COV)]]/100)*E242</f>
        <v>1.258</v>
      </c>
      <c r="N242" s="55">
        <f>AVERAGE(Table1[[#This Row],[Lead Time (days)]],Table1[[#This Row],[Exp. Lead time]])</f>
        <v>23</v>
      </c>
      <c r="O242" s="55">
        <f>(Table1[[#This Row],[Exp. Lead time]]-N242)^2</f>
        <v>0</v>
      </c>
      <c r="P242" s="55">
        <v>0</v>
      </c>
      <c r="Q242" s="55">
        <f>1.64*SQRT(Table1[[#This Row],[Lead Time (days)]]*(M242^2)+Table1[[#This Row],[APU
(units)]]*P242)</f>
        <v>9.8943759323769385</v>
      </c>
      <c r="R242" s="58">
        <f>Table1[[#This Row],[Safety Stock]]+(E242/30)*Table1[[#This Row],[Lead Time (days)]]</f>
        <v>140.22770926571027</v>
      </c>
      <c r="S242" s="58" t="str">
        <f>IF(Table1[[#This Row],[On Hand Stock (units)]]&gt;R242,"yes","no")</f>
        <v>yes</v>
      </c>
      <c r="T242" s="59">
        <f>Table1[[#This Row],[On Hand Stock (units)]]-J242</f>
        <v>50.458115392102314</v>
      </c>
      <c r="U242" s="59">
        <f>Table1[[#This Row],[Exp. Lead time]]*Table1[[#This Row],[APU
(units)]]/30</f>
        <v>130.33333333333334</v>
      </c>
      <c r="V242" s="59">
        <f>Table1[[#This Row],[On Hand Stock (units)]]+U242</f>
        <v>282.79144872543566</v>
      </c>
      <c r="W242" s="59" t="str">
        <f>IF(Table1[[#This Row],[On hand quantity after purchase]]&gt;Table1[[#This Row],[APU  Projection for oct]],"Yes","No")</f>
        <v>Yes</v>
      </c>
      <c r="X242" s="59">
        <f>AE242-Table1[[#This Row],[On Hand Stock (units)]]</f>
        <v>734.41556460789752</v>
      </c>
      <c r="Y242" s="59">
        <f>MAX(Table1[[#This Row],[Qty required to meet next quarter]],Table1[[#This Row],[MOQ/One lead time demand]])</f>
        <v>734.41556460789752</v>
      </c>
      <c r="Z242" s="59">
        <f>Table1[[#This Row],[Qty to purchase]]*Table1[[#This Row],[Std. Price ($)]]</f>
        <v>6385.6258277753323</v>
      </c>
      <c r="AA242" s="59"/>
      <c r="AB242" s="59"/>
      <c r="AC242" s="61">
        <f>Table1[[#This Row],[On Hand Stock (units)]]-(12*Table1[[#This Row],[APU
(units)]])</f>
        <v>-1887.5418846078976</v>
      </c>
      <c r="AD242" s="64">
        <v>101.99999999999997</v>
      </c>
      <c r="AE242" s="65">
        <f>AD242*Table1[[#This Row],[Std. Price ($)]]</f>
        <v>886.87367999999981</v>
      </c>
    </row>
    <row r="243" spans="1:31" ht="18.5" x14ac:dyDescent="0.35">
      <c r="A243" s="46">
        <v>1826.3797713169549</v>
      </c>
      <c r="B243" s="47">
        <v>37.729999999999997</v>
      </c>
      <c r="C243" s="47">
        <v>4420.9593104657142</v>
      </c>
      <c r="D243" s="47">
        <f>Table1[[#This Row],[On-Hand Stock ($)]]/Table1[[#This Row],[Std. Price ($)]]</f>
        <v>117.17358363280452</v>
      </c>
      <c r="E243" s="48">
        <v>154</v>
      </c>
      <c r="F243" s="49">
        <v>-0.4</v>
      </c>
      <c r="G243" s="48">
        <v>0.84</v>
      </c>
      <c r="H243" s="48">
        <v>0.82</v>
      </c>
      <c r="I243" s="48">
        <v>23</v>
      </c>
      <c r="J243" s="55">
        <f>Table1[[#This Row],[APU
(units)]]+(Table1[[#This Row],[APU Trend]]*Table1[[#This Row],[APU
(units)]])</f>
        <v>92.4</v>
      </c>
      <c r="K243" s="55" t="str">
        <f>IF(Table1[[#This Row],[On Hand Stock (units)]]&gt;J243,"Yes","No")</f>
        <v>Yes</v>
      </c>
      <c r="L243" s="55">
        <f>Table1[[#This Row],[Lead Time (days)]]/Table1[[#This Row],[S-OTD]]</f>
        <v>27.380952380952383</v>
      </c>
      <c r="M243" s="55">
        <f>(Table1[[#This Row],[Demand variability (COV)]]/100)*E243</f>
        <v>1.2627999999999999</v>
      </c>
      <c r="N243" s="55">
        <f>AVERAGE(Table1[[#This Row],[Lead Time (days)]],Table1[[#This Row],[Exp. Lead time]])</f>
        <v>25.19047619047619</v>
      </c>
      <c r="O243" s="55">
        <f>(Table1[[#This Row],[Exp. Lead time]]-N243)^2</f>
        <v>4.7981859410430969</v>
      </c>
      <c r="P243" s="55">
        <v>4.7981859410430969</v>
      </c>
      <c r="Q243" s="55">
        <f>1.64*SQRT(Table1[[#This Row],[Lead Time (days)]]*(M243^2)+Table1[[#This Row],[APU
(units)]]*P243)</f>
        <v>45.673275780876686</v>
      </c>
      <c r="R243" s="58">
        <f>Table1[[#This Row],[Safety Stock]]+(E243/30)*Table1[[#This Row],[Lead Time (days)]]</f>
        <v>163.73994244754337</v>
      </c>
      <c r="S243" s="58" t="str">
        <f>IF(Table1[[#This Row],[On Hand Stock (units)]]&gt;R243,"yes","no")</f>
        <v>no</v>
      </c>
      <c r="T243" s="59">
        <f>Table1[[#This Row],[On Hand Stock (units)]]-J243</f>
        <v>24.773583632804517</v>
      </c>
      <c r="U243" s="59">
        <f>Table1[[#This Row],[Exp. Lead time]]*Table1[[#This Row],[APU
(units)]]/30</f>
        <v>140.55555555555557</v>
      </c>
      <c r="V243" s="59">
        <f>Table1[[#This Row],[On Hand Stock (units)]]+U243</f>
        <v>257.72913918836008</v>
      </c>
      <c r="W243" s="59" t="str">
        <f>IF(Table1[[#This Row],[On hand quantity after purchase]]&gt;Table1[[#This Row],[APU  Projection for oct]],"Yes","No")</f>
        <v>Yes</v>
      </c>
      <c r="X243" s="59">
        <f>AE243-Table1[[#This Row],[On Hand Stock (units)]]</f>
        <v>3369.0784163671938</v>
      </c>
      <c r="Y243" s="59">
        <f>MAX(Table1[[#This Row],[Qty required to meet next quarter]],Table1[[#This Row],[MOQ/One lead time demand]])</f>
        <v>3369.0784163671938</v>
      </c>
      <c r="Z243" s="59">
        <f>Table1[[#This Row],[Qty to purchase]]*Table1[[#This Row],[Std. Price ($)]]</f>
        <v>127115.3286495342</v>
      </c>
      <c r="AA243" s="59"/>
      <c r="AB243" s="59"/>
      <c r="AC243" s="61">
        <f>Table1[[#This Row],[On Hand Stock (units)]]-(12*Table1[[#This Row],[APU
(units)]])</f>
        <v>-1730.8264163671954</v>
      </c>
      <c r="AD243" s="64">
        <v>92.399999999999963</v>
      </c>
      <c r="AE243" s="65">
        <f>AD243*Table1[[#This Row],[Std. Price ($)]]</f>
        <v>3486.2519999999981</v>
      </c>
    </row>
    <row r="244" spans="1:31" ht="18.5" x14ac:dyDescent="0.35">
      <c r="A244" s="46">
        <v>72754.335962486643</v>
      </c>
      <c r="B244" s="47">
        <v>8.6349999999999998</v>
      </c>
      <c r="C244" s="47">
        <v>1064.0286479842</v>
      </c>
      <c r="D244" s="47">
        <f>Table1[[#This Row],[On-Hand Stock ($)]]/Table1[[#This Row],[Std. Price ($)]]</f>
        <v>123.22277336238564</v>
      </c>
      <c r="E244" s="48">
        <v>98</v>
      </c>
      <c r="F244" s="49">
        <v>-0.4</v>
      </c>
      <c r="G244" s="48">
        <v>0.71</v>
      </c>
      <c r="H244" s="48">
        <v>0.82</v>
      </c>
      <c r="I244" s="48">
        <v>28</v>
      </c>
      <c r="J244" s="55">
        <f>Table1[[#This Row],[APU
(units)]]+(Table1[[#This Row],[APU Trend]]*Table1[[#This Row],[APU
(units)]])</f>
        <v>58.8</v>
      </c>
      <c r="K244" s="55" t="str">
        <f>IF(Table1[[#This Row],[On Hand Stock (units)]]&gt;J244,"Yes","No")</f>
        <v>Yes</v>
      </c>
      <c r="L244" s="55">
        <f>Table1[[#This Row],[Lead Time (days)]]/Table1[[#This Row],[S-OTD]]</f>
        <v>39.436619718309863</v>
      </c>
      <c r="M244" s="55">
        <f>(Table1[[#This Row],[Demand variability (COV)]]/100)*E244</f>
        <v>0.80359999999999987</v>
      </c>
      <c r="N244" s="55">
        <f>AVERAGE(Table1[[#This Row],[Lead Time (days)]],Table1[[#This Row],[Exp. Lead time]])</f>
        <v>33.718309859154928</v>
      </c>
      <c r="O244" s="55">
        <f>(Table1[[#This Row],[Exp. Lead time]]-N244)^2</f>
        <v>32.699067645308538</v>
      </c>
      <c r="P244" s="55">
        <v>32.699067645308538</v>
      </c>
      <c r="Q244" s="55">
        <f>1.64*SQRT(Table1[[#This Row],[Lead Time (days)]]*(M244^2)+Table1[[#This Row],[APU
(units)]]*P244)</f>
        <v>93.099295356595405</v>
      </c>
      <c r="R244" s="58">
        <f>Table1[[#This Row],[Safety Stock]]+(E244/30)*Table1[[#This Row],[Lead Time (days)]]</f>
        <v>184.56596202326207</v>
      </c>
      <c r="S244" s="58" t="str">
        <f>IF(Table1[[#This Row],[On Hand Stock (units)]]&gt;R244,"yes","no")</f>
        <v>no</v>
      </c>
      <c r="T244" s="59">
        <f>Table1[[#This Row],[On Hand Stock (units)]]-J244</f>
        <v>64.422773362385641</v>
      </c>
      <c r="U244" s="59">
        <f>Table1[[#This Row],[Exp. Lead time]]*Table1[[#This Row],[APU
(units)]]/30</f>
        <v>128.82629107981222</v>
      </c>
      <c r="V244" s="59">
        <f>Table1[[#This Row],[On Hand Stock (units)]]+U244</f>
        <v>252.04906444219785</v>
      </c>
      <c r="W244" s="59" t="str">
        <f>IF(Table1[[#This Row],[On hand quantity after purchase]]&gt;Table1[[#This Row],[APU  Projection for oct]],"Yes","No")</f>
        <v>Yes</v>
      </c>
      <c r="X244" s="59">
        <f>AE244-Table1[[#This Row],[On Hand Stock (units)]]</f>
        <v>384.51522663761409</v>
      </c>
      <c r="Y244" s="59">
        <f>MAX(Table1[[#This Row],[Qty required to meet next quarter]],Table1[[#This Row],[MOQ/One lead time demand]])</f>
        <v>384.51522663761409</v>
      </c>
      <c r="Z244" s="59">
        <f>Table1[[#This Row],[Qty to purchase]]*Table1[[#This Row],[Std. Price ($)]]</f>
        <v>3320.2889820157975</v>
      </c>
      <c r="AA244" s="59"/>
      <c r="AB244" s="59"/>
      <c r="AC244" s="61">
        <f>Table1[[#This Row],[On Hand Stock (units)]]-(12*Table1[[#This Row],[APU
(units)]])</f>
        <v>-1052.7772266376144</v>
      </c>
      <c r="AD244" s="64">
        <v>58.799999999999969</v>
      </c>
      <c r="AE244" s="65">
        <f>AD244*Table1[[#This Row],[Std. Price ($)]]</f>
        <v>507.73799999999972</v>
      </c>
    </row>
    <row r="245" spans="1:31" ht="18.5" x14ac:dyDescent="0.35">
      <c r="A245" s="46">
        <v>19188.97652768029</v>
      </c>
      <c r="B245" s="47">
        <v>30.130099999999999</v>
      </c>
      <c r="C245" s="47">
        <v>6463.2257648859995</v>
      </c>
      <c r="D245" s="47">
        <f>Table1[[#This Row],[On-Hand Stock ($)]]/Table1[[#This Row],[Std. Price ($)]]</f>
        <v>214.51059787010331</v>
      </c>
      <c r="E245" s="48">
        <v>186</v>
      </c>
      <c r="F245" s="49">
        <v>0.8</v>
      </c>
      <c r="G245" s="48">
        <v>1</v>
      </c>
      <c r="H245" s="48">
        <v>1.47</v>
      </c>
      <c r="I245" s="48">
        <v>20</v>
      </c>
      <c r="J245" s="55">
        <f>Table1[[#This Row],[APU
(units)]]+(Table1[[#This Row],[APU Trend]]*Table1[[#This Row],[APU
(units)]])</f>
        <v>334.8</v>
      </c>
      <c r="K245" s="55" t="str">
        <f>IF(Table1[[#This Row],[On Hand Stock (units)]]&gt;J245,"Yes","No")</f>
        <v>No</v>
      </c>
      <c r="L245" s="55">
        <f>Table1[[#This Row],[Lead Time (days)]]/Table1[[#This Row],[S-OTD]]</f>
        <v>20</v>
      </c>
      <c r="M245" s="55">
        <f>(Table1[[#This Row],[Demand variability (COV)]]/100)*E245</f>
        <v>2.7342</v>
      </c>
      <c r="N245" s="55">
        <f>AVERAGE(Table1[[#This Row],[Lead Time (days)]],Table1[[#This Row],[Exp. Lead time]])</f>
        <v>20</v>
      </c>
      <c r="O245" s="55">
        <f>(Table1[[#This Row],[Exp. Lead time]]-N245)^2</f>
        <v>0</v>
      </c>
      <c r="P245" s="55">
        <v>0</v>
      </c>
      <c r="Q245" s="55">
        <f>1.64*SQRT(Table1[[#This Row],[Lead Time (days)]]*(M245^2)+Table1[[#This Row],[APU
(units)]]*P245)</f>
        <v>20.053451170182154</v>
      </c>
      <c r="R245" s="58">
        <f>Table1[[#This Row],[Safety Stock]]+(E245/30)*Table1[[#This Row],[Lead Time (days)]]</f>
        <v>144.05345117018214</v>
      </c>
      <c r="S245" s="58" t="str">
        <f>IF(Table1[[#This Row],[On Hand Stock (units)]]&gt;R245,"yes","no")</f>
        <v>yes</v>
      </c>
      <c r="T245" s="59">
        <f>Table1[[#This Row],[On Hand Stock (units)]]-J245</f>
        <v>-120.2894021298967</v>
      </c>
      <c r="U245" s="59">
        <f>Table1[[#This Row],[Exp. Lead time]]*Table1[[#This Row],[APU
(units)]]/30</f>
        <v>124</v>
      </c>
      <c r="V245" s="59">
        <f>Table1[[#This Row],[On Hand Stock (units)]]+U245</f>
        <v>338.51059787010331</v>
      </c>
      <c r="W245" s="59" t="str">
        <f>IF(Table1[[#This Row],[On hand quantity after purchase]]&gt;Table1[[#This Row],[APU  Projection for oct]],"Yes","No")</f>
        <v>Yes</v>
      </c>
      <c r="X245" s="59">
        <f>AE245-Table1[[#This Row],[On Hand Stock (units)]]</f>
        <v>43498.238482129898</v>
      </c>
      <c r="Y245" s="59">
        <f>MAX(Table1[[#This Row],[Qty required to meet next quarter]],Table1[[#This Row],[MOQ/One lead time demand]])</f>
        <v>43498.238482129898</v>
      </c>
      <c r="Z245" s="59">
        <f>Table1[[#This Row],[Qty to purchase]]*Table1[[#This Row],[Std. Price ($)]]</f>
        <v>1310606.2752904219</v>
      </c>
      <c r="AA245" s="59"/>
      <c r="AB245" s="59"/>
      <c r="AC245" s="61">
        <f>Table1[[#This Row],[On Hand Stock (units)]]-(12*Table1[[#This Row],[APU
(units)]])</f>
        <v>-2017.4894021298967</v>
      </c>
      <c r="AD245" s="64">
        <v>1450.8000000000002</v>
      </c>
      <c r="AE245" s="65">
        <f>AD245*Table1[[#This Row],[Std. Price ($)]]</f>
        <v>43712.749080000001</v>
      </c>
    </row>
    <row r="246" spans="1:31" ht="18.5" x14ac:dyDescent="0.35">
      <c r="A246" s="46">
        <v>42497.046615695057</v>
      </c>
      <c r="B246" s="47">
        <v>10.42173</v>
      </c>
      <c r="C246" s="47">
        <v>597.31430421300013</v>
      </c>
      <c r="D246" s="47">
        <f>Table1[[#This Row],[On-Hand Stock ($)]]/Table1[[#This Row],[Std. Price ($)]]</f>
        <v>57.314313862765601</v>
      </c>
      <c r="E246" s="48">
        <v>90</v>
      </c>
      <c r="F246" s="49">
        <v>-0.6</v>
      </c>
      <c r="G246" s="48">
        <v>1</v>
      </c>
      <c r="H246" s="48">
        <v>0.73</v>
      </c>
      <c r="I246" s="48">
        <v>20</v>
      </c>
      <c r="J246" s="55">
        <f>Table1[[#This Row],[APU
(units)]]+(Table1[[#This Row],[APU Trend]]*Table1[[#This Row],[APU
(units)]])</f>
        <v>36</v>
      </c>
      <c r="K246" s="55" t="str">
        <f>IF(Table1[[#This Row],[On Hand Stock (units)]]&gt;J246,"Yes","No")</f>
        <v>Yes</v>
      </c>
      <c r="L246" s="55">
        <f>Table1[[#This Row],[Lead Time (days)]]/Table1[[#This Row],[S-OTD]]</f>
        <v>20</v>
      </c>
      <c r="M246" s="55">
        <f>(Table1[[#This Row],[Demand variability (COV)]]/100)*E246</f>
        <v>0.65700000000000003</v>
      </c>
      <c r="N246" s="55">
        <f>AVERAGE(Table1[[#This Row],[Lead Time (days)]],Table1[[#This Row],[Exp. Lead time]])</f>
        <v>20</v>
      </c>
      <c r="O246" s="55">
        <f>(Table1[[#This Row],[Exp. Lead time]]-N246)^2</f>
        <v>0</v>
      </c>
      <c r="P246" s="55">
        <v>0</v>
      </c>
      <c r="Q246" s="55">
        <f>1.64*SQRT(Table1[[#This Row],[Lead Time (days)]]*(M246^2)+Table1[[#This Row],[APU
(units)]]*P246)</f>
        <v>4.8186370487929464</v>
      </c>
      <c r="R246" s="58">
        <f>Table1[[#This Row],[Safety Stock]]+(E246/30)*Table1[[#This Row],[Lead Time (days)]]</f>
        <v>64.818637048792951</v>
      </c>
      <c r="S246" s="58" t="str">
        <f>IF(Table1[[#This Row],[On Hand Stock (units)]]&gt;R246,"yes","no")</f>
        <v>no</v>
      </c>
      <c r="T246" s="59">
        <f>Table1[[#This Row],[On Hand Stock (units)]]-J246</f>
        <v>21.314313862765601</v>
      </c>
      <c r="U246" s="59">
        <f>Table1[[#This Row],[Exp. Lead time]]*Table1[[#This Row],[APU
(units)]]/30</f>
        <v>60</v>
      </c>
      <c r="V246" s="59">
        <f>Table1[[#This Row],[On Hand Stock (units)]]+U246</f>
        <v>117.3143138627656</v>
      </c>
      <c r="W246" s="59" t="str">
        <f>IF(Table1[[#This Row],[On hand quantity after purchase]]&gt;Table1[[#This Row],[APU  Projection for oct]],"Yes","No")</f>
        <v>Yes</v>
      </c>
      <c r="X246" s="59">
        <f>AE246-Table1[[#This Row],[On Hand Stock (units)]]</f>
        <v>-620.08773386276539</v>
      </c>
      <c r="Y246" s="59">
        <f>MAX(Table1[[#This Row],[Qty required to meet next quarter]],Table1[[#This Row],[MOQ/One lead time demand]])</f>
        <v>60</v>
      </c>
      <c r="Z246" s="59">
        <f>Table1[[#This Row],[Qty to purchase]]*Table1[[#This Row],[Std. Price ($)]]</f>
        <v>625.30380000000002</v>
      </c>
      <c r="AA246" s="59"/>
      <c r="AB246" s="59"/>
      <c r="AC246" s="61">
        <f>Table1[[#This Row],[On Hand Stock (units)]]-(12*Table1[[#This Row],[APU
(units)]])</f>
        <v>-1022.6856861372344</v>
      </c>
      <c r="AD246" s="64">
        <v>-53.999999999999972</v>
      </c>
      <c r="AE246" s="65">
        <f>AD246*Table1[[#This Row],[Std. Price ($)]]</f>
        <v>-562.77341999999976</v>
      </c>
    </row>
    <row r="247" spans="1:31" ht="18.5" x14ac:dyDescent="0.35">
      <c r="A247" s="46">
        <v>99255.099357286526</v>
      </c>
      <c r="B247" s="47">
        <v>5.7750000000000004</v>
      </c>
      <c r="C247" s="47">
        <v>1163.2667308166667</v>
      </c>
      <c r="D247" s="47">
        <f>Table1[[#This Row],[On-Hand Stock ($)]]/Table1[[#This Row],[Std. Price ($)]]</f>
        <v>201.43146853968253</v>
      </c>
      <c r="E247" s="48">
        <v>106</v>
      </c>
      <c r="F247" s="49">
        <v>0.2</v>
      </c>
      <c r="G247" s="48">
        <v>1</v>
      </c>
      <c r="H247" s="48">
        <v>0.73</v>
      </c>
      <c r="I247" s="48">
        <v>46</v>
      </c>
      <c r="J247" s="55">
        <f>Table1[[#This Row],[APU
(units)]]+(Table1[[#This Row],[APU Trend]]*Table1[[#This Row],[APU
(units)]])</f>
        <v>127.2</v>
      </c>
      <c r="K247" s="55" t="str">
        <f>IF(Table1[[#This Row],[On Hand Stock (units)]]&gt;J247,"Yes","No")</f>
        <v>Yes</v>
      </c>
      <c r="L247" s="55">
        <f>Table1[[#This Row],[Lead Time (days)]]/Table1[[#This Row],[S-OTD]]</f>
        <v>46</v>
      </c>
      <c r="M247" s="55">
        <f>(Table1[[#This Row],[Demand variability (COV)]]/100)*E247</f>
        <v>0.77380000000000004</v>
      </c>
      <c r="N247" s="55">
        <f>AVERAGE(Table1[[#This Row],[Lead Time (days)]],Table1[[#This Row],[Exp. Lead time]])</f>
        <v>46</v>
      </c>
      <c r="O247" s="55">
        <f>(Table1[[#This Row],[Exp. Lead time]]-N247)^2</f>
        <v>0</v>
      </c>
      <c r="P247" s="55">
        <v>0</v>
      </c>
      <c r="Q247" s="55">
        <f>1.64*SQRT(Table1[[#This Row],[Lead Time (days)]]*(M247^2)+Table1[[#This Row],[APU
(units)]]*P247)</f>
        <v>8.6069937831454268</v>
      </c>
      <c r="R247" s="58">
        <f>Table1[[#This Row],[Safety Stock]]+(E247/30)*Table1[[#This Row],[Lead Time (days)]]</f>
        <v>171.14032711647877</v>
      </c>
      <c r="S247" s="58" t="str">
        <f>IF(Table1[[#This Row],[On Hand Stock (units)]]&gt;R247,"yes","no")</f>
        <v>yes</v>
      </c>
      <c r="T247" s="59">
        <f>Table1[[#This Row],[On Hand Stock (units)]]-J247</f>
        <v>74.231468539682524</v>
      </c>
      <c r="U247" s="59">
        <f>Table1[[#This Row],[Exp. Lead time]]*Table1[[#This Row],[APU
(units)]]/30</f>
        <v>162.53333333333333</v>
      </c>
      <c r="V247" s="59">
        <f>Table1[[#This Row],[On Hand Stock (units)]]+U247</f>
        <v>363.96480187301586</v>
      </c>
      <c r="W247" s="59" t="str">
        <f>IF(Table1[[#This Row],[On hand quantity after purchase]]&gt;Table1[[#This Row],[APU  Projection for oct]],"Yes","No")</f>
        <v>Yes</v>
      </c>
      <c r="X247" s="59">
        <f>AE247-Table1[[#This Row],[On Hand Stock (units)]]</f>
        <v>2369.5985314603176</v>
      </c>
      <c r="Y247" s="59">
        <f>MAX(Table1[[#This Row],[Qty required to meet next quarter]],Table1[[#This Row],[MOQ/One lead time demand]])</f>
        <v>2369.5985314603176</v>
      </c>
      <c r="Z247" s="59">
        <f>Table1[[#This Row],[Qty to purchase]]*Table1[[#This Row],[Std. Price ($)]]</f>
        <v>13684.431519183336</v>
      </c>
      <c r="AA247" s="59"/>
      <c r="AB247" s="59"/>
      <c r="AC247" s="61">
        <f>Table1[[#This Row],[On Hand Stock (units)]]-(12*Table1[[#This Row],[APU
(units)]])</f>
        <v>-1070.5685314603174</v>
      </c>
      <c r="AD247" s="64">
        <v>445.20000000000005</v>
      </c>
      <c r="AE247" s="65">
        <f>AD247*Table1[[#This Row],[Std. Price ($)]]</f>
        <v>2571.0300000000002</v>
      </c>
    </row>
    <row r="248" spans="1:31" ht="18.5" x14ac:dyDescent="0.35">
      <c r="A248" s="46">
        <v>28701.633188123844</v>
      </c>
      <c r="B248" s="47">
        <v>11.22</v>
      </c>
      <c r="C248" s="47">
        <v>261.44546343693708</v>
      </c>
      <c r="D248" s="47">
        <f>Table1[[#This Row],[On-Hand Stock ($)]]/Table1[[#This Row],[Std. Price ($)]]</f>
        <v>23.301734709174426</v>
      </c>
      <c r="E248" s="48">
        <v>34</v>
      </c>
      <c r="F248" s="49">
        <v>-0.4</v>
      </c>
      <c r="G248" s="48">
        <v>0.82</v>
      </c>
      <c r="H248" s="48">
        <v>0.78</v>
      </c>
      <c r="I248" s="48">
        <v>20</v>
      </c>
      <c r="J248" s="55">
        <f>Table1[[#This Row],[APU
(units)]]+(Table1[[#This Row],[APU Trend]]*Table1[[#This Row],[APU
(units)]])</f>
        <v>20.399999999999999</v>
      </c>
      <c r="K248" s="55" t="str">
        <f>IF(Table1[[#This Row],[On Hand Stock (units)]]&gt;J248,"Yes","No")</f>
        <v>Yes</v>
      </c>
      <c r="L248" s="55">
        <f>Table1[[#This Row],[Lead Time (days)]]/Table1[[#This Row],[S-OTD]]</f>
        <v>24.390243902439025</v>
      </c>
      <c r="M248" s="55">
        <f>(Table1[[#This Row],[Demand variability (COV)]]/100)*E248</f>
        <v>0.26519999999999999</v>
      </c>
      <c r="N248" s="55">
        <f>AVERAGE(Table1[[#This Row],[Lead Time (days)]],Table1[[#This Row],[Exp. Lead time]])</f>
        <v>22.195121951219512</v>
      </c>
      <c r="O248" s="55">
        <f>(Table1[[#This Row],[Exp. Lead time]]-N248)^2</f>
        <v>4.8185603807257591</v>
      </c>
      <c r="P248" s="55">
        <v>4.8185603807257591</v>
      </c>
      <c r="Q248" s="55">
        <f>1.64*SQRT(Table1[[#This Row],[Lead Time (days)]]*(M248^2)+Table1[[#This Row],[APU
(units)]]*P248)</f>
        <v>21.081348327459516</v>
      </c>
      <c r="R248" s="58">
        <f>Table1[[#This Row],[Safety Stock]]+(E248/30)*Table1[[#This Row],[Lead Time (days)]]</f>
        <v>43.74801499412618</v>
      </c>
      <c r="S248" s="58" t="str">
        <f>IF(Table1[[#This Row],[On Hand Stock (units)]]&gt;R248,"yes","no")</f>
        <v>no</v>
      </c>
      <c r="T248" s="59">
        <f>Table1[[#This Row],[On Hand Stock (units)]]-J248</f>
        <v>2.901734709174427</v>
      </c>
      <c r="U248" s="59">
        <f>Table1[[#This Row],[Exp. Lead time]]*Table1[[#This Row],[APU
(units)]]/30</f>
        <v>27.642276422764226</v>
      </c>
      <c r="V248" s="59">
        <f>Table1[[#This Row],[On Hand Stock (units)]]+U248</f>
        <v>50.944011131938652</v>
      </c>
      <c r="W248" s="59" t="str">
        <f>IF(Table1[[#This Row],[On hand quantity after purchase]]&gt;Table1[[#This Row],[APU  Projection for oct]],"Yes","No")</f>
        <v>Yes</v>
      </c>
      <c r="X248" s="59">
        <f>AE248-Table1[[#This Row],[On Hand Stock (units)]]</f>
        <v>205.58626529082551</v>
      </c>
      <c r="Y248" s="59">
        <f>MAX(Table1[[#This Row],[Qty required to meet next quarter]],Table1[[#This Row],[MOQ/One lead time demand]])</f>
        <v>205.58626529082551</v>
      </c>
      <c r="Z248" s="59">
        <f>Table1[[#This Row],[Qty to purchase]]*Table1[[#This Row],[Std. Price ($)]]</f>
        <v>2306.6778965630624</v>
      </c>
      <c r="AA248" s="59"/>
      <c r="AB248" s="59"/>
      <c r="AC248" s="61">
        <f>Table1[[#This Row],[On Hand Stock (units)]]-(12*Table1[[#This Row],[APU
(units)]])</f>
        <v>-384.69826529082559</v>
      </c>
      <c r="AD248" s="64">
        <v>20.399999999999991</v>
      </c>
      <c r="AE248" s="65">
        <f>AD248*Table1[[#This Row],[Std. Price ($)]]</f>
        <v>228.88799999999992</v>
      </c>
    </row>
    <row r="249" spans="1:31" ht="18.5" x14ac:dyDescent="0.35">
      <c r="A249" s="46">
        <v>73387.032396458409</v>
      </c>
      <c r="B249" s="47">
        <v>11.368060000000002</v>
      </c>
      <c r="C249" s="47">
        <v>996.7567062420004</v>
      </c>
      <c r="D249" s="47">
        <f>Table1[[#This Row],[On-Hand Stock ($)]]/Table1[[#This Row],[Std. Price ($)]]</f>
        <v>87.680457900644456</v>
      </c>
      <c r="E249" s="48">
        <v>170</v>
      </c>
      <c r="F249" s="49">
        <v>0.8</v>
      </c>
      <c r="G249" s="48">
        <v>1</v>
      </c>
      <c r="H249" s="48">
        <v>0.73</v>
      </c>
      <c r="I249" s="48">
        <v>20</v>
      </c>
      <c r="J249" s="55">
        <f>Table1[[#This Row],[APU
(units)]]+(Table1[[#This Row],[APU Trend]]*Table1[[#This Row],[APU
(units)]])</f>
        <v>306</v>
      </c>
      <c r="K249" s="55" t="str">
        <f>IF(Table1[[#This Row],[On Hand Stock (units)]]&gt;J249,"Yes","No")</f>
        <v>No</v>
      </c>
      <c r="L249" s="55">
        <f>Table1[[#This Row],[Lead Time (days)]]/Table1[[#This Row],[S-OTD]]</f>
        <v>20</v>
      </c>
      <c r="M249" s="55">
        <f>(Table1[[#This Row],[Demand variability (COV)]]/100)*E249</f>
        <v>1.2410000000000001</v>
      </c>
      <c r="N249" s="55">
        <f>AVERAGE(Table1[[#This Row],[Lead Time (days)]],Table1[[#This Row],[Exp. Lead time]])</f>
        <v>20</v>
      </c>
      <c r="O249" s="55">
        <f>(Table1[[#This Row],[Exp. Lead time]]-N249)^2</f>
        <v>0</v>
      </c>
      <c r="P249" s="55">
        <v>0</v>
      </c>
      <c r="Q249" s="55">
        <f>1.64*SQRT(Table1[[#This Row],[Lead Time (days)]]*(M249^2)+Table1[[#This Row],[APU
(units)]]*P249)</f>
        <v>9.1018699810533441</v>
      </c>
      <c r="R249" s="58">
        <f>Table1[[#This Row],[Safety Stock]]+(E249/30)*Table1[[#This Row],[Lead Time (days)]]</f>
        <v>122.43520331438668</v>
      </c>
      <c r="S249" s="58" t="str">
        <f>IF(Table1[[#This Row],[On Hand Stock (units)]]&gt;R249,"yes","no")</f>
        <v>no</v>
      </c>
      <c r="T249" s="59">
        <f>Table1[[#This Row],[On Hand Stock (units)]]-J249</f>
        <v>-218.31954209935554</v>
      </c>
      <c r="U249" s="59">
        <f>Table1[[#This Row],[Exp. Lead time]]*Table1[[#This Row],[APU
(units)]]/30</f>
        <v>113.33333333333333</v>
      </c>
      <c r="V249" s="59">
        <f>Table1[[#This Row],[On Hand Stock (units)]]+U249</f>
        <v>201.01379123397777</v>
      </c>
      <c r="W249" s="59" t="str">
        <f>IF(Table1[[#This Row],[On hand quantity after purchase]]&gt;Table1[[#This Row],[APU  Projection for oct]],"Yes","No")</f>
        <v>No</v>
      </c>
      <c r="X249" s="59">
        <f>AE249-Table1[[#This Row],[On Hand Stock (units)]]</f>
        <v>14986.367102099359</v>
      </c>
      <c r="Y249" s="59">
        <f>MAX(Table1[[#This Row],[Qty required to meet next quarter]],Table1[[#This Row],[MOQ/One lead time demand]])</f>
        <v>14986.367102099359</v>
      </c>
      <c r="Z249" s="59">
        <f>Table1[[#This Row],[Qty to purchase]]*Table1[[#This Row],[Std. Price ($)]]</f>
        <v>170365.92039869167</v>
      </c>
      <c r="AA249" s="59"/>
      <c r="AB249" s="59"/>
      <c r="AC249" s="61">
        <f>Table1[[#This Row],[On Hand Stock (units)]]-(12*Table1[[#This Row],[APU
(units)]])</f>
        <v>-1952.3195420993557</v>
      </c>
      <c r="AD249" s="64">
        <v>1326</v>
      </c>
      <c r="AE249" s="65">
        <f>AD249*Table1[[#This Row],[Std. Price ($)]]</f>
        <v>15074.047560000003</v>
      </c>
    </row>
    <row r="250" spans="1:31" ht="18.5" x14ac:dyDescent="0.35">
      <c r="A250" s="46">
        <v>32263.160695685445</v>
      </c>
      <c r="B250" s="47">
        <v>40.840360000000004</v>
      </c>
      <c r="C250" s="47">
        <v>1016.9966298492002</v>
      </c>
      <c r="D250" s="47">
        <f>Table1[[#This Row],[On-Hand Stock ($)]]/Table1[[#This Row],[Std. Price ($)]]</f>
        <v>24.901754780055811</v>
      </c>
      <c r="E250" s="48">
        <v>66</v>
      </c>
      <c r="F250" s="49">
        <v>-0.2</v>
      </c>
      <c r="G250" s="48">
        <v>1</v>
      </c>
      <c r="H250" s="48">
        <v>0.9</v>
      </c>
      <c r="I250" s="48">
        <v>13</v>
      </c>
      <c r="J250" s="55">
        <f>Table1[[#This Row],[APU
(units)]]+(Table1[[#This Row],[APU Trend]]*Table1[[#This Row],[APU
(units)]])</f>
        <v>52.8</v>
      </c>
      <c r="K250" s="55" t="str">
        <f>IF(Table1[[#This Row],[On Hand Stock (units)]]&gt;J250,"Yes","No")</f>
        <v>No</v>
      </c>
      <c r="L250" s="55">
        <f>Table1[[#This Row],[Lead Time (days)]]/Table1[[#This Row],[S-OTD]]</f>
        <v>13</v>
      </c>
      <c r="M250" s="55">
        <f>(Table1[[#This Row],[Demand variability (COV)]]/100)*E250</f>
        <v>0.59400000000000008</v>
      </c>
      <c r="N250" s="55">
        <f>AVERAGE(Table1[[#This Row],[Lead Time (days)]],Table1[[#This Row],[Exp. Lead time]])</f>
        <v>13</v>
      </c>
      <c r="O250" s="55">
        <f>(Table1[[#This Row],[Exp. Lead time]]-N250)^2</f>
        <v>0</v>
      </c>
      <c r="P250" s="55">
        <v>0</v>
      </c>
      <c r="Q250" s="55">
        <f>1.64*SQRT(Table1[[#This Row],[Lead Time (days)]]*(M250^2)+Table1[[#This Row],[APU
(units)]]*P250)</f>
        <v>3.5123838305060002</v>
      </c>
      <c r="R250" s="58">
        <f>Table1[[#This Row],[Safety Stock]]+(E250/30)*Table1[[#This Row],[Lead Time (days)]]</f>
        <v>32.112383830506005</v>
      </c>
      <c r="S250" s="58" t="str">
        <f>IF(Table1[[#This Row],[On Hand Stock (units)]]&gt;R250,"yes","no")</f>
        <v>no</v>
      </c>
      <c r="T250" s="59">
        <f>Table1[[#This Row],[On Hand Stock (units)]]-J250</f>
        <v>-27.898245219944187</v>
      </c>
      <c r="U250" s="59">
        <f>Table1[[#This Row],[Exp. Lead time]]*Table1[[#This Row],[APU
(units)]]/30</f>
        <v>28.6</v>
      </c>
      <c r="V250" s="59">
        <f>Table1[[#This Row],[On Hand Stock (units)]]+U250</f>
        <v>53.501754780055812</v>
      </c>
      <c r="W250" s="59" t="str">
        <f>IF(Table1[[#This Row],[On hand quantity after purchase]]&gt;Table1[[#This Row],[APU  Projection for oct]],"Yes","No")</f>
        <v>Yes</v>
      </c>
      <c r="X250" s="59">
        <f>AE250-Table1[[#This Row],[On Hand Stock (units)]]</f>
        <v>4826.9330132199439</v>
      </c>
      <c r="Y250" s="59">
        <f>MAX(Table1[[#This Row],[Qty required to meet next quarter]],Table1[[#This Row],[MOQ/One lead time demand]])</f>
        <v>4826.9330132199439</v>
      </c>
      <c r="Z250" s="59">
        <f>Table1[[#This Row],[Qty to purchase]]*Table1[[#This Row],[Std. Price ($)]]</f>
        <v>197133.6819557873</v>
      </c>
      <c r="AA250" s="59"/>
      <c r="AB250" s="59"/>
      <c r="AC250" s="61">
        <f>Table1[[#This Row],[On Hand Stock (units)]]-(12*Table1[[#This Row],[APU
(units)]])</f>
        <v>-767.09824521994415</v>
      </c>
      <c r="AD250" s="64">
        <v>118.79999999999998</v>
      </c>
      <c r="AE250" s="65">
        <f>AD250*Table1[[#This Row],[Std. Price ($)]]</f>
        <v>4851.8347679999997</v>
      </c>
    </row>
    <row r="251" spans="1:31" ht="18.5" x14ac:dyDescent="0.35">
      <c r="A251" s="46">
        <v>64875.996465246229</v>
      </c>
      <c r="B251" s="47">
        <v>24.673000000000002</v>
      </c>
      <c r="C251" s="47">
        <v>3929.3236050420005</v>
      </c>
      <c r="D251" s="47">
        <f>Table1[[#This Row],[On-Hand Stock ($)]]/Table1[[#This Row],[Std. Price ($)]]</f>
        <v>159.2560128497548</v>
      </c>
      <c r="E251" s="48">
        <v>146</v>
      </c>
      <c r="F251" s="49">
        <v>-0.7</v>
      </c>
      <c r="G251" s="48">
        <v>1</v>
      </c>
      <c r="H251" s="48">
        <v>0.82</v>
      </c>
      <c r="I251" s="48">
        <v>33</v>
      </c>
      <c r="J251" s="55">
        <f>Table1[[#This Row],[APU
(units)]]+(Table1[[#This Row],[APU Trend]]*Table1[[#This Row],[APU
(units)]])</f>
        <v>43.800000000000011</v>
      </c>
      <c r="K251" s="55" t="str">
        <f>IF(Table1[[#This Row],[On Hand Stock (units)]]&gt;J251,"Yes","No")</f>
        <v>Yes</v>
      </c>
      <c r="L251" s="55">
        <f>Table1[[#This Row],[Lead Time (days)]]/Table1[[#This Row],[S-OTD]]</f>
        <v>33</v>
      </c>
      <c r="M251" s="55">
        <f>(Table1[[#This Row],[Demand variability (COV)]]/100)*E251</f>
        <v>1.1971999999999998</v>
      </c>
      <c r="N251" s="55">
        <f>AVERAGE(Table1[[#This Row],[Lead Time (days)]],Table1[[#This Row],[Exp. Lead time]])</f>
        <v>33</v>
      </c>
      <c r="O251" s="55">
        <f>(Table1[[#This Row],[Exp. Lead time]]-N251)^2</f>
        <v>0</v>
      </c>
      <c r="P251" s="55">
        <v>0</v>
      </c>
      <c r="Q251" s="55">
        <f>1.64*SQRT(Table1[[#This Row],[Lead Time (days)]]*(M251^2)+Table1[[#This Row],[APU
(units)]]*P251)</f>
        <v>11.278920256713935</v>
      </c>
      <c r="R251" s="58">
        <f>Table1[[#This Row],[Safety Stock]]+(E251/30)*Table1[[#This Row],[Lead Time (days)]]</f>
        <v>171.87892025671394</v>
      </c>
      <c r="S251" s="58" t="str">
        <f>IF(Table1[[#This Row],[On Hand Stock (units)]]&gt;R251,"yes","no")</f>
        <v>no</v>
      </c>
      <c r="T251" s="59">
        <f>Table1[[#This Row],[On Hand Stock (units)]]-J251</f>
        <v>115.45601284975479</v>
      </c>
      <c r="U251" s="59">
        <f>Table1[[#This Row],[Exp. Lead time]]*Table1[[#This Row],[APU
(units)]]/30</f>
        <v>160.6</v>
      </c>
      <c r="V251" s="59">
        <f>Table1[[#This Row],[On Hand Stock (units)]]+U251</f>
        <v>319.85601284975479</v>
      </c>
      <c r="W251" s="59" t="str">
        <f>IF(Table1[[#This Row],[On hand quantity after purchase]]&gt;Table1[[#This Row],[APU  Projection for oct]],"Yes","No")</f>
        <v>Yes</v>
      </c>
      <c r="X251" s="59">
        <f>AE251-Table1[[#This Row],[On Hand Stock (units)]]</f>
        <v>-4481.9656128497527</v>
      </c>
      <c r="Y251" s="59">
        <f>MAX(Table1[[#This Row],[Qty required to meet next quarter]],Table1[[#This Row],[MOQ/One lead time demand]])</f>
        <v>160.6</v>
      </c>
      <c r="Z251" s="59">
        <f>Table1[[#This Row],[Qty to purchase]]*Table1[[#This Row],[Std. Price ($)]]</f>
        <v>3962.4838</v>
      </c>
      <c r="AA251" s="59"/>
      <c r="AB251" s="59"/>
      <c r="AC251" s="61">
        <f>Table1[[#This Row],[On Hand Stock (units)]]-(12*Table1[[#This Row],[APU
(units)]])</f>
        <v>-1592.7439871502452</v>
      </c>
      <c r="AD251" s="64">
        <v>-175.19999999999993</v>
      </c>
      <c r="AE251" s="65">
        <f>AD251*Table1[[#This Row],[Std. Price ($)]]</f>
        <v>-4322.7095999999983</v>
      </c>
    </row>
    <row r="252" spans="1:31" ht="18.5" x14ac:dyDescent="0.35">
      <c r="A252" s="46">
        <v>4480.6401211637367</v>
      </c>
      <c r="B252" s="47">
        <v>21.289950000000005</v>
      </c>
      <c r="C252" s="47">
        <v>5293.9990173614442</v>
      </c>
      <c r="D252" s="47">
        <f>Table1[[#This Row],[On-Hand Stock ($)]]/Table1[[#This Row],[Std. Price ($)]]</f>
        <v>248.66188118626127</v>
      </c>
      <c r="E252" s="48">
        <v>178</v>
      </c>
      <c r="F252" s="49">
        <v>1.5</v>
      </c>
      <c r="G252" s="48">
        <v>0.77</v>
      </c>
      <c r="H252" s="48">
        <v>1.03</v>
      </c>
      <c r="I252" s="48">
        <v>33</v>
      </c>
      <c r="J252" s="55">
        <f>Table1[[#This Row],[APU
(units)]]+(Table1[[#This Row],[APU Trend]]*Table1[[#This Row],[APU
(units)]])</f>
        <v>445</v>
      </c>
      <c r="K252" s="55" t="str">
        <f>IF(Table1[[#This Row],[On Hand Stock (units)]]&gt;J252,"Yes","No")</f>
        <v>No</v>
      </c>
      <c r="L252" s="55">
        <f>Table1[[#This Row],[Lead Time (days)]]/Table1[[#This Row],[S-OTD]]</f>
        <v>42.857142857142854</v>
      </c>
      <c r="M252" s="55">
        <f>(Table1[[#This Row],[Demand variability (COV)]]/100)*E252</f>
        <v>1.8333999999999999</v>
      </c>
      <c r="N252" s="55">
        <f>AVERAGE(Table1[[#This Row],[Lead Time (days)]],Table1[[#This Row],[Exp. Lead time]])</f>
        <v>37.928571428571431</v>
      </c>
      <c r="O252" s="55">
        <f>(Table1[[#This Row],[Exp. Lead time]]-N252)^2</f>
        <v>24.290816326530564</v>
      </c>
      <c r="P252" s="55">
        <v>24.290816326530564</v>
      </c>
      <c r="Q252" s="55">
        <f>1.64*SQRT(Table1[[#This Row],[Lead Time (days)]]*(M252^2)+Table1[[#This Row],[APU
(units)]]*P252)</f>
        <v>109.21328825062781</v>
      </c>
      <c r="R252" s="58">
        <f>Table1[[#This Row],[Safety Stock]]+(E252/30)*Table1[[#This Row],[Lead Time (days)]]</f>
        <v>305.01328825062785</v>
      </c>
      <c r="S252" s="58" t="str">
        <f>IF(Table1[[#This Row],[On Hand Stock (units)]]&gt;R252,"yes","no")</f>
        <v>no</v>
      </c>
      <c r="T252" s="59">
        <f>Table1[[#This Row],[On Hand Stock (units)]]-J252</f>
        <v>-196.33811881373873</v>
      </c>
      <c r="U252" s="59">
        <f>Table1[[#This Row],[Exp. Lead time]]*Table1[[#This Row],[APU
(units)]]/30</f>
        <v>254.28571428571428</v>
      </c>
      <c r="V252" s="59">
        <f>Table1[[#This Row],[On Hand Stock (units)]]+U252</f>
        <v>502.94759547197555</v>
      </c>
      <c r="W252" s="59" t="str">
        <f>IF(Table1[[#This Row],[On hand quantity after purchase]]&gt;Table1[[#This Row],[APU  Projection for oct]],"Yes","No")</f>
        <v>Yes</v>
      </c>
      <c r="X252" s="59">
        <f>AE252-Table1[[#This Row],[On Hand Stock (units)]]</f>
        <v>45226.671318813744</v>
      </c>
      <c r="Y252" s="59">
        <f>MAX(Table1[[#This Row],[Qty required to meet next quarter]],Table1[[#This Row],[MOQ/One lead time demand]])</f>
        <v>45226.671318813744</v>
      </c>
      <c r="Z252" s="59">
        <f>Table1[[#This Row],[Qty to purchase]]*Table1[[#This Row],[Std. Price ($)]]</f>
        <v>962873.57104397891</v>
      </c>
      <c r="AA252" s="59"/>
      <c r="AB252" s="59"/>
      <c r="AC252" s="61">
        <f>Table1[[#This Row],[On Hand Stock (units)]]-(12*Table1[[#This Row],[APU
(units)]])</f>
        <v>-1887.3381188137387</v>
      </c>
      <c r="AD252" s="64">
        <v>2136</v>
      </c>
      <c r="AE252" s="65">
        <f>AD252*Table1[[#This Row],[Std. Price ($)]]</f>
        <v>45475.333200000008</v>
      </c>
    </row>
    <row r="253" spans="1:31" ht="18.5" x14ac:dyDescent="0.35">
      <c r="A253" s="46">
        <v>56096.266748995047</v>
      </c>
      <c r="B253" s="47">
        <v>25.264800000000001</v>
      </c>
      <c r="C253" s="47">
        <v>4290.7310719310362</v>
      </c>
      <c r="D253" s="47">
        <f>Table1[[#This Row],[On-Hand Stock ($)]]/Table1[[#This Row],[Std. Price ($)]]</f>
        <v>169.83039928798311</v>
      </c>
      <c r="E253" s="48">
        <v>178</v>
      </c>
      <c r="F253" s="49">
        <v>1.2</v>
      </c>
      <c r="G253" s="48">
        <v>0.82</v>
      </c>
      <c r="H253" s="48">
        <v>0.74</v>
      </c>
      <c r="I253" s="48">
        <v>31</v>
      </c>
      <c r="J253" s="55">
        <f>Table1[[#This Row],[APU
(units)]]+(Table1[[#This Row],[APU Trend]]*Table1[[#This Row],[APU
(units)]])</f>
        <v>391.6</v>
      </c>
      <c r="K253" s="55" t="str">
        <f>IF(Table1[[#This Row],[On Hand Stock (units)]]&gt;J253,"Yes","No")</f>
        <v>No</v>
      </c>
      <c r="L253" s="55">
        <f>Table1[[#This Row],[Lead Time (days)]]/Table1[[#This Row],[S-OTD]]</f>
        <v>37.804878048780488</v>
      </c>
      <c r="M253" s="55">
        <f>(Table1[[#This Row],[Demand variability (COV)]]/100)*E253</f>
        <v>1.3172000000000001</v>
      </c>
      <c r="N253" s="55">
        <f>AVERAGE(Table1[[#This Row],[Lead Time (days)]],Table1[[#This Row],[Exp. Lead time]])</f>
        <v>34.402439024390247</v>
      </c>
      <c r="O253" s="55">
        <f>(Table1[[#This Row],[Exp. Lead time]]-N253)^2</f>
        <v>11.57659131469361</v>
      </c>
      <c r="P253" s="55">
        <v>11.57659131469361</v>
      </c>
      <c r="Q253" s="55">
        <f>1.64*SQRT(Table1[[#This Row],[Lead Time (days)]]*(M253^2)+Table1[[#This Row],[APU
(units)]]*P253)</f>
        <v>75.411807143849643</v>
      </c>
      <c r="R253" s="58">
        <f>Table1[[#This Row],[Safety Stock]]+(E253/30)*Table1[[#This Row],[Lead Time (days)]]</f>
        <v>259.34514047718301</v>
      </c>
      <c r="S253" s="58" t="str">
        <f>IF(Table1[[#This Row],[On Hand Stock (units)]]&gt;R253,"yes","no")</f>
        <v>no</v>
      </c>
      <c r="T253" s="59">
        <f>Table1[[#This Row],[On Hand Stock (units)]]-J253</f>
        <v>-221.76960071201691</v>
      </c>
      <c r="U253" s="59">
        <f>Table1[[#This Row],[Exp. Lead time]]*Table1[[#This Row],[APU
(units)]]/30</f>
        <v>224.3089430894309</v>
      </c>
      <c r="V253" s="59">
        <f>Table1[[#This Row],[On Hand Stock (units)]]+U253</f>
        <v>394.13934237741398</v>
      </c>
      <c r="W253" s="59" t="str">
        <f>IF(Table1[[#This Row],[On hand quantity after purchase]]&gt;Table1[[#This Row],[APU  Projection for oct]],"Yes","No")</f>
        <v>Yes</v>
      </c>
      <c r="X253" s="59">
        <f>AE253-Table1[[#This Row],[On Hand Stock (units)]]</f>
        <v>45700.940480712015</v>
      </c>
      <c r="Y253" s="59">
        <f>MAX(Table1[[#This Row],[Qty required to meet next quarter]],Table1[[#This Row],[MOQ/One lead time demand]])</f>
        <v>45700.940480712015</v>
      </c>
      <c r="Z253" s="59">
        <f>Table1[[#This Row],[Qty to purchase]]*Table1[[#This Row],[Std. Price ($)]]</f>
        <v>1154625.1210570929</v>
      </c>
      <c r="AA253" s="59"/>
      <c r="AB253" s="59"/>
      <c r="AC253" s="61">
        <f>Table1[[#This Row],[On Hand Stock (units)]]-(12*Table1[[#This Row],[APU
(units)]])</f>
        <v>-1966.169600712017</v>
      </c>
      <c r="AD253" s="64">
        <v>1815.6</v>
      </c>
      <c r="AE253" s="65">
        <f>AD253*Table1[[#This Row],[Std. Price ($)]]</f>
        <v>45870.770879999996</v>
      </c>
    </row>
    <row r="254" spans="1:31" ht="18.5" x14ac:dyDescent="0.35">
      <c r="A254" s="46">
        <v>68937.249664125615</v>
      </c>
      <c r="B254" s="47">
        <v>10.824660000000002</v>
      </c>
      <c r="C254" s="47">
        <v>1302.5760186384</v>
      </c>
      <c r="D254" s="47">
        <f>Table1[[#This Row],[On-Hand Stock ($)]]/Table1[[#This Row],[Std. Price ($)]]</f>
        <v>120.334127689775</v>
      </c>
      <c r="E254" s="48">
        <v>138</v>
      </c>
      <c r="F254" s="49">
        <v>-0.7</v>
      </c>
      <c r="G254" s="48">
        <v>1</v>
      </c>
      <c r="H254" s="48">
        <v>0.8</v>
      </c>
      <c r="I254" s="48">
        <v>31</v>
      </c>
      <c r="J254" s="55">
        <f>Table1[[#This Row],[APU
(units)]]+(Table1[[#This Row],[APU Trend]]*Table1[[#This Row],[APU
(units)]])</f>
        <v>41.400000000000006</v>
      </c>
      <c r="K254" s="55" t="str">
        <f>IF(Table1[[#This Row],[On Hand Stock (units)]]&gt;J254,"Yes","No")</f>
        <v>Yes</v>
      </c>
      <c r="L254" s="55">
        <f>Table1[[#This Row],[Lead Time (days)]]/Table1[[#This Row],[S-OTD]]</f>
        <v>31</v>
      </c>
      <c r="M254" s="55">
        <f>(Table1[[#This Row],[Demand variability (COV)]]/100)*E254</f>
        <v>1.1040000000000001</v>
      </c>
      <c r="N254" s="55">
        <f>AVERAGE(Table1[[#This Row],[Lead Time (days)]],Table1[[#This Row],[Exp. Lead time]])</f>
        <v>31</v>
      </c>
      <c r="O254" s="55">
        <f>(Table1[[#This Row],[Exp. Lead time]]-N254)^2</f>
        <v>0</v>
      </c>
      <c r="P254" s="55">
        <v>0</v>
      </c>
      <c r="Q254" s="55">
        <f>1.64*SQRT(Table1[[#This Row],[Lead Time (days)]]*(M254^2)+Table1[[#This Row],[APU
(units)]]*P254)</f>
        <v>10.080771444765524</v>
      </c>
      <c r="R254" s="58">
        <f>Table1[[#This Row],[Safety Stock]]+(E254/30)*Table1[[#This Row],[Lead Time (days)]]</f>
        <v>152.68077144476553</v>
      </c>
      <c r="S254" s="58" t="str">
        <f>IF(Table1[[#This Row],[On Hand Stock (units)]]&gt;R254,"yes","no")</f>
        <v>no</v>
      </c>
      <c r="T254" s="59">
        <f>Table1[[#This Row],[On Hand Stock (units)]]-J254</f>
        <v>78.934127689774996</v>
      </c>
      <c r="U254" s="59">
        <f>Table1[[#This Row],[Exp. Lead time]]*Table1[[#This Row],[APU
(units)]]/30</f>
        <v>142.6</v>
      </c>
      <c r="V254" s="59">
        <f>Table1[[#This Row],[On Hand Stock (units)]]+U254</f>
        <v>262.93412768977498</v>
      </c>
      <c r="W254" s="59" t="str">
        <f>IF(Table1[[#This Row],[On hand quantity after purchase]]&gt;Table1[[#This Row],[APU  Projection for oct]],"Yes","No")</f>
        <v>Yes</v>
      </c>
      <c r="X254" s="59">
        <f>AE254-Table1[[#This Row],[On Hand Stock (units)]]</f>
        <v>-1912.8978236897744</v>
      </c>
      <c r="Y254" s="59">
        <f>MAX(Table1[[#This Row],[Qty required to meet next quarter]],Table1[[#This Row],[MOQ/One lead time demand]])</f>
        <v>142.6</v>
      </c>
      <c r="Z254" s="59">
        <f>Table1[[#This Row],[Qty to purchase]]*Table1[[#This Row],[Std. Price ($)]]</f>
        <v>1543.5965160000001</v>
      </c>
      <c r="AA254" s="59"/>
      <c r="AB254" s="59"/>
      <c r="AC254" s="61">
        <f>Table1[[#This Row],[On Hand Stock (units)]]-(12*Table1[[#This Row],[APU
(units)]])</f>
        <v>-1535.665872310225</v>
      </c>
      <c r="AD254" s="64">
        <v>-165.59999999999994</v>
      </c>
      <c r="AE254" s="65">
        <f>AD254*Table1[[#This Row],[Std. Price ($)]]</f>
        <v>-1792.5636959999995</v>
      </c>
    </row>
    <row r="255" spans="1:31" ht="18.5" x14ac:dyDescent="0.35">
      <c r="A255" s="46">
        <v>19299.526822133605</v>
      </c>
      <c r="B255" s="47">
        <v>7.6230000000000002</v>
      </c>
      <c r="C255" s="47">
        <v>1240.9358430993336</v>
      </c>
      <c r="D255" s="47">
        <f>Table1[[#This Row],[On-Hand Stock ($)]]/Table1[[#This Row],[Std. Price ($)]]</f>
        <v>162.78838293314098</v>
      </c>
      <c r="E255" s="48">
        <v>178</v>
      </c>
      <c r="F255" s="49">
        <v>0.5</v>
      </c>
      <c r="G255" s="48">
        <v>1</v>
      </c>
      <c r="H255" s="48">
        <v>0.74</v>
      </c>
      <c r="I255" s="48">
        <v>23</v>
      </c>
      <c r="J255" s="55">
        <f>Table1[[#This Row],[APU
(units)]]+(Table1[[#This Row],[APU Trend]]*Table1[[#This Row],[APU
(units)]])</f>
        <v>267</v>
      </c>
      <c r="K255" s="55" t="str">
        <f>IF(Table1[[#This Row],[On Hand Stock (units)]]&gt;J255,"Yes","No")</f>
        <v>No</v>
      </c>
      <c r="L255" s="55">
        <f>Table1[[#This Row],[Lead Time (days)]]/Table1[[#This Row],[S-OTD]]</f>
        <v>23</v>
      </c>
      <c r="M255" s="55">
        <f>(Table1[[#This Row],[Demand variability (COV)]]/100)*E255</f>
        <v>1.3172000000000001</v>
      </c>
      <c r="N255" s="55">
        <f>AVERAGE(Table1[[#This Row],[Lead Time (days)]],Table1[[#This Row],[Exp. Lead time]])</f>
        <v>23</v>
      </c>
      <c r="O255" s="55">
        <f>(Table1[[#This Row],[Exp. Lead time]]-N255)^2</f>
        <v>0</v>
      </c>
      <c r="P255" s="55">
        <v>0</v>
      </c>
      <c r="Q255" s="55">
        <f>1.64*SQRT(Table1[[#This Row],[Lead Time (days)]]*(M255^2)+Table1[[#This Row],[APU
(units)]]*P255)</f>
        <v>10.359993623312324</v>
      </c>
      <c r="R255" s="58">
        <f>Table1[[#This Row],[Safety Stock]]+(E255/30)*Table1[[#This Row],[Lead Time (days)]]</f>
        <v>146.826660289979</v>
      </c>
      <c r="S255" s="58" t="str">
        <f>IF(Table1[[#This Row],[On Hand Stock (units)]]&gt;R255,"yes","no")</f>
        <v>yes</v>
      </c>
      <c r="T255" s="59">
        <f>Table1[[#This Row],[On Hand Stock (units)]]-J255</f>
        <v>-104.21161706685902</v>
      </c>
      <c r="U255" s="59">
        <f>Table1[[#This Row],[Exp. Lead time]]*Table1[[#This Row],[APU
(units)]]/30</f>
        <v>136.46666666666667</v>
      </c>
      <c r="V255" s="59">
        <f>Table1[[#This Row],[On Hand Stock (units)]]+U255</f>
        <v>299.25504959980765</v>
      </c>
      <c r="W255" s="59" t="str">
        <f>IF(Table1[[#This Row],[On hand quantity after purchase]]&gt;Table1[[#This Row],[APU  Projection for oct]],"Yes","No")</f>
        <v>Yes</v>
      </c>
      <c r="X255" s="59">
        <f>AE255-Table1[[#This Row],[On Hand Stock (units)]]</f>
        <v>7978.5756170668592</v>
      </c>
      <c r="Y255" s="59">
        <f>MAX(Table1[[#This Row],[Qty required to meet next quarter]],Table1[[#This Row],[MOQ/One lead time demand]])</f>
        <v>7978.5756170668592</v>
      </c>
      <c r="Z255" s="59">
        <f>Table1[[#This Row],[Qty to purchase]]*Table1[[#This Row],[Std. Price ($)]]</f>
        <v>60820.681928900667</v>
      </c>
      <c r="AA255" s="59"/>
      <c r="AB255" s="59"/>
      <c r="AC255" s="61">
        <f>Table1[[#This Row],[On Hand Stock (units)]]-(12*Table1[[#This Row],[APU
(units)]])</f>
        <v>-1973.2116170668589</v>
      </c>
      <c r="AD255" s="64">
        <v>1068</v>
      </c>
      <c r="AE255" s="65">
        <f>AD255*Table1[[#This Row],[Std. Price ($)]]</f>
        <v>8141.3640000000005</v>
      </c>
    </row>
    <row r="256" spans="1:31" ht="18.5" x14ac:dyDescent="0.35">
      <c r="A256" s="46">
        <v>13827.445343128031</v>
      </c>
      <c r="B256" s="47">
        <v>6.3486500000000001</v>
      </c>
      <c r="C256" s="47">
        <v>3359.4459339310329</v>
      </c>
      <c r="D256" s="47">
        <f>Table1[[#This Row],[On-Hand Stock ($)]]/Table1[[#This Row],[Std. Price ($)]]</f>
        <v>529.1591021604645</v>
      </c>
      <c r="E256" s="48">
        <v>178</v>
      </c>
      <c r="F256" s="49">
        <v>0.2</v>
      </c>
      <c r="G256" s="48">
        <v>0.82</v>
      </c>
      <c r="H256" s="48">
        <v>2.33</v>
      </c>
      <c r="I256" s="48">
        <v>31</v>
      </c>
      <c r="J256" s="55">
        <f>Table1[[#This Row],[APU
(units)]]+(Table1[[#This Row],[APU Trend]]*Table1[[#This Row],[APU
(units)]])</f>
        <v>213.6</v>
      </c>
      <c r="K256" s="55" t="str">
        <f>IF(Table1[[#This Row],[On Hand Stock (units)]]&gt;J256,"Yes","No")</f>
        <v>Yes</v>
      </c>
      <c r="L256" s="55">
        <f>Table1[[#This Row],[Lead Time (days)]]/Table1[[#This Row],[S-OTD]]</f>
        <v>37.804878048780488</v>
      </c>
      <c r="M256" s="55">
        <f>(Table1[[#This Row],[Demand variability (COV)]]/100)*E256</f>
        <v>4.1474000000000002</v>
      </c>
      <c r="N256" s="55">
        <f>AVERAGE(Table1[[#This Row],[Lead Time (days)]],Table1[[#This Row],[Exp. Lead time]])</f>
        <v>34.402439024390247</v>
      </c>
      <c r="O256" s="55">
        <f>(Table1[[#This Row],[Exp. Lead time]]-N256)^2</f>
        <v>11.57659131469361</v>
      </c>
      <c r="P256" s="55">
        <v>11.57659131469361</v>
      </c>
      <c r="Q256" s="55">
        <f>1.64*SQRT(Table1[[#This Row],[Lead Time (days)]]*(M256^2)+Table1[[#This Row],[APU
(units)]]*P256)</f>
        <v>83.525153044005634</v>
      </c>
      <c r="R256" s="58">
        <f>Table1[[#This Row],[Safety Stock]]+(E256/30)*Table1[[#This Row],[Lead Time (days)]]</f>
        <v>267.458486377339</v>
      </c>
      <c r="S256" s="58" t="str">
        <f>IF(Table1[[#This Row],[On Hand Stock (units)]]&gt;R256,"yes","no")</f>
        <v>yes</v>
      </c>
      <c r="T256" s="59">
        <f>Table1[[#This Row],[On Hand Stock (units)]]-J256</f>
        <v>315.55910216046448</v>
      </c>
      <c r="U256" s="59">
        <f>Table1[[#This Row],[Exp. Lead time]]*Table1[[#This Row],[APU
(units)]]/30</f>
        <v>224.3089430894309</v>
      </c>
      <c r="V256" s="59">
        <f>Table1[[#This Row],[On Hand Stock (units)]]+U256</f>
        <v>753.46804524989534</v>
      </c>
      <c r="W256" s="59" t="str">
        <f>IF(Table1[[#This Row],[On hand quantity after purchase]]&gt;Table1[[#This Row],[APU  Projection for oct]],"Yes","No")</f>
        <v>Yes</v>
      </c>
      <c r="X256" s="59">
        <f>AE256-Table1[[#This Row],[On Hand Stock (units)]]</f>
        <v>4217.091637839535</v>
      </c>
      <c r="Y256" s="59">
        <f>MAX(Table1[[#This Row],[Qty required to meet next quarter]],Table1[[#This Row],[MOQ/One lead time demand]])</f>
        <v>4217.091637839535</v>
      </c>
      <c r="Z256" s="59">
        <f>Table1[[#This Row],[Qty to purchase]]*Table1[[#This Row],[Std. Price ($)]]</f>
        <v>26772.838826569965</v>
      </c>
      <c r="AA256" s="59"/>
      <c r="AB256" s="59"/>
      <c r="AC256" s="61">
        <f>Table1[[#This Row],[On Hand Stock (units)]]-(12*Table1[[#This Row],[APU
(units)]])</f>
        <v>-1606.8408978395355</v>
      </c>
      <c r="AD256" s="64">
        <v>747.59999999999991</v>
      </c>
      <c r="AE256" s="65">
        <f>AD256*Table1[[#This Row],[Std. Price ($)]]</f>
        <v>4746.2507399999995</v>
      </c>
    </row>
    <row r="257" spans="1:31" ht="18.5" x14ac:dyDescent="0.35">
      <c r="A257" s="46">
        <v>79319.561585462929</v>
      </c>
      <c r="B257" s="47">
        <v>17.138000000000002</v>
      </c>
      <c r="C257" s="47">
        <v>9424.3723929080006</v>
      </c>
      <c r="D257" s="47">
        <f>Table1[[#This Row],[On-Hand Stock ($)]]/Table1[[#This Row],[Std. Price ($)]]</f>
        <v>549.91086433119381</v>
      </c>
      <c r="E257" s="48">
        <v>212</v>
      </c>
      <c r="F257" s="49">
        <v>0.6</v>
      </c>
      <c r="G257" s="48">
        <v>1</v>
      </c>
      <c r="H257" s="48">
        <v>1.99</v>
      </c>
      <c r="I257" s="48">
        <v>33</v>
      </c>
      <c r="J257" s="55">
        <f>Table1[[#This Row],[APU
(units)]]+(Table1[[#This Row],[APU Trend]]*Table1[[#This Row],[APU
(units)]])</f>
        <v>339.2</v>
      </c>
      <c r="K257" s="55" t="str">
        <f>IF(Table1[[#This Row],[On Hand Stock (units)]]&gt;J257,"Yes","No")</f>
        <v>Yes</v>
      </c>
      <c r="L257" s="55">
        <f>Table1[[#This Row],[Lead Time (days)]]/Table1[[#This Row],[S-OTD]]</f>
        <v>33</v>
      </c>
      <c r="M257" s="55">
        <f>(Table1[[#This Row],[Demand variability (COV)]]/100)*E257</f>
        <v>4.2187999999999999</v>
      </c>
      <c r="N257" s="55">
        <f>AVERAGE(Table1[[#This Row],[Lead Time (days)]],Table1[[#This Row],[Exp. Lead time]])</f>
        <v>33</v>
      </c>
      <c r="O257" s="55">
        <f>(Table1[[#This Row],[Exp. Lead time]]-N257)^2</f>
        <v>0</v>
      </c>
      <c r="P257" s="55">
        <v>0</v>
      </c>
      <c r="Q257" s="55">
        <f>1.64*SQRT(Table1[[#This Row],[Lead Time (days)]]*(M257^2)+Table1[[#This Row],[APU
(units)]]*P257)</f>
        <v>39.745663864871993</v>
      </c>
      <c r="R257" s="58">
        <f>Table1[[#This Row],[Safety Stock]]+(E257/30)*Table1[[#This Row],[Lead Time (days)]]</f>
        <v>272.94566386487196</v>
      </c>
      <c r="S257" s="58" t="str">
        <f>IF(Table1[[#This Row],[On Hand Stock (units)]]&gt;R257,"yes","no")</f>
        <v>yes</v>
      </c>
      <c r="T257" s="59">
        <f>Table1[[#This Row],[On Hand Stock (units)]]-J257</f>
        <v>210.71086433119382</v>
      </c>
      <c r="U257" s="59">
        <f>Table1[[#This Row],[Exp. Lead time]]*Table1[[#This Row],[APU
(units)]]/30</f>
        <v>233.2</v>
      </c>
      <c r="V257" s="59">
        <f>Table1[[#This Row],[On Hand Stock (units)]]+U257</f>
        <v>783.11086433119385</v>
      </c>
      <c r="W257" s="59" t="str">
        <f>IF(Table1[[#This Row],[On hand quantity after purchase]]&gt;Table1[[#This Row],[APU  Projection for oct]],"Yes","No")</f>
        <v>Yes</v>
      </c>
      <c r="X257" s="59">
        <f>AE257-Table1[[#This Row],[On Hand Stock (units)]]</f>
        <v>23429.578735668809</v>
      </c>
      <c r="Y257" s="59">
        <f>MAX(Table1[[#This Row],[Qty required to meet next quarter]],Table1[[#This Row],[MOQ/One lead time demand]])</f>
        <v>23429.578735668809</v>
      </c>
      <c r="Z257" s="59">
        <f>Table1[[#This Row],[Qty to purchase]]*Table1[[#This Row],[Std. Price ($)]]</f>
        <v>401536.12037189206</v>
      </c>
      <c r="AA257" s="59"/>
      <c r="AB257" s="59"/>
      <c r="AC257" s="61">
        <f>Table1[[#This Row],[On Hand Stock (units)]]-(12*Table1[[#This Row],[APU
(units)]])</f>
        <v>-1994.0891356688062</v>
      </c>
      <c r="AD257" s="64">
        <v>1399.1999999999998</v>
      </c>
      <c r="AE257" s="65">
        <f>AD257*Table1[[#This Row],[Std. Price ($)]]</f>
        <v>23979.489600000001</v>
      </c>
    </row>
    <row r="258" spans="1:31" ht="18.5" x14ac:dyDescent="0.35">
      <c r="A258" s="46">
        <v>3917.7750204691497</v>
      </c>
      <c r="B258" s="47">
        <v>5.4762399999999998</v>
      </c>
      <c r="C258" s="47">
        <v>1663.1949001535997</v>
      </c>
      <c r="D258" s="47">
        <f>Table1[[#This Row],[On-Hand Stock ($)]]/Table1[[#This Row],[Std. Price ($)]]</f>
        <v>303.71110472762331</v>
      </c>
      <c r="E258" s="48">
        <v>236</v>
      </c>
      <c r="F258" s="49">
        <v>0.2</v>
      </c>
      <c r="G258" s="48">
        <v>1</v>
      </c>
      <c r="H258" s="48">
        <v>0.72</v>
      </c>
      <c r="I258" s="48">
        <v>45</v>
      </c>
      <c r="J258" s="55">
        <f>Table1[[#This Row],[APU
(units)]]+(Table1[[#This Row],[APU Trend]]*Table1[[#This Row],[APU
(units)]])</f>
        <v>283.2</v>
      </c>
      <c r="K258" s="55" t="str">
        <f>IF(Table1[[#This Row],[On Hand Stock (units)]]&gt;J258,"Yes","No")</f>
        <v>Yes</v>
      </c>
      <c r="L258" s="55">
        <f>Table1[[#This Row],[Lead Time (days)]]/Table1[[#This Row],[S-OTD]]</f>
        <v>45</v>
      </c>
      <c r="M258" s="55">
        <f>(Table1[[#This Row],[Demand variability (COV)]]/100)*E258</f>
        <v>1.6992</v>
      </c>
      <c r="N258" s="55">
        <f>AVERAGE(Table1[[#This Row],[Lead Time (days)]],Table1[[#This Row],[Exp. Lead time]])</f>
        <v>45</v>
      </c>
      <c r="O258" s="55">
        <f>(Table1[[#This Row],[Exp. Lead time]]-N258)^2</f>
        <v>0</v>
      </c>
      <c r="P258" s="55">
        <v>0</v>
      </c>
      <c r="Q258" s="55">
        <f>1.64*SQRT(Table1[[#This Row],[Lead Time (days)]]*(M258^2)+Table1[[#This Row],[APU
(units)]]*P258)</f>
        <v>18.6936714002488</v>
      </c>
      <c r="R258" s="58">
        <f>Table1[[#This Row],[Safety Stock]]+(E258/30)*Table1[[#This Row],[Lead Time (days)]]</f>
        <v>372.69367140024877</v>
      </c>
      <c r="S258" s="58" t="str">
        <f>IF(Table1[[#This Row],[On Hand Stock (units)]]&gt;R258,"yes","no")</f>
        <v>no</v>
      </c>
      <c r="T258" s="59">
        <f>Table1[[#This Row],[On Hand Stock (units)]]-J258</f>
        <v>20.511104727623319</v>
      </c>
      <c r="U258" s="59">
        <f>Table1[[#This Row],[Exp. Lead time]]*Table1[[#This Row],[APU
(units)]]/30</f>
        <v>354</v>
      </c>
      <c r="V258" s="59">
        <f>Table1[[#This Row],[On Hand Stock (units)]]+U258</f>
        <v>657.71110472762325</v>
      </c>
      <c r="W258" s="59" t="str">
        <f>IF(Table1[[#This Row],[On hand quantity after purchase]]&gt;Table1[[#This Row],[APU  Projection for oct]],"Yes","No")</f>
        <v>Yes</v>
      </c>
      <c r="X258" s="59">
        <f>AE258-Table1[[#This Row],[On Hand Stock (units)]]</f>
        <v>5124.3379832723767</v>
      </c>
      <c r="Y258" s="59">
        <f>MAX(Table1[[#This Row],[Qty required to meet next quarter]],Table1[[#This Row],[MOQ/One lead time demand]])</f>
        <v>5124.3379832723767</v>
      </c>
      <c r="Z258" s="59">
        <f>Table1[[#This Row],[Qty to purchase]]*Table1[[#This Row],[Std. Price ($)]]</f>
        <v>28062.10463751552</v>
      </c>
      <c r="AA258" s="59"/>
      <c r="AB258" s="59"/>
      <c r="AC258" s="61">
        <f>Table1[[#This Row],[On Hand Stock (units)]]-(12*Table1[[#This Row],[APU
(units)]])</f>
        <v>-2528.2888952723765</v>
      </c>
      <c r="AD258" s="64">
        <v>991.19999999999993</v>
      </c>
      <c r="AE258" s="65">
        <f>AD258*Table1[[#This Row],[Std. Price ($)]]</f>
        <v>5428.0490879999998</v>
      </c>
    </row>
    <row r="259" spans="1:31" ht="18.5" x14ac:dyDescent="0.35">
      <c r="A259" s="46">
        <v>12445.282901704135</v>
      </c>
      <c r="B259" s="47">
        <v>11.583</v>
      </c>
      <c r="C259" s="47">
        <v>1062.8666169000001</v>
      </c>
      <c r="D259" s="47">
        <f>Table1[[#This Row],[On-Hand Stock ($)]]/Table1[[#This Row],[Std. Price ($)]]</f>
        <v>91.760909686609693</v>
      </c>
      <c r="E259" s="48">
        <v>170</v>
      </c>
      <c r="F259" s="49">
        <v>0.2</v>
      </c>
      <c r="G259" s="48">
        <v>1</v>
      </c>
      <c r="H259" s="48">
        <v>0.77</v>
      </c>
      <c r="I259" s="48">
        <v>20</v>
      </c>
      <c r="J259" s="55">
        <f>Table1[[#This Row],[APU
(units)]]+(Table1[[#This Row],[APU Trend]]*Table1[[#This Row],[APU
(units)]])</f>
        <v>204</v>
      </c>
      <c r="K259" s="55" t="str">
        <f>IF(Table1[[#This Row],[On Hand Stock (units)]]&gt;J259,"Yes","No")</f>
        <v>No</v>
      </c>
      <c r="L259" s="55">
        <f>Table1[[#This Row],[Lead Time (days)]]/Table1[[#This Row],[S-OTD]]</f>
        <v>20</v>
      </c>
      <c r="M259" s="55">
        <f>(Table1[[#This Row],[Demand variability (COV)]]/100)*E259</f>
        <v>1.3089999999999999</v>
      </c>
      <c r="N259" s="55">
        <f>AVERAGE(Table1[[#This Row],[Lead Time (days)]],Table1[[#This Row],[Exp. Lead time]])</f>
        <v>20</v>
      </c>
      <c r="O259" s="55">
        <f>(Table1[[#This Row],[Exp. Lead time]]-N259)^2</f>
        <v>0</v>
      </c>
      <c r="P259" s="55">
        <v>0</v>
      </c>
      <c r="Q259" s="55">
        <f>1.64*SQRT(Table1[[#This Row],[Lead Time (days)]]*(M259^2)+Table1[[#This Row],[APU
(units)]]*P259)</f>
        <v>9.6006025827548953</v>
      </c>
      <c r="R259" s="58">
        <f>Table1[[#This Row],[Safety Stock]]+(E259/30)*Table1[[#This Row],[Lead Time (days)]]</f>
        <v>122.93393591608825</v>
      </c>
      <c r="S259" s="58" t="str">
        <f>IF(Table1[[#This Row],[On Hand Stock (units)]]&gt;R259,"yes","no")</f>
        <v>no</v>
      </c>
      <c r="T259" s="59">
        <f>Table1[[#This Row],[On Hand Stock (units)]]-J259</f>
        <v>-112.23909031339031</v>
      </c>
      <c r="U259" s="59">
        <f>Table1[[#This Row],[Exp. Lead time]]*Table1[[#This Row],[APU
(units)]]/30</f>
        <v>113.33333333333333</v>
      </c>
      <c r="V259" s="59">
        <f>Table1[[#This Row],[On Hand Stock (units)]]+U259</f>
        <v>205.09424301994301</v>
      </c>
      <c r="W259" s="59" t="str">
        <f>IF(Table1[[#This Row],[On hand quantity after purchase]]&gt;Table1[[#This Row],[APU  Projection for oct]],"Yes","No")</f>
        <v>Yes</v>
      </c>
      <c r="X259" s="59">
        <f>AE259-Table1[[#This Row],[On Hand Stock (units)]]</f>
        <v>8178.5010903133907</v>
      </c>
      <c r="Y259" s="59">
        <f>MAX(Table1[[#This Row],[Qty required to meet next quarter]],Table1[[#This Row],[MOQ/One lead time demand]])</f>
        <v>8178.5010903133907</v>
      </c>
      <c r="Z259" s="59">
        <f>Table1[[#This Row],[Qty to purchase]]*Table1[[#This Row],[Std. Price ($)]]</f>
        <v>94731.578129100002</v>
      </c>
      <c r="AA259" s="59"/>
      <c r="AB259" s="59"/>
      <c r="AC259" s="61">
        <f>Table1[[#This Row],[On Hand Stock (units)]]-(12*Table1[[#This Row],[APU
(units)]])</f>
        <v>-1948.2390903133903</v>
      </c>
      <c r="AD259" s="64">
        <v>714</v>
      </c>
      <c r="AE259" s="65">
        <f>AD259*Table1[[#This Row],[Std. Price ($)]]</f>
        <v>8270.2620000000006</v>
      </c>
    </row>
    <row r="260" spans="1:31" ht="18.5" x14ac:dyDescent="0.35">
      <c r="A260" s="46">
        <v>30822.316358982425</v>
      </c>
      <c r="B260" s="47">
        <v>6.8970440000000002</v>
      </c>
      <c r="C260" s="47">
        <v>1708.3501464889923</v>
      </c>
      <c r="D260" s="47">
        <f>Table1[[#This Row],[On-Hand Stock ($)]]/Table1[[#This Row],[Std. Price ($)]]</f>
        <v>247.69309090807485</v>
      </c>
      <c r="E260" s="48">
        <v>244</v>
      </c>
      <c r="F260" s="49">
        <v>-0.2</v>
      </c>
      <c r="G260" s="48">
        <v>0.75</v>
      </c>
      <c r="H260" s="48">
        <v>0.79</v>
      </c>
      <c r="I260" s="48">
        <v>33</v>
      </c>
      <c r="J260" s="55">
        <f>Table1[[#This Row],[APU
(units)]]+(Table1[[#This Row],[APU Trend]]*Table1[[#This Row],[APU
(units)]])</f>
        <v>195.2</v>
      </c>
      <c r="K260" s="55" t="str">
        <f>IF(Table1[[#This Row],[On Hand Stock (units)]]&gt;J260,"Yes","No")</f>
        <v>Yes</v>
      </c>
      <c r="L260" s="55">
        <f>Table1[[#This Row],[Lead Time (days)]]/Table1[[#This Row],[S-OTD]]</f>
        <v>44</v>
      </c>
      <c r="M260" s="55">
        <f>(Table1[[#This Row],[Demand variability (COV)]]/100)*E260</f>
        <v>1.9276000000000002</v>
      </c>
      <c r="N260" s="55">
        <f>AVERAGE(Table1[[#This Row],[Lead Time (days)]],Table1[[#This Row],[Exp. Lead time]])</f>
        <v>38.5</v>
      </c>
      <c r="O260" s="55">
        <f>(Table1[[#This Row],[Exp. Lead time]]-N260)^2</f>
        <v>30.25</v>
      </c>
      <c r="P260" s="55">
        <v>30.25</v>
      </c>
      <c r="Q260" s="55">
        <f>1.64*SQRT(Table1[[#This Row],[Lead Time (days)]]*(M260^2)+Table1[[#This Row],[APU
(units)]]*P260)</f>
        <v>142.06240203714694</v>
      </c>
      <c r="R260" s="58">
        <f>Table1[[#This Row],[Safety Stock]]+(E260/30)*Table1[[#This Row],[Lead Time (days)]]</f>
        <v>410.46240203714694</v>
      </c>
      <c r="S260" s="58" t="str">
        <f>IF(Table1[[#This Row],[On Hand Stock (units)]]&gt;R260,"yes","no")</f>
        <v>no</v>
      </c>
      <c r="T260" s="59">
        <f>Table1[[#This Row],[On Hand Stock (units)]]-J260</f>
        <v>52.493090908074862</v>
      </c>
      <c r="U260" s="59">
        <f>Table1[[#This Row],[Exp. Lead time]]*Table1[[#This Row],[APU
(units)]]/30</f>
        <v>357.86666666666667</v>
      </c>
      <c r="V260" s="59">
        <f>Table1[[#This Row],[On Hand Stock (units)]]+U260</f>
        <v>605.55975757474152</v>
      </c>
      <c r="W260" s="59" t="str">
        <f>IF(Table1[[#This Row],[On hand quantity after purchase]]&gt;Table1[[#This Row],[APU  Projection for oct]],"Yes","No")</f>
        <v>Yes</v>
      </c>
      <c r="X260" s="59">
        <f>AE260-Table1[[#This Row],[On Hand Stock (units)]]</f>
        <v>2781.488633891925</v>
      </c>
      <c r="Y260" s="59">
        <f>MAX(Table1[[#This Row],[Qty required to meet next quarter]],Table1[[#This Row],[MOQ/One lead time demand]])</f>
        <v>2781.488633891925</v>
      </c>
      <c r="Z260" s="59">
        <f>Table1[[#This Row],[Qty to purchase]]*Table1[[#This Row],[Std. Price ($)]]</f>
        <v>19184.049493452498</v>
      </c>
      <c r="AA260" s="59"/>
      <c r="AB260" s="59"/>
      <c r="AC260" s="61">
        <f>Table1[[#This Row],[On Hand Stock (units)]]-(12*Table1[[#This Row],[APU
(units)]])</f>
        <v>-2680.3069090919253</v>
      </c>
      <c r="AD260" s="64">
        <v>439.19999999999993</v>
      </c>
      <c r="AE260" s="65">
        <f>AD260*Table1[[#This Row],[Std. Price ($)]]</f>
        <v>3029.1817247999998</v>
      </c>
    </row>
    <row r="261" spans="1:31" ht="18.5" x14ac:dyDescent="0.35">
      <c r="A261" s="46">
        <v>28524.55906849707</v>
      </c>
      <c r="B261" s="47">
        <v>5.5840399999999999</v>
      </c>
      <c r="C261" s="47">
        <v>835.33910470977105</v>
      </c>
      <c r="D261" s="47">
        <f>Table1[[#This Row],[On-Hand Stock ($)]]/Table1[[#This Row],[Std. Price ($)]]</f>
        <v>149.59404028441256</v>
      </c>
      <c r="E261" s="48">
        <v>178</v>
      </c>
      <c r="F261" s="49">
        <v>0.2</v>
      </c>
      <c r="G261" s="48">
        <v>0.85</v>
      </c>
      <c r="H261" s="48">
        <v>1.23</v>
      </c>
      <c r="I261" s="48">
        <v>13</v>
      </c>
      <c r="J261" s="55">
        <f>Table1[[#This Row],[APU
(units)]]+(Table1[[#This Row],[APU Trend]]*Table1[[#This Row],[APU
(units)]])</f>
        <v>213.6</v>
      </c>
      <c r="K261" s="55" t="str">
        <f>IF(Table1[[#This Row],[On Hand Stock (units)]]&gt;J261,"Yes","No")</f>
        <v>No</v>
      </c>
      <c r="L261" s="55">
        <f>Table1[[#This Row],[Lead Time (days)]]/Table1[[#This Row],[S-OTD]]</f>
        <v>15.294117647058824</v>
      </c>
      <c r="M261" s="55">
        <f>(Table1[[#This Row],[Demand variability (COV)]]/100)*E261</f>
        <v>2.1894</v>
      </c>
      <c r="N261" s="55">
        <f>AVERAGE(Table1[[#This Row],[Lead Time (days)]],Table1[[#This Row],[Exp. Lead time]])</f>
        <v>14.147058823529413</v>
      </c>
      <c r="O261" s="55">
        <f>(Table1[[#This Row],[Exp. Lead time]]-N261)^2</f>
        <v>1.315743944636677</v>
      </c>
      <c r="P261" s="55">
        <v>1.315743944636677</v>
      </c>
      <c r="Q261" s="55">
        <f>1.64*SQRT(Table1[[#This Row],[Lead Time (days)]]*(M261^2)+Table1[[#This Row],[APU
(units)]]*P261)</f>
        <v>28.240283939348121</v>
      </c>
      <c r="R261" s="58">
        <f>Table1[[#This Row],[Safety Stock]]+(E261/30)*Table1[[#This Row],[Lead Time (days)]]</f>
        <v>105.37361727268146</v>
      </c>
      <c r="S261" s="58" t="str">
        <f>IF(Table1[[#This Row],[On Hand Stock (units)]]&gt;R261,"yes","no")</f>
        <v>yes</v>
      </c>
      <c r="T261" s="59">
        <f>Table1[[#This Row],[On Hand Stock (units)]]-J261</f>
        <v>-64.005959715587437</v>
      </c>
      <c r="U261" s="59">
        <f>Table1[[#This Row],[Exp. Lead time]]*Table1[[#This Row],[APU
(units)]]/30</f>
        <v>90.745098039215691</v>
      </c>
      <c r="V261" s="59">
        <f>Table1[[#This Row],[On Hand Stock (units)]]+U261</f>
        <v>240.33913832362825</v>
      </c>
      <c r="W261" s="59" t="str">
        <f>IF(Table1[[#This Row],[On hand quantity after purchase]]&gt;Table1[[#This Row],[APU  Projection for oct]],"Yes","No")</f>
        <v>Yes</v>
      </c>
      <c r="X261" s="59">
        <f>AE261-Table1[[#This Row],[On Hand Stock (units)]]</f>
        <v>4025.0342637155873</v>
      </c>
      <c r="Y261" s="59">
        <f>MAX(Table1[[#This Row],[Qty required to meet next quarter]],Table1[[#This Row],[MOQ/One lead time demand]])</f>
        <v>4025.0342637155873</v>
      </c>
      <c r="Z261" s="59">
        <f>Table1[[#This Row],[Qty to purchase]]*Table1[[#This Row],[Std. Price ($)]]</f>
        <v>22475.952329958389</v>
      </c>
      <c r="AA261" s="59"/>
      <c r="AB261" s="59"/>
      <c r="AC261" s="61">
        <f>Table1[[#This Row],[On Hand Stock (units)]]-(12*Table1[[#This Row],[APU
(units)]])</f>
        <v>-1986.4059597155874</v>
      </c>
      <c r="AD261" s="64">
        <v>747.59999999999991</v>
      </c>
      <c r="AE261" s="65">
        <f>AD261*Table1[[#This Row],[Std. Price ($)]]</f>
        <v>4174.6283039999998</v>
      </c>
    </row>
    <row r="262" spans="1:31" ht="18.5" x14ac:dyDescent="0.35">
      <c r="A262" s="46">
        <v>12159.11518315893</v>
      </c>
      <c r="B262" s="47">
        <v>9.1367100000000008</v>
      </c>
      <c r="C262" s="47">
        <v>1770.6570993954067</v>
      </c>
      <c r="D262" s="47">
        <f>Table1[[#This Row],[On-Hand Stock ($)]]/Table1[[#This Row],[Std. Price ($)]]</f>
        <v>193.79591772042744</v>
      </c>
      <c r="E262" s="48">
        <v>146</v>
      </c>
      <c r="F262" s="49">
        <v>0.4</v>
      </c>
      <c r="G262" s="48">
        <v>0.8</v>
      </c>
      <c r="H262" s="48">
        <v>0.78</v>
      </c>
      <c r="I262" s="48">
        <v>46</v>
      </c>
      <c r="J262" s="55">
        <f>Table1[[#This Row],[APU
(units)]]+(Table1[[#This Row],[APU Trend]]*Table1[[#This Row],[APU
(units)]])</f>
        <v>204.4</v>
      </c>
      <c r="K262" s="55" t="str">
        <f>IF(Table1[[#This Row],[On Hand Stock (units)]]&gt;J262,"Yes","No")</f>
        <v>No</v>
      </c>
      <c r="L262" s="55">
        <f>Table1[[#This Row],[Lead Time (days)]]/Table1[[#This Row],[S-OTD]]</f>
        <v>57.5</v>
      </c>
      <c r="M262" s="55">
        <f>(Table1[[#This Row],[Demand variability (COV)]]/100)*E262</f>
        <v>1.1388</v>
      </c>
      <c r="N262" s="55">
        <f>AVERAGE(Table1[[#This Row],[Lead Time (days)]],Table1[[#This Row],[Exp. Lead time]])</f>
        <v>51.75</v>
      </c>
      <c r="O262" s="55">
        <f>(Table1[[#This Row],[Exp. Lead time]]-N262)^2</f>
        <v>33.0625</v>
      </c>
      <c r="P262" s="55">
        <v>33.0625</v>
      </c>
      <c r="Q262" s="55">
        <f>1.64*SQRT(Table1[[#This Row],[Lead Time (days)]]*(M262^2)+Table1[[#This Row],[APU
(units)]]*P262)</f>
        <v>114.64504205250877</v>
      </c>
      <c r="R262" s="58">
        <f>Table1[[#This Row],[Safety Stock]]+(E262/30)*Table1[[#This Row],[Lead Time (days)]]</f>
        <v>338.51170871917543</v>
      </c>
      <c r="S262" s="58" t="str">
        <f>IF(Table1[[#This Row],[On Hand Stock (units)]]&gt;R262,"yes","no")</f>
        <v>no</v>
      </c>
      <c r="T262" s="59">
        <f>Table1[[#This Row],[On Hand Stock (units)]]-J262</f>
        <v>-10.604082279572566</v>
      </c>
      <c r="U262" s="59">
        <f>Table1[[#This Row],[Exp. Lead time]]*Table1[[#This Row],[APU
(units)]]/30</f>
        <v>279.83333333333331</v>
      </c>
      <c r="V262" s="59">
        <f>Table1[[#This Row],[On Hand Stock (units)]]+U262</f>
        <v>473.62925105376075</v>
      </c>
      <c r="W262" s="59" t="str">
        <f>IF(Table1[[#This Row],[On hand quantity after purchase]]&gt;Table1[[#This Row],[APU  Projection for oct]],"Yes","No")</f>
        <v>Yes</v>
      </c>
      <c r="X262" s="59">
        <f>AE262-Table1[[#This Row],[On Hand Stock (units)]]</f>
        <v>7009.586246279574</v>
      </c>
      <c r="Y262" s="59">
        <f>MAX(Table1[[#This Row],[Qty required to meet next quarter]],Table1[[#This Row],[MOQ/One lead time demand]])</f>
        <v>7009.586246279574</v>
      </c>
      <c r="Z262" s="59">
        <f>Table1[[#This Row],[Qty to purchase]]*Table1[[#This Row],[Std. Price ($)]]</f>
        <v>64044.556752245051</v>
      </c>
      <c r="AA262" s="59"/>
      <c r="AB262" s="59"/>
      <c r="AC262" s="61">
        <f>Table1[[#This Row],[On Hand Stock (units)]]-(12*Table1[[#This Row],[APU
(units)]])</f>
        <v>-1558.2040822795725</v>
      </c>
      <c r="AD262" s="64">
        <v>788.40000000000009</v>
      </c>
      <c r="AE262" s="65">
        <f>AD262*Table1[[#This Row],[Std. Price ($)]]</f>
        <v>7203.3821640000015</v>
      </c>
    </row>
    <row r="263" spans="1:31" ht="18.5" x14ac:dyDescent="0.35">
      <c r="A263" s="46">
        <v>64627.185137511609</v>
      </c>
      <c r="B263" s="47">
        <v>6.3486500000000001</v>
      </c>
      <c r="C263" s="47">
        <v>1014.1361600304</v>
      </c>
      <c r="D263" s="47">
        <f>Table1[[#This Row],[On-Hand Stock ($)]]/Table1[[#This Row],[Std. Price ($)]]</f>
        <v>159.74044246105865</v>
      </c>
      <c r="E263" s="48">
        <v>146</v>
      </c>
      <c r="F263" s="49">
        <v>-0.4</v>
      </c>
      <c r="G263" s="48">
        <v>1</v>
      </c>
      <c r="H263" s="48">
        <v>0.96</v>
      </c>
      <c r="I263" s="48">
        <v>31</v>
      </c>
      <c r="J263" s="55">
        <f>Table1[[#This Row],[APU
(units)]]+(Table1[[#This Row],[APU Trend]]*Table1[[#This Row],[APU
(units)]])</f>
        <v>87.6</v>
      </c>
      <c r="K263" s="55" t="str">
        <f>IF(Table1[[#This Row],[On Hand Stock (units)]]&gt;J263,"Yes","No")</f>
        <v>Yes</v>
      </c>
      <c r="L263" s="55">
        <f>Table1[[#This Row],[Lead Time (days)]]/Table1[[#This Row],[S-OTD]]</f>
        <v>31</v>
      </c>
      <c r="M263" s="55">
        <f>(Table1[[#This Row],[Demand variability (COV)]]/100)*E263</f>
        <v>1.4016</v>
      </c>
      <c r="N263" s="55">
        <f>AVERAGE(Table1[[#This Row],[Lead Time (days)]],Table1[[#This Row],[Exp. Lead time]])</f>
        <v>31</v>
      </c>
      <c r="O263" s="55">
        <f>(Table1[[#This Row],[Exp. Lead time]]-N263)^2</f>
        <v>0</v>
      </c>
      <c r="P263" s="55">
        <v>0</v>
      </c>
      <c r="Q263" s="55">
        <f>1.64*SQRT(Table1[[#This Row],[Lead Time (days)]]*(M263^2)+Table1[[#This Row],[APU
(units)]]*P263)</f>
        <v>12.798196790745795</v>
      </c>
      <c r="R263" s="58">
        <f>Table1[[#This Row],[Safety Stock]]+(E263/30)*Table1[[#This Row],[Lead Time (days)]]</f>
        <v>163.66486345741245</v>
      </c>
      <c r="S263" s="58" t="str">
        <f>IF(Table1[[#This Row],[On Hand Stock (units)]]&gt;R263,"yes","no")</f>
        <v>no</v>
      </c>
      <c r="T263" s="59">
        <f>Table1[[#This Row],[On Hand Stock (units)]]-J263</f>
        <v>72.140442461058655</v>
      </c>
      <c r="U263" s="59">
        <f>Table1[[#This Row],[Exp. Lead time]]*Table1[[#This Row],[APU
(units)]]/30</f>
        <v>150.86666666666667</v>
      </c>
      <c r="V263" s="59">
        <f>Table1[[#This Row],[On Hand Stock (units)]]+U263</f>
        <v>310.60710912772532</v>
      </c>
      <c r="W263" s="59" t="str">
        <f>IF(Table1[[#This Row],[On hand quantity after purchase]]&gt;Table1[[#This Row],[APU  Projection for oct]],"Yes","No")</f>
        <v>Yes</v>
      </c>
      <c r="X263" s="59">
        <f>AE263-Table1[[#This Row],[On Hand Stock (units)]]</f>
        <v>396.40129753894115</v>
      </c>
      <c r="Y263" s="59">
        <f>MAX(Table1[[#This Row],[Qty required to meet next quarter]],Table1[[#This Row],[MOQ/One lead time demand]])</f>
        <v>396.40129753894115</v>
      </c>
      <c r="Z263" s="59">
        <f>Table1[[#This Row],[Qty to purchase]]*Table1[[#This Row],[Std. Price ($)]]</f>
        <v>2516.6130976205986</v>
      </c>
      <c r="AA263" s="59"/>
      <c r="AB263" s="59"/>
      <c r="AC263" s="61">
        <f>Table1[[#This Row],[On Hand Stock (units)]]-(12*Table1[[#This Row],[APU
(units)]])</f>
        <v>-1592.2595575389414</v>
      </c>
      <c r="AD263" s="64">
        <v>87.599999999999966</v>
      </c>
      <c r="AE263" s="65">
        <f>AD263*Table1[[#This Row],[Std. Price ($)]]</f>
        <v>556.1417399999998</v>
      </c>
    </row>
    <row r="264" spans="1:31" ht="18.5" x14ac:dyDescent="0.35">
      <c r="A264" s="46">
        <v>54440.079795034566</v>
      </c>
      <c r="B264" s="47">
        <v>10.761201</v>
      </c>
      <c r="C264" s="47">
        <v>3740.0217093475062</v>
      </c>
      <c r="D264" s="47">
        <f>Table1[[#This Row],[On-Hand Stock ($)]]/Table1[[#This Row],[Std. Price ($)]]</f>
        <v>347.54686854631802</v>
      </c>
      <c r="E264" s="48">
        <v>284</v>
      </c>
      <c r="F264" s="49">
        <v>0.6</v>
      </c>
      <c r="G264" s="48">
        <v>1</v>
      </c>
      <c r="H264" s="48">
        <v>0.87</v>
      </c>
      <c r="I264" s="48">
        <v>33</v>
      </c>
      <c r="J264" s="55">
        <f>Table1[[#This Row],[APU
(units)]]+(Table1[[#This Row],[APU Trend]]*Table1[[#This Row],[APU
(units)]])</f>
        <v>454.4</v>
      </c>
      <c r="K264" s="55" t="str">
        <f>IF(Table1[[#This Row],[On Hand Stock (units)]]&gt;J264,"Yes","No")</f>
        <v>No</v>
      </c>
      <c r="L264" s="55">
        <f>Table1[[#This Row],[Lead Time (days)]]/Table1[[#This Row],[S-OTD]]</f>
        <v>33</v>
      </c>
      <c r="M264" s="55">
        <f>(Table1[[#This Row],[Demand variability (COV)]]/100)*E264</f>
        <v>2.4707999999999997</v>
      </c>
      <c r="N264" s="55">
        <f>AVERAGE(Table1[[#This Row],[Lead Time (days)]],Table1[[#This Row],[Exp. Lead time]])</f>
        <v>33</v>
      </c>
      <c r="O264" s="55">
        <f>(Table1[[#This Row],[Exp. Lead time]]-N264)^2</f>
        <v>0</v>
      </c>
      <c r="P264" s="55">
        <v>0</v>
      </c>
      <c r="Q264" s="55">
        <f>1.64*SQRT(Table1[[#This Row],[Lead Time (days)]]*(M264^2)+Table1[[#This Row],[APU
(units)]]*P264)</f>
        <v>23.277611234788498</v>
      </c>
      <c r="R264" s="58">
        <f>Table1[[#This Row],[Safety Stock]]+(E264/30)*Table1[[#This Row],[Lead Time (days)]]</f>
        <v>335.67761123478846</v>
      </c>
      <c r="S264" s="58" t="str">
        <f>IF(Table1[[#This Row],[On Hand Stock (units)]]&gt;R264,"yes","no")</f>
        <v>yes</v>
      </c>
      <c r="T264" s="59">
        <f>Table1[[#This Row],[On Hand Stock (units)]]-J264</f>
        <v>-106.85313145368195</v>
      </c>
      <c r="U264" s="59">
        <f>Table1[[#This Row],[Exp. Lead time]]*Table1[[#This Row],[APU
(units)]]/30</f>
        <v>312.39999999999998</v>
      </c>
      <c r="V264" s="59">
        <f>Table1[[#This Row],[On Hand Stock (units)]]+U264</f>
        <v>659.946868546318</v>
      </c>
      <c r="W264" s="59" t="str">
        <f>IF(Table1[[#This Row],[On hand quantity after purchase]]&gt;Table1[[#This Row],[APU  Projection for oct]],"Yes","No")</f>
        <v>Yes</v>
      </c>
      <c r="X264" s="59">
        <f>AE264-Table1[[#This Row],[On Hand Stock (units)]]</f>
        <v>19823.248285853679</v>
      </c>
      <c r="Y264" s="59">
        <f>MAX(Table1[[#This Row],[Qty required to meet next quarter]],Table1[[#This Row],[MOQ/One lead time demand]])</f>
        <v>19823.248285853679</v>
      </c>
      <c r="Z264" s="59">
        <f>Table1[[#This Row],[Qty to purchase]]*Table1[[#This Row],[Std. Price ($)]]</f>
        <v>213321.95927697688</v>
      </c>
      <c r="AA264" s="59"/>
      <c r="AB264" s="59"/>
      <c r="AC264" s="61">
        <f>Table1[[#This Row],[On Hand Stock (units)]]-(12*Table1[[#This Row],[APU
(units)]])</f>
        <v>-3060.4531314536821</v>
      </c>
      <c r="AD264" s="64">
        <v>1874.3999999999996</v>
      </c>
      <c r="AE264" s="65">
        <f>AD264*Table1[[#This Row],[Std. Price ($)]]</f>
        <v>20170.795154399995</v>
      </c>
    </row>
    <row r="265" spans="1:31" ht="18.5" x14ac:dyDescent="0.35">
      <c r="A265" s="46">
        <v>14865.093250415395</v>
      </c>
      <c r="B265" s="47">
        <v>5.2283000000000008</v>
      </c>
      <c r="C265" s="47">
        <v>1049.8056763880979</v>
      </c>
      <c r="D265" s="47">
        <f>Table1[[#This Row],[On-Hand Stock ($)]]/Table1[[#This Row],[Std. Price ($)]]</f>
        <v>200.7929300897228</v>
      </c>
      <c r="E265" s="48">
        <v>178</v>
      </c>
      <c r="F265" s="49">
        <v>-0.1</v>
      </c>
      <c r="G265" s="48">
        <v>0.75</v>
      </c>
      <c r="H265" s="48">
        <v>1.34</v>
      </c>
      <c r="I265" s="48">
        <v>23</v>
      </c>
      <c r="J265" s="55">
        <f>Table1[[#This Row],[APU
(units)]]+(Table1[[#This Row],[APU Trend]]*Table1[[#This Row],[APU
(units)]])</f>
        <v>160.19999999999999</v>
      </c>
      <c r="K265" s="55" t="str">
        <f>IF(Table1[[#This Row],[On Hand Stock (units)]]&gt;J265,"Yes","No")</f>
        <v>Yes</v>
      </c>
      <c r="L265" s="55">
        <f>Table1[[#This Row],[Lead Time (days)]]/Table1[[#This Row],[S-OTD]]</f>
        <v>30.666666666666668</v>
      </c>
      <c r="M265" s="55">
        <f>(Table1[[#This Row],[Demand variability (COV)]]/100)*E265</f>
        <v>2.3852000000000002</v>
      </c>
      <c r="N265" s="55">
        <f>AVERAGE(Table1[[#This Row],[Lead Time (days)]],Table1[[#This Row],[Exp. Lead time]])</f>
        <v>26.833333333333336</v>
      </c>
      <c r="O265" s="55">
        <f>(Table1[[#This Row],[Exp. Lead time]]-N265)^2</f>
        <v>14.694444444444436</v>
      </c>
      <c r="P265" s="55">
        <v>14.694444444444436</v>
      </c>
      <c r="Q265" s="55">
        <f>1.64*SQRT(Table1[[#This Row],[Lead Time (days)]]*(M265^2)+Table1[[#This Row],[APU
(units)]]*P265)</f>
        <v>85.94698837773241</v>
      </c>
      <c r="R265" s="58">
        <f>Table1[[#This Row],[Safety Stock]]+(E265/30)*Table1[[#This Row],[Lead Time (days)]]</f>
        <v>222.41365504439909</v>
      </c>
      <c r="S265" s="58" t="str">
        <f>IF(Table1[[#This Row],[On Hand Stock (units)]]&gt;R265,"yes","no")</f>
        <v>no</v>
      </c>
      <c r="T265" s="59">
        <f>Table1[[#This Row],[On Hand Stock (units)]]-J265</f>
        <v>40.592930089722813</v>
      </c>
      <c r="U265" s="59">
        <f>Table1[[#This Row],[Exp. Lead time]]*Table1[[#This Row],[APU
(units)]]/30</f>
        <v>181.95555555555558</v>
      </c>
      <c r="V265" s="59">
        <f>Table1[[#This Row],[On Hand Stock (units)]]+U265</f>
        <v>382.74848564527838</v>
      </c>
      <c r="W265" s="59" t="str">
        <f>IF(Table1[[#This Row],[On hand quantity after purchase]]&gt;Table1[[#This Row],[APU  Projection for oct]],"Yes","No")</f>
        <v>Yes</v>
      </c>
      <c r="X265" s="59">
        <f>AE265-Table1[[#This Row],[On Hand Stock (units)]]</f>
        <v>2032.7368299102779</v>
      </c>
      <c r="Y265" s="59">
        <f>MAX(Table1[[#This Row],[Qty required to meet next quarter]],Table1[[#This Row],[MOQ/One lead time demand]])</f>
        <v>2032.7368299102779</v>
      </c>
      <c r="Z265" s="59">
        <f>Table1[[#This Row],[Qty to purchase]]*Table1[[#This Row],[Std. Price ($)]]</f>
        <v>10627.757967819907</v>
      </c>
      <c r="AA265" s="59"/>
      <c r="AB265" s="59"/>
      <c r="AC265" s="61">
        <f>Table1[[#This Row],[On Hand Stock (units)]]-(12*Table1[[#This Row],[APU
(units)]])</f>
        <v>-1935.2070699102771</v>
      </c>
      <c r="AD265" s="64">
        <v>427.20000000000005</v>
      </c>
      <c r="AE265" s="65">
        <f>AD265*Table1[[#This Row],[Std. Price ($)]]</f>
        <v>2233.5297600000008</v>
      </c>
    </row>
    <row r="266" spans="1:31" ht="18.5" x14ac:dyDescent="0.35">
      <c r="A266" s="46">
        <v>59540.86287233654</v>
      </c>
      <c r="B266" s="47">
        <v>12.620905</v>
      </c>
      <c r="C266" s="47">
        <v>9171.4598306684111</v>
      </c>
      <c r="D266" s="47">
        <f>Table1[[#This Row],[On-Hand Stock ($)]]/Table1[[#This Row],[Std. Price ($)]]</f>
        <v>726.68796973500798</v>
      </c>
      <c r="E266" s="48">
        <v>268</v>
      </c>
      <c r="F266" s="49">
        <v>0.2</v>
      </c>
      <c r="G266" s="48">
        <v>1</v>
      </c>
      <c r="H266" s="48">
        <v>0.73</v>
      </c>
      <c r="I266" s="48">
        <v>87</v>
      </c>
      <c r="J266" s="55">
        <f>Table1[[#This Row],[APU
(units)]]+(Table1[[#This Row],[APU Trend]]*Table1[[#This Row],[APU
(units)]])</f>
        <v>321.60000000000002</v>
      </c>
      <c r="K266" s="55" t="str">
        <f>IF(Table1[[#This Row],[On Hand Stock (units)]]&gt;J266,"Yes","No")</f>
        <v>Yes</v>
      </c>
      <c r="L266" s="55">
        <f>Table1[[#This Row],[Lead Time (days)]]/Table1[[#This Row],[S-OTD]]</f>
        <v>87</v>
      </c>
      <c r="M266" s="55">
        <f>(Table1[[#This Row],[Demand variability (COV)]]/100)*E266</f>
        <v>1.9563999999999999</v>
      </c>
      <c r="N266" s="55">
        <f>AVERAGE(Table1[[#This Row],[Lead Time (days)]],Table1[[#This Row],[Exp. Lead time]])</f>
        <v>87</v>
      </c>
      <c r="O266" s="55">
        <f>(Table1[[#This Row],[Exp. Lead time]]-N266)^2</f>
        <v>0</v>
      </c>
      <c r="P266" s="55">
        <v>0</v>
      </c>
      <c r="Q266" s="55">
        <f>1.64*SQRT(Table1[[#This Row],[Lead Time (days)]]*(M266^2)+Table1[[#This Row],[APU
(units)]]*P266)</f>
        <v>29.926858382319246</v>
      </c>
      <c r="R266" s="58">
        <f>Table1[[#This Row],[Safety Stock]]+(E266/30)*Table1[[#This Row],[Lead Time (days)]]</f>
        <v>807.12685838231926</v>
      </c>
      <c r="S266" s="58" t="str">
        <f>IF(Table1[[#This Row],[On Hand Stock (units)]]&gt;R266,"yes","no")</f>
        <v>no</v>
      </c>
      <c r="T266" s="59">
        <f>Table1[[#This Row],[On Hand Stock (units)]]-J266</f>
        <v>405.08796973500796</v>
      </c>
      <c r="U266" s="59">
        <f>Table1[[#This Row],[Exp. Lead time]]*Table1[[#This Row],[APU
(units)]]/30</f>
        <v>777.2</v>
      </c>
      <c r="V266" s="59">
        <f>Table1[[#This Row],[On Hand Stock (units)]]+U266</f>
        <v>1503.887969735008</v>
      </c>
      <c r="W266" s="59" t="str">
        <f>IF(Table1[[#This Row],[On hand quantity after purchase]]&gt;Table1[[#This Row],[APU  Projection for oct]],"Yes","No")</f>
        <v>Yes</v>
      </c>
      <c r="X266" s="59">
        <f>AE266-Table1[[#This Row],[On Hand Stock (units)]]</f>
        <v>13479.40269826499</v>
      </c>
      <c r="Y266" s="59">
        <f>MAX(Table1[[#This Row],[Qty required to meet next quarter]],Table1[[#This Row],[MOQ/One lead time demand]])</f>
        <v>13479.40269826499</v>
      </c>
      <c r="Z266" s="59">
        <f>Table1[[#This Row],[Qty to purchase]]*Table1[[#This Row],[Std. Price ($)]]</f>
        <v>170122.26091154612</v>
      </c>
      <c r="AA266" s="59"/>
      <c r="AB266" s="59"/>
      <c r="AC266" s="61">
        <f>Table1[[#This Row],[On Hand Stock (units)]]-(12*Table1[[#This Row],[APU
(units)]])</f>
        <v>-2489.3120302649922</v>
      </c>
      <c r="AD266" s="64">
        <v>1125.5999999999999</v>
      </c>
      <c r="AE266" s="65">
        <f>AD266*Table1[[#This Row],[Std. Price ($)]]</f>
        <v>14206.090667999999</v>
      </c>
    </row>
    <row r="267" spans="1:31" ht="18.5" x14ac:dyDescent="0.35">
      <c r="A267" s="46">
        <v>89016.800929133315</v>
      </c>
      <c r="B267" s="47">
        <v>16.106310000000001</v>
      </c>
      <c r="C267" s="47">
        <v>8122.2043445835625</v>
      </c>
      <c r="D267" s="47">
        <f>Table1[[#This Row],[On-Hand Stock ($)]]/Table1[[#This Row],[Std. Price ($)]]</f>
        <v>504.28709894343041</v>
      </c>
      <c r="E267" s="48">
        <v>252</v>
      </c>
      <c r="F267" s="49">
        <v>-0.4</v>
      </c>
      <c r="G267" s="48">
        <v>1</v>
      </c>
      <c r="H267" s="48">
        <v>1.07</v>
      </c>
      <c r="I267" s="48">
        <v>46</v>
      </c>
      <c r="J267" s="55">
        <f>Table1[[#This Row],[APU
(units)]]+(Table1[[#This Row],[APU Trend]]*Table1[[#This Row],[APU
(units)]])</f>
        <v>151.19999999999999</v>
      </c>
      <c r="K267" s="55" t="str">
        <f>IF(Table1[[#This Row],[On Hand Stock (units)]]&gt;J267,"Yes","No")</f>
        <v>Yes</v>
      </c>
      <c r="L267" s="55">
        <f>Table1[[#This Row],[Lead Time (days)]]/Table1[[#This Row],[S-OTD]]</f>
        <v>46</v>
      </c>
      <c r="M267" s="55">
        <f>(Table1[[#This Row],[Demand variability (COV)]]/100)*E267</f>
        <v>2.6964000000000001</v>
      </c>
      <c r="N267" s="55">
        <f>AVERAGE(Table1[[#This Row],[Lead Time (days)]],Table1[[#This Row],[Exp. Lead time]])</f>
        <v>46</v>
      </c>
      <c r="O267" s="55">
        <f>(Table1[[#This Row],[Exp. Lead time]]-N267)^2</f>
        <v>0</v>
      </c>
      <c r="P267" s="55">
        <v>0</v>
      </c>
      <c r="Q267" s="55">
        <f>1.64*SQRT(Table1[[#This Row],[Lead Time (days)]]*(M267^2)+Table1[[#This Row],[APU
(units)]]*P267)</f>
        <v>29.992114289058318</v>
      </c>
      <c r="R267" s="58">
        <f>Table1[[#This Row],[Safety Stock]]+(E267/30)*Table1[[#This Row],[Lead Time (days)]]</f>
        <v>416.39211428905833</v>
      </c>
      <c r="S267" s="58" t="str">
        <f>IF(Table1[[#This Row],[On Hand Stock (units)]]&gt;R267,"yes","no")</f>
        <v>yes</v>
      </c>
      <c r="T267" s="59">
        <f>Table1[[#This Row],[On Hand Stock (units)]]-J267</f>
        <v>353.08709894343042</v>
      </c>
      <c r="U267" s="59">
        <f>Table1[[#This Row],[Exp. Lead time]]*Table1[[#This Row],[APU
(units)]]/30</f>
        <v>386.4</v>
      </c>
      <c r="V267" s="59">
        <f>Table1[[#This Row],[On Hand Stock (units)]]+U267</f>
        <v>890.68709894343033</v>
      </c>
      <c r="W267" s="59" t="str">
        <f>IF(Table1[[#This Row],[On hand quantity after purchase]]&gt;Table1[[#This Row],[APU  Projection for oct]],"Yes","No")</f>
        <v>Yes</v>
      </c>
      <c r="X267" s="59">
        <f>AE267-Table1[[#This Row],[On Hand Stock (units)]]</f>
        <v>1930.9869730565683</v>
      </c>
      <c r="Y267" s="59">
        <f>MAX(Table1[[#This Row],[Qty required to meet next quarter]],Table1[[#This Row],[MOQ/One lead time demand]])</f>
        <v>1930.9869730565683</v>
      </c>
      <c r="Z267" s="59">
        <f>Table1[[#This Row],[Qty to purchase]]*Table1[[#This Row],[Std. Price ($)]]</f>
        <v>31101.074794010739</v>
      </c>
      <c r="AA267" s="59"/>
      <c r="AB267" s="59"/>
      <c r="AC267" s="61">
        <f>Table1[[#This Row],[On Hand Stock (units)]]-(12*Table1[[#This Row],[APU
(units)]])</f>
        <v>-2519.7129010565695</v>
      </c>
      <c r="AD267" s="64">
        <v>151.19999999999993</v>
      </c>
      <c r="AE267" s="65">
        <f>AD267*Table1[[#This Row],[Std. Price ($)]]</f>
        <v>2435.2740719999988</v>
      </c>
    </row>
    <row r="268" spans="1:31" ht="18.5" x14ac:dyDescent="0.35">
      <c r="A268" s="46">
        <v>46105.671895403822</v>
      </c>
      <c r="B268" s="47">
        <v>11.941809000000001</v>
      </c>
      <c r="C268" s="47">
        <v>1543.7231201422803</v>
      </c>
      <c r="D268" s="47">
        <f>Table1[[#This Row],[On-Hand Stock ($)]]/Table1[[#This Row],[Std. Price ($)]]</f>
        <v>129.2704581142003</v>
      </c>
      <c r="E268" s="48">
        <v>252</v>
      </c>
      <c r="F268" s="49">
        <v>0.8</v>
      </c>
      <c r="G268" s="48">
        <v>1</v>
      </c>
      <c r="H268" s="48">
        <v>0.73</v>
      </c>
      <c r="I268" s="48">
        <v>20</v>
      </c>
      <c r="J268" s="55">
        <f>Table1[[#This Row],[APU
(units)]]+(Table1[[#This Row],[APU Trend]]*Table1[[#This Row],[APU
(units)]])</f>
        <v>453.6</v>
      </c>
      <c r="K268" s="55" t="str">
        <f>IF(Table1[[#This Row],[On Hand Stock (units)]]&gt;J268,"Yes","No")</f>
        <v>No</v>
      </c>
      <c r="L268" s="55">
        <f>Table1[[#This Row],[Lead Time (days)]]/Table1[[#This Row],[S-OTD]]</f>
        <v>20</v>
      </c>
      <c r="M268" s="55">
        <f>(Table1[[#This Row],[Demand variability (COV)]]/100)*E268</f>
        <v>1.8396000000000001</v>
      </c>
      <c r="N268" s="55">
        <f>AVERAGE(Table1[[#This Row],[Lead Time (days)]],Table1[[#This Row],[Exp. Lead time]])</f>
        <v>20</v>
      </c>
      <c r="O268" s="55">
        <f>(Table1[[#This Row],[Exp. Lead time]]-N268)^2</f>
        <v>0</v>
      </c>
      <c r="P268" s="55">
        <v>0</v>
      </c>
      <c r="Q268" s="55">
        <f>1.64*SQRT(Table1[[#This Row],[Lead Time (days)]]*(M268^2)+Table1[[#This Row],[APU
(units)]]*P268)</f>
        <v>13.492183736620252</v>
      </c>
      <c r="R268" s="58">
        <f>Table1[[#This Row],[Safety Stock]]+(E268/30)*Table1[[#This Row],[Lead Time (days)]]</f>
        <v>181.49218373662026</v>
      </c>
      <c r="S268" s="58" t="str">
        <f>IF(Table1[[#This Row],[On Hand Stock (units)]]&gt;R268,"yes","no")</f>
        <v>no</v>
      </c>
      <c r="T268" s="59">
        <f>Table1[[#This Row],[On Hand Stock (units)]]-J268</f>
        <v>-324.3295418857997</v>
      </c>
      <c r="U268" s="59">
        <f>Table1[[#This Row],[Exp. Lead time]]*Table1[[#This Row],[APU
(units)]]/30</f>
        <v>168</v>
      </c>
      <c r="V268" s="59">
        <f>Table1[[#This Row],[On Hand Stock (units)]]+U268</f>
        <v>297.27045811420032</v>
      </c>
      <c r="W268" s="59" t="str">
        <f>IF(Table1[[#This Row],[On hand quantity after purchase]]&gt;Table1[[#This Row],[APU  Projection for oct]],"Yes","No")</f>
        <v>No</v>
      </c>
      <c r="X268" s="59">
        <f>AE268-Table1[[#This Row],[On Hand Stock (units)]]</f>
        <v>23343.549312285806</v>
      </c>
      <c r="Y268" s="59">
        <f>MAX(Table1[[#This Row],[Qty required to meet next quarter]],Table1[[#This Row],[MOQ/One lead time demand]])</f>
        <v>23343.549312285806</v>
      </c>
      <c r="Z268" s="59">
        <f>Table1[[#This Row],[Qty to purchase]]*Table1[[#This Row],[Std. Price ($)]]</f>
        <v>278764.2072693985</v>
      </c>
      <c r="AA268" s="59"/>
      <c r="AB268" s="59"/>
      <c r="AC268" s="61">
        <f>Table1[[#This Row],[On Hand Stock (units)]]-(12*Table1[[#This Row],[APU
(units)]])</f>
        <v>-2894.7295418857998</v>
      </c>
      <c r="AD268" s="64">
        <v>1965.6000000000004</v>
      </c>
      <c r="AE268" s="65">
        <f>AD268*Table1[[#This Row],[Std. Price ($)]]</f>
        <v>23472.819770400005</v>
      </c>
    </row>
    <row r="269" spans="1:31" ht="18.5" x14ac:dyDescent="0.35">
      <c r="A269" s="46">
        <v>21179.057487832619</v>
      </c>
      <c r="B269" s="47">
        <v>31.498511000000004</v>
      </c>
      <c r="C269" s="47">
        <v>8676.2617444989228</v>
      </c>
      <c r="D269" s="47">
        <f>Table1[[#This Row],[On-Hand Stock ($)]]/Table1[[#This Row],[Std. Price ($)]]</f>
        <v>275.44990125085349</v>
      </c>
      <c r="E269" s="48">
        <v>260</v>
      </c>
      <c r="F269" s="49">
        <v>1.5</v>
      </c>
      <c r="G269" s="48">
        <v>1</v>
      </c>
      <c r="H269" s="48">
        <v>0.92</v>
      </c>
      <c r="I269" s="48">
        <v>29</v>
      </c>
      <c r="J269" s="55">
        <f>Table1[[#This Row],[APU
(units)]]+(Table1[[#This Row],[APU Trend]]*Table1[[#This Row],[APU
(units)]])</f>
        <v>650</v>
      </c>
      <c r="K269" s="55" t="str">
        <f>IF(Table1[[#This Row],[On Hand Stock (units)]]&gt;J269,"Yes","No")</f>
        <v>No</v>
      </c>
      <c r="L269" s="55">
        <f>Table1[[#This Row],[Lead Time (days)]]/Table1[[#This Row],[S-OTD]]</f>
        <v>29</v>
      </c>
      <c r="M269" s="55">
        <f>(Table1[[#This Row],[Demand variability (COV)]]/100)*E269</f>
        <v>2.3919999999999999</v>
      </c>
      <c r="N269" s="55">
        <f>AVERAGE(Table1[[#This Row],[Lead Time (days)]],Table1[[#This Row],[Exp. Lead time]])</f>
        <v>29</v>
      </c>
      <c r="O269" s="55">
        <f>(Table1[[#This Row],[Exp. Lead time]]-N269)^2</f>
        <v>0</v>
      </c>
      <c r="P269" s="55">
        <v>0</v>
      </c>
      <c r="Q269" s="55">
        <f>1.64*SQRT(Table1[[#This Row],[Lead Time (days)]]*(M269^2)+Table1[[#This Row],[APU
(units)]]*P269)</f>
        <v>21.125355318611799</v>
      </c>
      <c r="R269" s="58">
        <f>Table1[[#This Row],[Safety Stock]]+(E269/30)*Table1[[#This Row],[Lead Time (days)]]</f>
        <v>272.45868865194512</v>
      </c>
      <c r="S269" s="58" t="str">
        <f>IF(Table1[[#This Row],[On Hand Stock (units)]]&gt;R269,"yes","no")</f>
        <v>yes</v>
      </c>
      <c r="T269" s="59">
        <f>Table1[[#This Row],[On Hand Stock (units)]]-J269</f>
        <v>-374.55009874914651</v>
      </c>
      <c r="U269" s="59">
        <f>Table1[[#This Row],[Exp. Lead time]]*Table1[[#This Row],[APU
(units)]]/30</f>
        <v>251.33333333333334</v>
      </c>
      <c r="V269" s="59">
        <f>Table1[[#This Row],[On Hand Stock (units)]]+U269</f>
        <v>526.78323458418686</v>
      </c>
      <c r="W269" s="59" t="str">
        <f>IF(Table1[[#This Row],[On hand quantity after purchase]]&gt;Table1[[#This Row],[APU  Projection for oct]],"Yes","No")</f>
        <v>No</v>
      </c>
      <c r="X269" s="59">
        <f>AE269-Table1[[#This Row],[On Hand Stock (units)]]</f>
        <v>97999.904418749153</v>
      </c>
      <c r="Y269" s="59">
        <f>MAX(Table1[[#This Row],[Qty required to meet next quarter]],Table1[[#This Row],[MOQ/One lead time demand]])</f>
        <v>97999.904418749153</v>
      </c>
      <c r="Z269" s="59">
        <f>Table1[[#This Row],[Qty to purchase]]*Table1[[#This Row],[Std. Price ($)]]</f>
        <v>3086851.0673329192</v>
      </c>
      <c r="AA269" s="59"/>
      <c r="AB269" s="59"/>
      <c r="AC269" s="61">
        <f>Table1[[#This Row],[On Hand Stock (units)]]-(12*Table1[[#This Row],[APU
(units)]])</f>
        <v>-2844.5500987491464</v>
      </c>
      <c r="AD269" s="64">
        <v>3120</v>
      </c>
      <c r="AE269" s="65">
        <f>AD269*Table1[[#This Row],[Std. Price ($)]]</f>
        <v>98275.354320000013</v>
      </c>
    </row>
    <row r="270" spans="1:31" ht="18.5" x14ac:dyDescent="0.35">
      <c r="A270" s="46">
        <v>37920.108790162951</v>
      </c>
      <c r="B270" s="47">
        <v>7.2380000000000004</v>
      </c>
      <c r="C270" s="47">
        <v>1271.7175370900002</v>
      </c>
      <c r="D270" s="47">
        <f>Table1[[#This Row],[On-Hand Stock ($)]]/Table1[[#This Row],[Std. Price ($)]]</f>
        <v>175.70012946808512</v>
      </c>
      <c r="E270" s="48">
        <v>154</v>
      </c>
      <c r="F270" s="49">
        <v>0.2</v>
      </c>
      <c r="G270" s="48">
        <v>1</v>
      </c>
      <c r="H270" s="48">
        <v>0.95</v>
      </c>
      <c r="I270" s="48">
        <v>23</v>
      </c>
      <c r="J270" s="55">
        <f>Table1[[#This Row],[APU
(units)]]+(Table1[[#This Row],[APU Trend]]*Table1[[#This Row],[APU
(units)]])</f>
        <v>184.8</v>
      </c>
      <c r="K270" s="55" t="str">
        <f>IF(Table1[[#This Row],[On Hand Stock (units)]]&gt;J270,"Yes","No")</f>
        <v>No</v>
      </c>
      <c r="L270" s="55">
        <f>Table1[[#This Row],[Lead Time (days)]]/Table1[[#This Row],[S-OTD]]</f>
        <v>23</v>
      </c>
      <c r="M270" s="55">
        <f>(Table1[[#This Row],[Demand variability (COV)]]/100)*E270</f>
        <v>1.4629999999999999</v>
      </c>
      <c r="N270" s="55">
        <f>AVERAGE(Table1[[#This Row],[Lead Time (days)]],Table1[[#This Row],[Exp. Lead time]])</f>
        <v>23</v>
      </c>
      <c r="O270" s="55">
        <f>(Table1[[#This Row],[Exp. Lead time]]-N270)^2</f>
        <v>0</v>
      </c>
      <c r="P270" s="55">
        <v>0</v>
      </c>
      <c r="Q270" s="55">
        <f>1.64*SQRT(Table1[[#This Row],[Lead Time (days)]]*(M270^2)+Table1[[#This Row],[APU
(units)]]*P270)</f>
        <v>11.506734490514672</v>
      </c>
      <c r="R270" s="58">
        <f>Table1[[#This Row],[Safety Stock]]+(E270/30)*Table1[[#This Row],[Lead Time (days)]]</f>
        <v>129.57340115718134</v>
      </c>
      <c r="S270" s="58" t="str">
        <f>IF(Table1[[#This Row],[On Hand Stock (units)]]&gt;R270,"yes","no")</f>
        <v>yes</v>
      </c>
      <c r="T270" s="59">
        <f>Table1[[#This Row],[On Hand Stock (units)]]-J270</f>
        <v>-9.0998705319148883</v>
      </c>
      <c r="U270" s="59">
        <f>Table1[[#This Row],[Exp. Lead time]]*Table1[[#This Row],[APU
(units)]]/30</f>
        <v>118.06666666666666</v>
      </c>
      <c r="V270" s="59">
        <f>Table1[[#This Row],[On Hand Stock (units)]]+U270</f>
        <v>293.76679613475176</v>
      </c>
      <c r="W270" s="59" t="str">
        <f>IF(Table1[[#This Row],[On hand quantity after purchase]]&gt;Table1[[#This Row],[APU  Projection for oct]],"Yes","No")</f>
        <v>Yes</v>
      </c>
      <c r="X270" s="59">
        <f>AE270-Table1[[#This Row],[On Hand Stock (units)]]</f>
        <v>4505.8382705319154</v>
      </c>
      <c r="Y270" s="59">
        <f>MAX(Table1[[#This Row],[Qty required to meet next quarter]],Table1[[#This Row],[MOQ/One lead time demand]])</f>
        <v>4505.8382705319154</v>
      </c>
      <c r="Z270" s="59">
        <f>Table1[[#This Row],[Qty to purchase]]*Table1[[#This Row],[Std. Price ($)]]</f>
        <v>32613.257402110004</v>
      </c>
      <c r="AA270" s="59"/>
      <c r="AB270" s="59"/>
      <c r="AC270" s="61">
        <f>Table1[[#This Row],[On Hand Stock (units)]]-(12*Table1[[#This Row],[APU
(units)]])</f>
        <v>-1672.2998705319148</v>
      </c>
      <c r="AD270" s="64">
        <v>646.79999999999995</v>
      </c>
      <c r="AE270" s="65">
        <f>AD270*Table1[[#This Row],[Std. Price ($)]]</f>
        <v>4681.5384000000004</v>
      </c>
    </row>
    <row r="271" spans="1:31" ht="18.5" x14ac:dyDescent="0.35">
      <c r="A271" s="46">
        <v>91715.26173956698</v>
      </c>
      <c r="B271" s="47">
        <v>8.8602250000000016</v>
      </c>
      <c r="C271" s="47">
        <v>1520.3571561191884</v>
      </c>
      <c r="D271" s="47">
        <f>Table1[[#This Row],[On-Hand Stock ($)]]/Table1[[#This Row],[Std. Price ($)]]</f>
        <v>171.59351552801292</v>
      </c>
      <c r="E271" s="48">
        <v>300</v>
      </c>
      <c r="F271" s="49">
        <v>-0.2</v>
      </c>
      <c r="G271" s="48">
        <v>0.82</v>
      </c>
      <c r="H271" s="48">
        <v>1.39</v>
      </c>
      <c r="I271" s="48">
        <v>12</v>
      </c>
      <c r="J271" s="55">
        <f>Table1[[#This Row],[APU
(units)]]+(Table1[[#This Row],[APU Trend]]*Table1[[#This Row],[APU
(units)]])</f>
        <v>240</v>
      </c>
      <c r="K271" s="55" t="str">
        <f>IF(Table1[[#This Row],[On Hand Stock (units)]]&gt;J271,"Yes","No")</f>
        <v>No</v>
      </c>
      <c r="L271" s="55">
        <f>Table1[[#This Row],[Lead Time (days)]]/Table1[[#This Row],[S-OTD]]</f>
        <v>14.634146341463415</v>
      </c>
      <c r="M271" s="55">
        <f>(Table1[[#This Row],[Demand variability (COV)]]/100)*E271</f>
        <v>4.17</v>
      </c>
      <c r="N271" s="55">
        <f>AVERAGE(Table1[[#This Row],[Lead Time (days)]],Table1[[#This Row],[Exp. Lead time]])</f>
        <v>13.317073170731707</v>
      </c>
      <c r="O271" s="55">
        <f>(Table1[[#This Row],[Exp. Lead time]]-N271)^2</f>
        <v>1.7346817370612762</v>
      </c>
      <c r="P271" s="55">
        <v>1.7346817370612762</v>
      </c>
      <c r="Q271" s="55">
        <f>1.64*SQRT(Table1[[#This Row],[Lead Time (days)]]*(M271^2)+Table1[[#This Row],[APU
(units)]]*P271)</f>
        <v>44.282165995804704</v>
      </c>
      <c r="R271" s="58">
        <f>Table1[[#This Row],[Safety Stock]]+(E271/30)*Table1[[#This Row],[Lead Time (days)]]</f>
        <v>164.28216599580469</v>
      </c>
      <c r="S271" s="58" t="str">
        <f>IF(Table1[[#This Row],[On Hand Stock (units)]]&gt;R271,"yes","no")</f>
        <v>yes</v>
      </c>
      <c r="T271" s="59">
        <f>Table1[[#This Row],[On Hand Stock (units)]]-J271</f>
        <v>-68.406484471987085</v>
      </c>
      <c r="U271" s="59">
        <f>Table1[[#This Row],[Exp. Lead time]]*Table1[[#This Row],[APU
(units)]]/30</f>
        <v>146.34146341463415</v>
      </c>
      <c r="V271" s="59">
        <f>Table1[[#This Row],[On Hand Stock (units)]]+U271</f>
        <v>317.93497894264704</v>
      </c>
      <c r="W271" s="59" t="str">
        <f>IF(Table1[[#This Row],[On hand quantity after purchase]]&gt;Table1[[#This Row],[APU  Projection for oct]],"Yes","No")</f>
        <v>Yes</v>
      </c>
      <c r="X271" s="59">
        <f>AE271-Table1[[#This Row],[On Hand Stock (units)]]</f>
        <v>4612.9279844719877</v>
      </c>
      <c r="Y271" s="59">
        <f>MAX(Table1[[#This Row],[Qty required to meet next quarter]],Table1[[#This Row],[MOQ/One lead time demand]])</f>
        <v>4612.9279844719877</v>
      </c>
      <c r="Z271" s="59">
        <f>Table1[[#This Row],[Qty to purchase]]*Table1[[#This Row],[Std. Price ($)]]</f>
        <v>40871.579851218325</v>
      </c>
      <c r="AA271" s="59"/>
      <c r="AB271" s="59"/>
      <c r="AC271" s="61">
        <f>Table1[[#This Row],[On Hand Stock (units)]]-(12*Table1[[#This Row],[APU
(units)]])</f>
        <v>-3428.4064844719869</v>
      </c>
      <c r="AD271" s="64">
        <v>540</v>
      </c>
      <c r="AE271" s="65">
        <f>AD271*Table1[[#This Row],[Std. Price ($)]]</f>
        <v>4784.5215000000007</v>
      </c>
    </row>
    <row r="272" spans="1:31" ht="18.5" x14ac:dyDescent="0.35">
      <c r="A272" s="46">
        <v>49986.206138289148</v>
      </c>
      <c r="B272" s="47">
        <v>10.266872000000001</v>
      </c>
      <c r="C272" s="47">
        <v>820.62822513922083</v>
      </c>
      <c r="D272" s="47">
        <f>Table1[[#This Row],[On-Hand Stock ($)]]/Table1[[#This Row],[Std. Price ($)]]</f>
        <v>79.929722036002858</v>
      </c>
      <c r="E272" s="48">
        <v>106</v>
      </c>
      <c r="F272" s="49">
        <v>0.8</v>
      </c>
      <c r="G272" s="48">
        <v>0.83</v>
      </c>
      <c r="H272" s="48">
        <v>0.71</v>
      </c>
      <c r="I272" s="48">
        <v>20</v>
      </c>
      <c r="J272" s="55">
        <f>Table1[[#This Row],[APU
(units)]]+(Table1[[#This Row],[APU Trend]]*Table1[[#This Row],[APU
(units)]])</f>
        <v>190.8</v>
      </c>
      <c r="K272" s="55" t="str">
        <f>IF(Table1[[#This Row],[On Hand Stock (units)]]&gt;J272,"Yes","No")</f>
        <v>No</v>
      </c>
      <c r="L272" s="55">
        <f>Table1[[#This Row],[Lead Time (days)]]/Table1[[#This Row],[S-OTD]]</f>
        <v>24.096385542168676</v>
      </c>
      <c r="M272" s="55">
        <f>(Table1[[#This Row],[Demand variability (COV)]]/100)*E272</f>
        <v>0.75259999999999994</v>
      </c>
      <c r="N272" s="55">
        <f>AVERAGE(Table1[[#This Row],[Lead Time (days)]],Table1[[#This Row],[Exp. Lead time]])</f>
        <v>22.048192771084338</v>
      </c>
      <c r="O272" s="55">
        <f>(Table1[[#This Row],[Exp. Lead time]]-N272)^2</f>
        <v>4.1950936275221391</v>
      </c>
      <c r="P272" s="55">
        <v>4.1950936275221391</v>
      </c>
      <c r="Q272" s="55">
        <f>1.64*SQRT(Table1[[#This Row],[Lead Time (days)]]*(M272^2)+Table1[[#This Row],[APU
(units)]]*P272)</f>
        <v>35.021126158588558</v>
      </c>
      <c r="R272" s="58">
        <f>Table1[[#This Row],[Safety Stock]]+(E272/30)*Table1[[#This Row],[Lead Time (days)]]</f>
        <v>105.68779282525522</v>
      </c>
      <c r="S272" s="58" t="str">
        <f>IF(Table1[[#This Row],[On Hand Stock (units)]]&gt;R272,"yes","no")</f>
        <v>no</v>
      </c>
      <c r="T272" s="59">
        <f>Table1[[#This Row],[On Hand Stock (units)]]-J272</f>
        <v>-110.87027796399715</v>
      </c>
      <c r="U272" s="59">
        <f>Table1[[#This Row],[Exp. Lead time]]*Table1[[#This Row],[APU
(units)]]/30</f>
        <v>85.140562248995991</v>
      </c>
      <c r="V272" s="59">
        <f>Table1[[#This Row],[On Hand Stock (units)]]+U272</f>
        <v>165.07028428499885</v>
      </c>
      <c r="W272" s="59" t="str">
        <f>IF(Table1[[#This Row],[On hand quantity after purchase]]&gt;Table1[[#This Row],[APU  Projection for oct]],"Yes","No")</f>
        <v>No</v>
      </c>
      <c r="X272" s="59">
        <f>AE272-Table1[[#This Row],[On Hand Stock (units)]]</f>
        <v>8408.7200475640002</v>
      </c>
      <c r="Y272" s="59">
        <f>MAX(Table1[[#This Row],[Qty required to meet next quarter]],Table1[[#This Row],[MOQ/One lead time demand]])</f>
        <v>8408.7200475640002</v>
      </c>
      <c r="Z272" s="59">
        <f>Table1[[#This Row],[Qty to purchase]]*Table1[[#This Row],[Std. Price ($)]]</f>
        <v>86331.252412173504</v>
      </c>
      <c r="AA272" s="59"/>
      <c r="AB272" s="59"/>
      <c r="AC272" s="61">
        <f>Table1[[#This Row],[On Hand Stock (units)]]-(12*Table1[[#This Row],[APU
(units)]])</f>
        <v>-1192.0702779639971</v>
      </c>
      <c r="AD272" s="64">
        <v>826.80000000000007</v>
      </c>
      <c r="AE272" s="65">
        <f>AD272*Table1[[#This Row],[Std. Price ($)]]</f>
        <v>8488.6497696000024</v>
      </c>
    </row>
    <row r="273" spans="1:31" ht="18.5" x14ac:dyDescent="0.35">
      <c r="A273" s="46">
        <v>89243.778923239297</v>
      </c>
      <c r="B273" s="47">
        <v>16.16076</v>
      </c>
      <c r="C273" s="47">
        <v>5226.629686794121</v>
      </c>
      <c r="D273" s="47">
        <f>Table1[[#This Row],[On-Hand Stock ($)]]/Table1[[#This Row],[Std. Price ($)]]</f>
        <v>323.41484477178801</v>
      </c>
      <c r="E273" s="48">
        <v>186</v>
      </c>
      <c r="F273" s="49">
        <v>1.2</v>
      </c>
      <c r="G273" s="48">
        <v>1</v>
      </c>
      <c r="H273" s="48">
        <v>1.31</v>
      </c>
      <c r="I273" s="48">
        <v>33</v>
      </c>
      <c r="J273" s="55">
        <f>Table1[[#This Row],[APU
(units)]]+(Table1[[#This Row],[APU Trend]]*Table1[[#This Row],[APU
(units)]])</f>
        <v>409.2</v>
      </c>
      <c r="K273" s="55" t="str">
        <f>IF(Table1[[#This Row],[On Hand Stock (units)]]&gt;J273,"Yes","No")</f>
        <v>No</v>
      </c>
      <c r="L273" s="55">
        <f>Table1[[#This Row],[Lead Time (days)]]/Table1[[#This Row],[S-OTD]]</f>
        <v>33</v>
      </c>
      <c r="M273" s="55">
        <f>(Table1[[#This Row],[Demand variability (COV)]]/100)*E273</f>
        <v>2.4366000000000003</v>
      </c>
      <c r="N273" s="55">
        <f>AVERAGE(Table1[[#This Row],[Lead Time (days)]],Table1[[#This Row],[Exp. Lead time]])</f>
        <v>33</v>
      </c>
      <c r="O273" s="55">
        <f>(Table1[[#This Row],[Exp. Lead time]]-N273)^2</f>
        <v>0</v>
      </c>
      <c r="P273" s="55">
        <v>0</v>
      </c>
      <c r="Q273" s="55">
        <f>1.64*SQRT(Table1[[#This Row],[Lead Time (days)]]*(M273^2)+Table1[[#This Row],[APU
(units)]]*P273)</f>
        <v>22.955410205069484</v>
      </c>
      <c r="R273" s="58">
        <f>Table1[[#This Row],[Safety Stock]]+(E273/30)*Table1[[#This Row],[Lead Time (days)]]</f>
        <v>227.55541020506948</v>
      </c>
      <c r="S273" s="58" t="str">
        <f>IF(Table1[[#This Row],[On Hand Stock (units)]]&gt;R273,"yes","no")</f>
        <v>yes</v>
      </c>
      <c r="T273" s="59">
        <f>Table1[[#This Row],[On Hand Stock (units)]]-J273</f>
        <v>-85.785155228211977</v>
      </c>
      <c r="U273" s="59">
        <f>Table1[[#This Row],[Exp. Lead time]]*Table1[[#This Row],[APU
(units)]]/30</f>
        <v>204.6</v>
      </c>
      <c r="V273" s="59">
        <f>Table1[[#This Row],[On Hand Stock (units)]]+U273</f>
        <v>528.01484477178803</v>
      </c>
      <c r="W273" s="59" t="str">
        <f>IF(Table1[[#This Row],[On hand quantity after purchase]]&gt;Table1[[#This Row],[APU  Projection for oct]],"Yes","No")</f>
        <v>Yes</v>
      </c>
      <c r="X273" s="59">
        <f>AE273-Table1[[#This Row],[On Hand Stock (units)]]</f>
        <v>30336.779027228207</v>
      </c>
      <c r="Y273" s="59">
        <f>MAX(Table1[[#This Row],[Qty required to meet next quarter]],Table1[[#This Row],[MOQ/One lead time demand]])</f>
        <v>30336.779027228207</v>
      </c>
      <c r="Z273" s="59">
        <f>Table1[[#This Row],[Qty to purchase]]*Table1[[#This Row],[Std. Price ($)]]</f>
        <v>490265.40503206849</v>
      </c>
      <c r="AA273" s="59"/>
      <c r="AB273" s="59"/>
      <c r="AC273" s="61">
        <f>Table1[[#This Row],[On Hand Stock (units)]]-(12*Table1[[#This Row],[APU
(units)]])</f>
        <v>-1908.585155228212</v>
      </c>
      <c r="AD273" s="64">
        <v>1897.1999999999998</v>
      </c>
      <c r="AE273" s="65">
        <f>AD273*Table1[[#This Row],[Std. Price ($)]]</f>
        <v>30660.193871999996</v>
      </c>
    </row>
    <row r="274" spans="1:31" ht="18.5" x14ac:dyDescent="0.35">
      <c r="A274" s="46">
        <v>15597.372670495935</v>
      </c>
      <c r="B274" s="47">
        <v>13.252140000000001</v>
      </c>
      <c r="C274" s="47">
        <v>1691.0998166371483</v>
      </c>
      <c r="D274" s="47">
        <f>Table1[[#This Row],[On-Hand Stock ($)]]/Table1[[#This Row],[Std. Price ($)]]</f>
        <v>127.60956469197791</v>
      </c>
      <c r="E274" s="48">
        <v>220</v>
      </c>
      <c r="F274" s="49">
        <v>1.2</v>
      </c>
      <c r="G274" s="48">
        <v>0.82</v>
      </c>
      <c r="H274" s="48">
        <v>0.74</v>
      </c>
      <c r="I274" s="48">
        <v>22</v>
      </c>
      <c r="J274" s="55">
        <f>Table1[[#This Row],[APU
(units)]]+(Table1[[#This Row],[APU Trend]]*Table1[[#This Row],[APU
(units)]])</f>
        <v>484</v>
      </c>
      <c r="K274" s="55" t="str">
        <f>IF(Table1[[#This Row],[On Hand Stock (units)]]&gt;J274,"Yes","No")</f>
        <v>No</v>
      </c>
      <c r="L274" s="55">
        <f>Table1[[#This Row],[Lead Time (days)]]/Table1[[#This Row],[S-OTD]]</f>
        <v>26.829268292682929</v>
      </c>
      <c r="M274" s="55">
        <f>(Table1[[#This Row],[Demand variability (COV)]]/100)*E274</f>
        <v>1.6280000000000001</v>
      </c>
      <c r="N274" s="55">
        <f>AVERAGE(Table1[[#This Row],[Lead Time (days)]],Table1[[#This Row],[Exp. Lead time]])</f>
        <v>24.414634146341463</v>
      </c>
      <c r="O274" s="55">
        <f>(Table1[[#This Row],[Exp. Lead time]]-N274)^2</f>
        <v>5.8304580606781826</v>
      </c>
      <c r="P274" s="55">
        <v>5.8304580606781826</v>
      </c>
      <c r="Q274" s="55">
        <f>1.64*SQRT(Table1[[#This Row],[Lead Time (days)]]*(M274^2)+Table1[[#This Row],[APU
(units)]]*P274)</f>
        <v>60.056460116633644</v>
      </c>
      <c r="R274" s="58">
        <f>Table1[[#This Row],[Safety Stock]]+(E274/30)*Table1[[#This Row],[Lead Time (days)]]</f>
        <v>221.38979344996696</v>
      </c>
      <c r="S274" s="58" t="str">
        <f>IF(Table1[[#This Row],[On Hand Stock (units)]]&gt;R274,"yes","no")</f>
        <v>no</v>
      </c>
      <c r="T274" s="59">
        <f>Table1[[#This Row],[On Hand Stock (units)]]-J274</f>
        <v>-356.39043530802212</v>
      </c>
      <c r="U274" s="59">
        <f>Table1[[#This Row],[Exp. Lead time]]*Table1[[#This Row],[APU
(units)]]/30</f>
        <v>196.74796747967483</v>
      </c>
      <c r="V274" s="59">
        <f>Table1[[#This Row],[On Hand Stock (units)]]+U274</f>
        <v>324.35753217165274</v>
      </c>
      <c r="W274" s="59" t="str">
        <f>IF(Table1[[#This Row],[On hand quantity after purchase]]&gt;Table1[[#This Row],[APU  Projection for oct]],"Yes","No")</f>
        <v>No</v>
      </c>
      <c r="X274" s="59">
        <f>AE274-Table1[[#This Row],[On Hand Stock (units)]]</f>
        <v>29610.192595308024</v>
      </c>
      <c r="Y274" s="59">
        <f>MAX(Table1[[#This Row],[Qty required to meet next quarter]],Table1[[#This Row],[MOQ/One lead time demand]])</f>
        <v>29610.192595308024</v>
      </c>
      <c r="Z274" s="59">
        <f>Table1[[#This Row],[Qty to purchase]]*Table1[[#This Row],[Std. Price ($)]]</f>
        <v>392398.41769998532</v>
      </c>
      <c r="AA274" s="59"/>
      <c r="AB274" s="59"/>
      <c r="AC274" s="61">
        <f>Table1[[#This Row],[On Hand Stock (units)]]-(12*Table1[[#This Row],[APU
(units)]])</f>
        <v>-2512.390435308022</v>
      </c>
      <c r="AD274" s="64">
        <v>2244</v>
      </c>
      <c r="AE274" s="65">
        <f>AD274*Table1[[#This Row],[Std. Price ($)]]</f>
        <v>29737.802160000003</v>
      </c>
    </row>
    <row r="275" spans="1:31" ht="18.5" x14ac:dyDescent="0.35">
      <c r="A275" s="46">
        <v>71647.049514070764</v>
      </c>
      <c r="B275" s="47">
        <v>27.877080000000003</v>
      </c>
      <c r="C275" s="47">
        <v>12117.581092818962</v>
      </c>
      <c r="D275" s="47">
        <f>Table1[[#This Row],[On-Hand Stock ($)]]/Table1[[#This Row],[Std. Price ($)]]</f>
        <v>434.67899409905777</v>
      </c>
      <c r="E275" s="48">
        <v>228</v>
      </c>
      <c r="F275" s="49">
        <v>-0.2</v>
      </c>
      <c r="G275" s="48">
        <v>1</v>
      </c>
      <c r="H275" s="48">
        <v>1.47</v>
      </c>
      <c r="I275" s="48">
        <v>33</v>
      </c>
      <c r="J275" s="55">
        <f>Table1[[#This Row],[APU
(units)]]+(Table1[[#This Row],[APU Trend]]*Table1[[#This Row],[APU
(units)]])</f>
        <v>182.4</v>
      </c>
      <c r="K275" s="55" t="str">
        <f>IF(Table1[[#This Row],[On Hand Stock (units)]]&gt;J275,"Yes","No")</f>
        <v>Yes</v>
      </c>
      <c r="L275" s="55">
        <f>Table1[[#This Row],[Lead Time (days)]]/Table1[[#This Row],[S-OTD]]</f>
        <v>33</v>
      </c>
      <c r="M275" s="55">
        <f>(Table1[[#This Row],[Demand variability (COV)]]/100)*E275</f>
        <v>3.3515999999999999</v>
      </c>
      <c r="N275" s="55">
        <f>AVERAGE(Table1[[#This Row],[Lead Time (days)]],Table1[[#This Row],[Exp. Lead time]])</f>
        <v>33</v>
      </c>
      <c r="O275" s="55">
        <f>(Table1[[#This Row],[Exp. Lead time]]-N275)^2</f>
        <v>0</v>
      </c>
      <c r="P275" s="55">
        <v>0</v>
      </c>
      <c r="Q275" s="55">
        <f>1.64*SQRT(Table1[[#This Row],[Lead Time (days)]]*(M275^2)+Table1[[#This Row],[APU
(units)]]*P275)</f>
        <v>31.575700912464441</v>
      </c>
      <c r="R275" s="58">
        <f>Table1[[#This Row],[Safety Stock]]+(E275/30)*Table1[[#This Row],[Lead Time (days)]]</f>
        <v>282.37570091246442</v>
      </c>
      <c r="S275" s="58" t="str">
        <f>IF(Table1[[#This Row],[On Hand Stock (units)]]&gt;R275,"yes","no")</f>
        <v>yes</v>
      </c>
      <c r="T275" s="59">
        <f>Table1[[#This Row],[On Hand Stock (units)]]-J275</f>
        <v>252.27899409905777</v>
      </c>
      <c r="U275" s="59">
        <f>Table1[[#This Row],[Exp. Lead time]]*Table1[[#This Row],[APU
(units)]]/30</f>
        <v>250.8</v>
      </c>
      <c r="V275" s="59">
        <f>Table1[[#This Row],[On Hand Stock (units)]]+U275</f>
        <v>685.47899409905779</v>
      </c>
      <c r="W275" s="59" t="str">
        <f>IF(Table1[[#This Row],[On hand quantity after purchase]]&gt;Table1[[#This Row],[APU  Projection for oct]],"Yes","No")</f>
        <v>Yes</v>
      </c>
      <c r="X275" s="59">
        <f>AE275-Table1[[#This Row],[On Hand Stock (units)]]</f>
        <v>11006.074637900943</v>
      </c>
      <c r="Y275" s="59">
        <f>MAX(Table1[[#This Row],[Qty required to meet next quarter]],Table1[[#This Row],[MOQ/One lead time demand]])</f>
        <v>11006.074637900943</v>
      </c>
      <c r="Z275" s="59">
        <f>Table1[[#This Row],[Qty to purchase]]*Table1[[#This Row],[Std. Price ($)]]</f>
        <v>306817.22316673567</v>
      </c>
      <c r="AA275" s="59"/>
      <c r="AB275" s="59"/>
      <c r="AC275" s="61">
        <f>Table1[[#This Row],[On Hand Stock (units)]]-(12*Table1[[#This Row],[APU
(units)]])</f>
        <v>-2301.3210059009421</v>
      </c>
      <c r="AD275" s="64">
        <v>410.40000000000003</v>
      </c>
      <c r="AE275" s="65">
        <f>AD275*Table1[[#This Row],[Std. Price ($)]]</f>
        <v>11440.753632000002</v>
      </c>
    </row>
    <row r="276" spans="1:31" ht="18.5" x14ac:dyDescent="0.35">
      <c r="A276" s="46">
        <v>990.66705305854703</v>
      </c>
      <c r="B276" s="47">
        <v>7.1794799999999999</v>
      </c>
      <c r="C276" s="47">
        <v>3385.6826518472503</v>
      </c>
      <c r="D276" s="47">
        <f>Table1[[#This Row],[On-Hand Stock ($)]]/Table1[[#This Row],[Std. Price ($)]]</f>
        <v>471.5776980849937</v>
      </c>
      <c r="E276" s="48">
        <v>332</v>
      </c>
      <c r="F276" s="49">
        <v>0.4</v>
      </c>
      <c r="G276" s="48">
        <v>0.82</v>
      </c>
      <c r="H276" s="48">
        <v>0.96</v>
      </c>
      <c r="I276" s="48">
        <v>33</v>
      </c>
      <c r="J276" s="55">
        <f>Table1[[#This Row],[APU
(units)]]+(Table1[[#This Row],[APU Trend]]*Table1[[#This Row],[APU
(units)]])</f>
        <v>464.8</v>
      </c>
      <c r="K276" s="55" t="str">
        <f>IF(Table1[[#This Row],[On Hand Stock (units)]]&gt;J276,"Yes","No")</f>
        <v>Yes</v>
      </c>
      <c r="L276" s="55">
        <f>Table1[[#This Row],[Lead Time (days)]]/Table1[[#This Row],[S-OTD]]</f>
        <v>40.243902439024396</v>
      </c>
      <c r="M276" s="55">
        <f>(Table1[[#This Row],[Demand variability (COV)]]/100)*E276</f>
        <v>3.1871999999999998</v>
      </c>
      <c r="N276" s="55">
        <f>AVERAGE(Table1[[#This Row],[Lead Time (days)]],Table1[[#This Row],[Exp. Lead time]])</f>
        <v>36.621951219512198</v>
      </c>
      <c r="O276" s="55">
        <f>(Table1[[#This Row],[Exp. Lead time]]-N276)^2</f>
        <v>13.118530636525897</v>
      </c>
      <c r="P276" s="55">
        <v>13.118530636525897</v>
      </c>
      <c r="Q276" s="55">
        <f>1.64*SQRT(Table1[[#This Row],[Lead Time (days)]]*(M276^2)+Table1[[#This Row],[APU
(units)]]*P276)</f>
        <v>112.3199377530905</v>
      </c>
      <c r="R276" s="58">
        <f>Table1[[#This Row],[Safety Stock]]+(E276/30)*Table1[[#This Row],[Lead Time (days)]]</f>
        <v>477.51993775309052</v>
      </c>
      <c r="S276" s="58" t="str">
        <f>IF(Table1[[#This Row],[On Hand Stock (units)]]&gt;R276,"yes","no")</f>
        <v>no</v>
      </c>
      <c r="T276" s="59">
        <f>Table1[[#This Row],[On Hand Stock (units)]]-J276</f>
        <v>6.7776980849936876</v>
      </c>
      <c r="U276" s="59">
        <f>Table1[[#This Row],[Exp. Lead time]]*Table1[[#This Row],[APU
(units)]]/30</f>
        <v>445.36585365853665</v>
      </c>
      <c r="V276" s="59">
        <f>Table1[[#This Row],[On Hand Stock (units)]]+U276</f>
        <v>916.94355174353041</v>
      </c>
      <c r="W276" s="59" t="str">
        <f>IF(Table1[[#This Row],[On hand quantity after purchase]]&gt;Table1[[#This Row],[APU  Projection for oct]],"Yes","No")</f>
        <v>Yes</v>
      </c>
      <c r="X276" s="59">
        <f>AE276-Table1[[#This Row],[On Hand Stock (units)]]</f>
        <v>12399.794045915009</v>
      </c>
      <c r="Y276" s="59">
        <f>MAX(Table1[[#This Row],[Qty required to meet next quarter]],Table1[[#This Row],[MOQ/One lead time demand]])</f>
        <v>12399.794045915009</v>
      </c>
      <c r="Z276" s="59">
        <f>Table1[[#This Row],[Qty to purchase]]*Table1[[#This Row],[Std. Price ($)]]</f>
        <v>89024.07335676589</v>
      </c>
      <c r="AA276" s="59"/>
      <c r="AB276" s="59"/>
      <c r="AC276" s="61">
        <f>Table1[[#This Row],[On Hand Stock (units)]]-(12*Table1[[#This Row],[APU
(units)]])</f>
        <v>-3512.4223019150063</v>
      </c>
      <c r="AD276" s="64">
        <v>1792.8000000000002</v>
      </c>
      <c r="AE276" s="65">
        <f>AD276*Table1[[#This Row],[Std. Price ($)]]</f>
        <v>12871.371744000002</v>
      </c>
    </row>
    <row r="277" spans="1:31" ht="18.5" x14ac:dyDescent="0.35">
      <c r="A277" s="46">
        <v>44766.436076589256</v>
      </c>
      <c r="B277" s="47">
        <v>7.9098800000000011</v>
      </c>
      <c r="C277" s="47">
        <v>2731.8240586560005</v>
      </c>
      <c r="D277" s="47">
        <f>Table1[[#This Row],[On-Hand Stock ($)]]/Table1[[#This Row],[Std. Price ($)]]</f>
        <v>345.3685844356678</v>
      </c>
      <c r="E277" s="48">
        <v>276</v>
      </c>
      <c r="F277" s="49">
        <v>0.4</v>
      </c>
      <c r="G277" s="48">
        <v>1</v>
      </c>
      <c r="H277" s="48">
        <v>0.8</v>
      </c>
      <c r="I277" s="48">
        <v>35</v>
      </c>
      <c r="J277" s="55">
        <f>Table1[[#This Row],[APU
(units)]]+(Table1[[#This Row],[APU Trend]]*Table1[[#This Row],[APU
(units)]])</f>
        <v>386.4</v>
      </c>
      <c r="K277" s="55" t="str">
        <f>IF(Table1[[#This Row],[On Hand Stock (units)]]&gt;J277,"Yes","No")</f>
        <v>No</v>
      </c>
      <c r="L277" s="55">
        <f>Table1[[#This Row],[Lead Time (days)]]/Table1[[#This Row],[S-OTD]]</f>
        <v>35</v>
      </c>
      <c r="M277" s="55">
        <f>(Table1[[#This Row],[Demand variability (COV)]]/100)*E277</f>
        <v>2.2080000000000002</v>
      </c>
      <c r="N277" s="55">
        <f>AVERAGE(Table1[[#This Row],[Lead Time (days)]],Table1[[#This Row],[Exp. Lead time]])</f>
        <v>35</v>
      </c>
      <c r="O277" s="55">
        <f>(Table1[[#This Row],[Exp. Lead time]]-N277)^2</f>
        <v>0</v>
      </c>
      <c r="P277" s="55">
        <v>0</v>
      </c>
      <c r="Q277" s="55">
        <f>1.64*SQRT(Table1[[#This Row],[Lead Time (days)]]*(M277^2)+Table1[[#This Row],[APU
(units)]]*P277)</f>
        <v>21.422834824177681</v>
      </c>
      <c r="R277" s="58">
        <f>Table1[[#This Row],[Safety Stock]]+(E277/30)*Table1[[#This Row],[Lead Time (days)]]</f>
        <v>343.4228348241777</v>
      </c>
      <c r="S277" s="58" t="str">
        <f>IF(Table1[[#This Row],[On Hand Stock (units)]]&gt;R277,"yes","no")</f>
        <v>yes</v>
      </c>
      <c r="T277" s="59">
        <f>Table1[[#This Row],[On Hand Stock (units)]]-J277</f>
        <v>-41.031415564332178</v>
      </c>
      <c r="U277" s="59">
        <f>Table1[[#This Row],[Exp. Lead time]]*Table1[[#This Row],[APU
(units)]]/30</f>
        <v>322</v>
      </c>
      <c r="V277" s="59">
        <f>Table1[[#This Row],[On Hand Stock (units)]]+U277</f>
        <v>667.3685844356678</v>
      </c>
      <c r="W277" s="59" t="str">
        <f>IF(Table1[[#This Row],[On hand quantity after purchase]]&gt;Table1[[#This Row],[APU  Projection for oct]],"Yes","No")</f>
        <v>Yes</v>
      </c>
      <c r="X277" s="59">
        <f>AE277-Table1[[#This Row],[On Hand Stock (units)]]</f>
        <v>11443.516567564335</v>
      </c>
      <c r="Y277" s="59">
        <f>MAX(Table1[[#This Row],[Qty required to meet next quarter]],Table1[[#This Row],[MOQ/One lead time demand]])</f>
        <v>11443.516567564335</v>
      </c>
      <c r="Z277" s="59">
        <f>Table1[[#This Row],[Qty to purchase]]*Table1[[#This Row],[Std. Price ($)]]</f>
        <v>90516.842827445798</v>
      </c>
      <c r="AA277" s="59"/>
      <c r="AB277" s="59"/>
      <c r="AC277" s="61">
        <f>Table1[[#This Row],[On Hand Stock (units)]]-(12*Table1[[#This Row],[APU
(units)]])</f>
        <v>-2966.6314155643322</v>
      </c>
      <c r="AD277" s="64">
        <v>1490.4</v>
      </c>
      <c r="AE277" s="65">
        <f>AD277*Table1[[#This Row],[Std. Price ($)]]</f>
        <v>11788.885152000003</v>
      </c>
    </row>
    <row r="278" spans="1:31" ht="18.5" x14ac:dyDescent="0.35">
      <c r="A278" s="46">
        <v>84276.16289841164</v>
      </c>
      <c r="B278" s="47">
        <v>72.603300000000004</v>
      </c>
      <c r="C278" s="47">
        <v>18067.511869985614</v>
      </c>
      <c r="D278" s="47">
        <f>Table1[[#This Row],[On-Hand Stock ($)]]/Table1[[#This Row],[Std. Price ($)]]</f>
        <v>248.85248838531601</v>
      </c>
      <c r="E278" s="48">
        <v>324</v>
      </c>
      <c r="F278" s="49">
        <v>0.8</v>
      </c>
      <c r="G278" s="48">
        <v>0.72</v>
      </c>
      <c r="H278" s="48">
        <v>0.81</v>
      </c>
      <c r="I278" s="48">
        <v>23</v>
      </c>
      <c r="J278" s="55">
        <f>Table1[[#This Row],[APU
(units)]]+(Table1[[#This Row],[APU Trend]]*Table1[[#This Row],[APU
(units)]])</f>
        <v>583.20000000000005</v>
      </c>
      <c r="K278" s="55" t="str">
        <f>IF(Table1[[#This Row],[On Hand Stock (units)]]&gt;J278,"Yes","No")</f>
        <v>No</v>
      </c>
      <c r="L278" s="55">
        <f>Table1[[#This Row],[Lead Time (days)]]/Table1[[#This Row],[S-OTD]]</f>
        <v>31.944444444444446</v>
      </c>
      <c r="M278" s="55">
        <f>(Table1[[#This Row],[Demand variability (COV)]]/100)*E278</f>
        <v>2.6244000000000005</v>
      </c>
      <c r="N278" s="55">
        <f>AVERAGE(Table1[[#This Row],[Lead Time (days)]],Table1[[#This Row],[Exp. Lead time]])</f>
        <v>27.472222222222221</v>
      </c>
      <c r="O278" s="55">
        <f>(Table1[[#This Row],[Exp. Lead time]]-N278)^2</f>
        <v>20.000771604938297</v>
      </c>
      <c r="P278" s="55">
        <v>20.000771604938297</v>
      </c>
      <c r="Q278" s="55">
        <f>1.64*SQRT(Table1[[#This Row],[Lead Time (days)]]*(M278^2)+Table1[[#This Row],[APU
(units)]]*P278)</f>
        <v>133.62389432938224</v>
      </c>
      <c r="R278" s="58">
        <f>Table1[[#This Row],[Safety Stock]]+(E278/30)*Table1[[#This Row],[Lead Time (days)]]</f>
        <v>382.02389432938224</v>
      </c>
      <c r="S278" s="58" t="str">
        <f>IF(Table1[[#This Row],[On Hand Stock (units)]]&gt;R278,"yes","no")</f>
        <v>no</v>
      </c>
      <c r="T278" s="59">
        <f>Table1[[#This Row],[On Hand Stock (units)]]-J278</f>
        <v>-334.34751161468404</v>
      </c>
      <c r="U278" s="59">
        <f>Table1[[#This Row],[Exp. Lead time]]*Table1[[#This Row],[APU
(units)]]/30</f>
        <v>345</v>
      </c>
      <c r="V278" s="59">
        <f>Table1[[#This Row],[On Hand Stock (units)]]+U278</f>
        <v>593.85248838531606</v>
      </c>
      <c r="W278" s="59" t="str">
        <f>IF(Table1[[#This Row],[On hand quantity after purchase]]&gt;Table1[[#This Row],[APU  Projection for oct]],"Yes","No")</f>
        <v>Yes</v>
      </c>
      <c r="X278" s="59">
        <f>AE278-Table1[[#This Row],[On Hand Stock (units)]]</f>
        <v>183234.20727161469</v>
      </c>
      <c r="Y278" s="59">
        <f>MAX(Table1[[#This Row],[Qty required to meet next quarter]],Table1[[#This Row],[MOQ/One lead time demand]])</f>
        <v>183234.20727161469</v>
      </c>
      <c r="Z278" s="59">
        <f>Table1[[#This Row],[Qty to purchase]]*Table1[[#This Row],[Std. Price ($)]]</f>
        <v>13303408.120803224</v>
      </c>
      <c r="AA278" s="59"/>
      <c r="AB278" s="59"/>
      <c r="AC278" s="61">
        <f>Table1[[#This Row],[On Hand Stock (units)]]-(12*Table1[[#This Row],[APU
(units)]])</f>
        <v>-3639.1475116146839</v>
      </c>
      <c r="AD278" s="64">
        <v>2527.1999999999998</v>
      </c>
      <c r="AE278" s="65">
        <f>AD278*Table1[[#This Row],[Std. Price ($)]]</f>
        <v>183483.05976</v>
      </c>
    </row>
    <row r="279" spans="1:31" ht="18.5" x14ac:dyDescent="0.35">
      <c r="A279" s="46">
        <v>36903.022518569953</v>
      </c>
      <c r="B279" s="47">
        <v>21.010220000000004</v>
      </c>
      <c r="C279" s="47">
        <v>4013.2490848018806</v>
      </c>
      <c r="D279" s="47">
        <f>Table1[[#This Row],[On-Hand Stock ($)]]/Table1[[#This Row],[Std. Price ($)]]</f>
        <v>191.0141390619365</v>
      </c>
      <c r="E279" s="48">
        <v>252</v>
      </c>
      <c r="F279" s="49">
        <v>0.4</v>
      </c>
      <c r="G279" s="48">
        <v>1</v>
      </c>
      <c r="H279" s="48">
        <v>0.81</v>
      </c>
      <c r="I279" s="48">
        <v>23</v>
      </c>
      <c r="J279" s="55">
        <f>Table1[[#This Row],[APU
(units)]]+(Table1[[#This Row],[APU Trend]]*Table1[[#This Row],[APU
(units)]])</f>
        <v>352.8</v>
      </c>
      <c r="K279" s="55" t="str">
        <f>IF(Table1[[#This Row],[On Hand Stock (units)]]&gt;J279,"Yes","No")</f>
        <v>No</v>
      </c>
      <c r="L279" s="55">
        <f>Table1[[#This Row],[Lead Time (days)]]/Table1[[#This Row],[S-OTD]]</f>
        <v>23</v>
      </c>
      <c r="M279" s="55">
        <f>(Table1[[#This Row],[Demand variability (COV)]]/100)*E279</f>
        <v>2.0412000000000003</v>
      </c>
      <c r="N279" s="55">
        <f>AVERAGE(Table1[[#This Row],[Lead Time (days)]],Table1[[#This Row],[Exp. Lead time]])</f>
        <v>23</v>
      </c>
      <c r="O279" s="55">
        <f>(Table1[[#This Row],[Exp. Lead time]]-N279)^2</f>
        <v>0</v>
      </c>
      <c r="P279" s="55">
        <v>0</v>
      </c>
      <c r="Q279" s="55">
        <f>1.64*SQRT(Table1[[#This Row],[Lead Time (days)]]*(M279^2)+Table1[[#This Row],[APU
(units)]]*P279)</f>
        <v>16.054372140832914</v>
      </c>
      <c r="R279" s="58">
        <f>Table1[[#This Row],[Safety Stock]]+(E279/30)*Table1[[#This Row],[Lead Time (days)]]</f>
        <v>209.25437214083294</v>
      </c>
      <c r="S279" s="58" t="str">
        <f>IF(Table1[[#This Row],[On Hand Stock (units)]]&gt;R279,"yes","no")</f>
        <v>no</v>
      </c>
      <c r="T279" s="59">
        <f>Table1[[#This Row],[On Hand Stock (units)]]-J279</f>
        <v>-161.78586093806351</v>
      </c>
      <c r="U279" s="59">
        <f>Table1[[#This Row],[Exp. Lead time]]*Table1[[#This Row],[APU
(units)]]/30</f>
        <v>193.2</v>
      </c>
      <c r="V279" s="59">
        <f>Table1[[#This Row],[On Hand Stock (units)]]+U279</f>
        <v>384.21413906193652</v>
      </c>
      <c r="W279" s="59" t="str">
        <f>IF(Table1[[#This Row],[On hand quantity after purchase]]&gt;Table1[[#This Row],[APU  Projection for oct]],"Yes","No")</f>
        <v>Yes</v>
      </c>
      <c r="X279" s="59">
        <f>AE279-Table1[[#This Row],[On Hand Stock (units)]]</f>
        <v>28399.693236938074</v>
      </c>
      <c r="Y279" s="59">
        <f>MAX(Table1[[#This Row],[Qty required to meet next quarter]],Table1[[#This Row],[MOQ/One lead time demand]])</f>
        <v>28399.693236938074</v>
      </c>
      <c r="Z279" s="59">
        <f>Table1[[#This Row],[Qty to purchase]]*Table1[[#This Row],[Std. Price ($)]]</f>
        <v>596683.80284058116</v>
      </c>
      <c r="AA279" s="59"/>
      <c r="AB279" s="59"/>
      <c r="AC279" s="61">
        <f>Table1[[#This Row],[On Hand Stock (units)]]-(12*Table1[[#This Row],[APU
(units)]])</f>
        <v>-2832.9858609380635</v>
      </c>
      <c r="AD279" s="64">
        <v>1360.8000000000002</v>
      </c>
      <c r="AE279" s="65">
        <f>AD279*Table1[[#This Row],[Std. Price ($)]]</f>
        <v>28590.707376000009</v>
      </c>
    </row>
    <row r="280" spans="1:31" ht="18.5" x14ac:dyDescent="0.35">
      <c r="A280" s="46">
        <v>33062.926277476843</v>
      </c>
      <c r="B280" s="47">
        <v>26.906880000000001</v>
      </c>
      <c r="C280" s="47">
        <v>16996.965783405663</v>
      </c>
      <c r="D280" s="47">
        <f>Table1[[#This Row],[On-Hand Stock ($)]]/Table1[[#This Row],[Std. Price ($)]]</f>
        <v>631.69590020863302</v>
      </c>
      <c r="E280" s="48">
        <v>340</v>
      </c>
      <c r="F280" s="49">
        <v>0.8</v>
      </c>
      <c r="G280" s="48">
        <v>0.83</v>
      </c>
      <c r="H280" s="48">
        <v>0.75</v>
      </c>
      <c r="I280" s="48">
        <v>60</v>
      </c>
      <c r="J280" s="55">
        <f>Table1[[#This Row],[APU
(units)]]+(Table1[[#This Row],[APU Trend]]*Table1[[#This Row],[APU
(units)]])</f>
        <v>612</v>
      </c>
      <c r="K280" s="55" t="str">
        <f>IF(Table1[[#This Row],[On Hand Stock (units)]]&gt;J280,"Yes","No")</f>
        <v>Yes</v>
      </c>
      <c r="L280" s="55">
        <f>Table1[[#This Row],[Lead Time (days)]]/Table1[[#This Row],[S-OTD]]</f>
        <v>72.289156626506028</v>
      </c>
      <c r="M280" s="55">
        <f>(Table1[[#This Row],[Demand variability (COV)]]/100)*E280</f>
        <v>2.5499999999999998</v>
      </c>
      <c r="N280" s="55">
        <f>AVERAGE(Table1[[#This Row],[Lead Time (days)]],Table1[[#This Row],[Exp. Lead time]])</f>
        <v>66.144578313253021</v>
      </c>
      <c r="O280" s="55">
        <f>(Table1[[#This Row],[Exp. Lead time]]-N280)^2</f>
        <v>37.755842647699168</v>
      </c>
      <c r="P280" s="55">
        <v>37.755842647699168</v>
      </c>
      <c r="Q280" s="55">
        <f>1.64*SQRT(Table1[[#This Row],[Lead Time (days)]]*(M280^2)+Table1[[#This Row],[APU
(units)]]*P280)</f>
        <v>188.61523356024446</v>
      </c>
      <c r="R280" s="58">
        <f>Table1[[#This Row],[Safety Stock]]+(E280/30)*Table1[[#This Row],[Lead Time (days)]]</f>
        <v>868.61523356024441</v>
      </c>
      <c r="S280" s="58" t="str">
        <f>IF(Table1[[#This Row],[On Hand Stock (units)]]&gt;R280,"yes","no")</f>
        <v>no</v>
      </c>
      <c r="T280" s="59">
        <f>Table1[[#This Row],[On Hand Stock (units)]]-J280</f>
        <v>19.69590020863302</v>
      </c>
      <c r="U280" s="59">
        <f>Table1[[#This Row],[Exp. Lead time]]*Table1[[#This Row],[APU
(units)]]/30</f>
        <v>819.27710843373495</v>
      </c>
      <c r="V280" s="59">
        <f>Table1[[#This Row],[On Hand Stock (units)]]+U280</f>
        <v>1450.9730086423679</v>
      </c>
      <c r="W280" s="59" t="str">
        <f>IF(Table1[[#This Row],[On hand quantity after purchase]]&gt;Table1[[#This Row],[APU  Projection for oct]],"Yes","No")</f>
        <v>Yes</v>
      </c>
      <c r="X280" s="59">
        <f>AE280-Table1[[#This Row],[On Hand Stock (units)]]</f>
        <v>70725.349859791371</v>
      </c>
      <c r="Y280" s="59">
        <f>MAX(Table1[[#This Row],[Qty required to meet next quarter]],Table1[[#This Row],[MOQ/One lead time demand]])</f>
        <v>70725.349859791371</v>
      </c>
      <c r="Z280" s="59">
        <f>Table1[[#This Row],[Qty to purchase]]*Table1[[#This Row],[Std. Price ($)]]</f>
        <v>1902998.5016354234</v>
      </c>
      <c r="AA280" s="59"/>
      <c r="AB280" s="59"/>
      <c r="AC280" s="61">
        <f>Table1[[#This Row],[On Hand Stock (units)]]-(12*Table1[[#This Row],[APU
(units)]])</f>
        <v>-3448.3040997913668</v>
      </c>
      <c r="AD280" s="64">
        <v>2652</v>
      </c>
      <c r="AE280" s="65">
        <f>AD280*Table1[[#This Row],[Std. Price ($)]]</f>
        <v>71357.045760000008</v>
      </c>
    </row>
    <row r="281" spans="1:31" ht="18.5" x14ac:dyDescent="0.35">
      <c r="A281" s="46">
        <v>52341.019194700901</v>
      </c>
      <c r="B281" s="47">
        <v>7.4596500000000008</v>
      </c>
      <c r="C281" s="47">
        <v>1699.6702848723999</v>
      </c>
      <c r="D281" s="47">
        <f>Table1[[#This Row],[On-Hand Stock ($)]]/Table1[[#This Row],[Std. Price ($)]]</f>
        <v>227.84852973965263</v>
      </c>
      <c r="E281" s="48">
        <v>252</v>
      </c>
      <c r="F281" s="49">
        <v>0.8</v>
      </c>
      <c r="G281" s="48">
        <v>0.7</v>
      </c>
      <c r="H281" s="48">
        <v>0.73</v>
      </c>
      <c r="I281" s="48">
        <v>31</v>
      </c>
      <c r="J281" s="55">
        <f>Table1[[#This Row],[APU
(units)]]+(Table1[[#This Row],[APU Trend]]*Table1[[#This Row],[APU
(units)]])</f>
        <v>453.6</v>
      </c>
      <c r="K281" s="55" t="str">
        <f>IF(Table1[[#This Row],[On Hand Stock (units)]]&gt;J281,"Yes","No")</f>
        <v>No</v>
      </c>
      <c r="L281" s="55">
        <f>Table1[[#This Row],[Lead Time (days)]]/Table1[[#This Row],[S-OTD]]</f>
        <v>44.285714285714292</v>
      </c>
      <c r="M281" s="55">
        <f>(Table1[[#This Row],[Demand variability (COV)]]/100)*E281</f>
        <v>1.8396000000000001</v>
      </c>
      <c r="N281" s="55">
        <f>AVERAGE(Table1[[#This Row],[Lead Time (days)]],Table1[[#This Row],[Exp. Lead time]])</f>
        <v>37.642857142857146</v>
      </c>
      <c r="O281" s="55">
        <f>(Table1[[#This Row],[Exp. Lead time]]-N281)^2</f>
        <v>44.127551020408205</v>
      </c>
      <c r="P281" s="55">
        <v>44.127551020408205</v>
      </c>
      <c r="Q281" s="55">
        <f>1.64*SQRT(Table1[[#This Row],[Lead Time (days)]]*(M281^2)+Table1[[#This Row],[APU
(units)]]*P281)</f>
        <v>173.75527822959702</v>
      </c>
      <c r="R281" s="58">
        <f>Table1[[#This Row],[Safety Stock]]+(E281/30)*Table1[[#This Row],[Lead Time (days)]]</f>
        <v>434.15527822959706</v>
      </c>
      <c r="S281" s="58" t="str">
        <f>IF(Table1[[#This Row],[On Hand Stock (units)]]&gt;R281,"yes","no")</f>
        <v>no</v>
      </c>
      <c r="T281" s="59">
        <f>Table1[[#This Row],[On Hand Stock (units)]]-J281</f>
        <v>-225.75147026034739</v>
      </c>
      <c r="U281" s="59">
        <f>Table1[[#This Row],[Exp. Lead time]]*Table1[[#This Row],[APU
(units)]]/30</f>
        <v>372.00000000000006</v>
      </c>
      <c r="V281" s="59">
        <f>Table1[[#This Row],[On Hand Stock (units)]]+U281</f>
        <v>599.84852973965269</v>
      </c>
      <c r="W281" s="59" t="str">
        <f>IF(Table1[[#This Row],[On hand quantity after purchase]]&gt;Table1[[#This Row],[APU  Projection for oct]],"Yes","No")</f>
        <v>Yes</v>
      </c>
      <c r="X281" s="59">
        <f>AE281-Table1[[#This Row],[On Hand Stock (units)]]</f>
        <v>14434.839510260352</v>
      </c>
      <c r="Y281" s="59">
        <f>MAX(Table1[[#This Row],[Qty required to meet next quarter]],Table1[[#This Row],[MOQ/One lead time demand]])</f>
        <v>14434.839510260352</v>
      </c>
      <c r="Z281" s="59">
        <f>Table1[[#This Row],[Qty to purchase]]*Table1[[#This Row],[Std. Price ($)]]</f>
        <v>107678.85055271364</v>
      </c>
      <c r="AA281" s="59"/>
      <c r="AB281" s="59"/>
      <c r="AC281" s="61">
        <f>Table1[[#This Row],[On Hand Stock (units)]]-(12*Table1[[#This Row],[APU
(units)]])</f>
        <v>-2796.1514702603472</v>
      </c>
      <c r="AD281" s="64">
        <v>1965.6000000000004</v>
      </c>
      <c r="AE281" s="65">
        <f>AD281*Table1[[#This Row],[Std. Price ($)]]</f>
        <v>14662.688040000005</v>
      </c>
    </row>
    <row r="282" spans="1:31" ht="18.5" x14ac:dyDescent="0.35">
      <c r="A282" s="46">
        <v>89951.51899386727</v>
      </c>
      <c r="B282" s="47">
        <v>7.7863500000000005</v>
      </c>
      <c r="C282" s="47">
        <v>7625.2558539268784</v>
      </c>
      <c r="D282" s="47">
        <f>Table1[[#This Row],[On-Hand Stock ($)]]/Table1[[#This Row],[Std. Price ($)]]</f>
        <v>979.31069807122435</v>
      </c>
      <c r="E282" s="48">
        <v>406</v>
      </c>
      <c r="F282" s="49">
        <v>-0.2</v>
      </c>
      <c r="G282" s="48">
        <v>0.75</v>
      </c>
      <c r="H282" s="48">
        <v>0.75</v>
      </c>
      <c r="I282" s="48">
        <v>68</v>
      </c>
      <c r="J282" s="55">
        <f>Table1[[#This Row],[APU
(units)]]+(Table1[[#This Row],[APU Trend]]*Table1[[#This Row],[APU
(units)]])</f>
        <v>324.8</v>
      </c>
      <c r="K282" s="55" t="str">
        <f>IF(Table1[[#This Row],[On Hand Stock (units)]]&gt;J282,"Yes","No")</f>
        <v>Yes</v>
      </c>
      <c r="L282" s="55">
        <f>Table1[[#This Row],[Lead Time (days)]]/Table1[[#This Row],[S-OTD]]</f>
        <v>90.666666666666671</v>
      </c>
      <c r="M282" s="55">
        <f>(Table1[[#This Row],[Demand variability (COV)]]/100)*E282</f>
        <v>3.0449999999999999</v>
      </c>
      <c r="N282" s="55">
        <f>AVERAGE(Table1[[#This Row],[Lead Time (days)]],Table1[[#This Row],[Exp. Lead time]])</f>
        <v>79.333333333333343</v>
      </c>
      <c r="O282" s="55">
        <f>(Table1[[#This Row],[Exp. Lead time]]-N282)^2</f>
        <v>128.44444444444434</v>
      </c>
      <c r="P282" s="55">
        <v>128.44444444444434</v>
      </c>
      <c r="Q282" s="55">
        <f>1.64*SQRT(Table1[[#This Row],[Lead Time (days)]]*(M282^2)+Table1[[#This Row],[APU
(units)]]*P282)</f>
        <v>376.76815522506365</v>
      </c>
      <c r="R282" s="58">
        <f>Table1[[#This Row],[Safety Stock]]+(E282/30)*Table1[[#This Row],[Lead Time (days)]]</f>
        <v>1297.0348218917302</v>
      </c>
      <c r="S282" s="58" t="str">
        <f>IF(Table1[[#This Row],[On Hand Stock (units)]]&gt;R282,"yes","no")</f>
        <v>no</v>
      </c>
      <c r="T282" s="59">
        <f>Table1[[#This Row],[On Hand Stock (units)]]-J282</f>
        <v>654.5106980712244</v>
      </c>
      <c r="U282" s="59">
        <f>Table1[[#This Row],[Exp. Lead time]]*Table1[[#This Row],[APU
(units)]]/30</f>
        <v>1227.0222222222224</v>
      </c>
      <c r="V282" s="59">
        <f>Table1[[#This Row],[On Hand Stock (units)]]+U282</f>
        <v>2206.3329202934465</v>
      </c>
      <c r="W282" s="59" t="str">
        <f>IF(Table1[[#This Row],[On hand quantity after purchase]]&gt;Table1[[#This Row],[APU  Projection for oct]],"Yes","No")</f>
        <v>Yes</v>
      </c>
      <c r="X282" s="59">
        <f>AE282-Table1[[#This Row],[On Hand Stock (units)]]</f>
        <v>4710.9538819287754</v>
      </c>
      <c r="Y282" s="59">
        <f>MAX(Table1[[#This Row],[Qty required to meet next quarter]],Table1[[#This Row],[MOQ/One lead time demand]])</f>
        <v>4710.9538819287754</v>
      </c>
      <c r="Z282" s="59">
        <f>Table1[[#This Row],[Qty to purchase]]*Table1[[#This Row],[Std. Price ($)]]</f>
        <v>36681.13575855612</v>
      </c>
      <c r="AA282" s="59"/>
      <c r="AB282" s="59"/>
      <c r="AC282" s="61">
        <f>Table1[[#This Row],[On Hand Stock (units)]]-(12*Table1[[#This Row],[APU
(units)]])</f>
        <v>-3892.6893019287754</v>
      </c>
      <c r="AD282" s="64">
        <v>730.8</v>
      </c>
      <c r="AE282" s="65">
        <f>AD282*Table1[[#This Row],[Std. Price ($)]]</f>
        <v>5690.26458</v>
      </c>
    </row>
    <row r="283" spans="1:31" ht="18.5" x14ac:dyDescent="0.35">
      <c r="A283" s="46">
        <v>48507.320698820367</v>
      </c>
      <c r="B283" s="47">
        <v>7.4596500000000008</v>
      </c>
      <c r="C283" s="47">
        <v>5430.2570597194026</v>
      </c>
      <c r="D283" s="47">
        <f>Table1[[#This Row],[On-Hand Stock ($)]]/Table1[[#This Row],[Std. Price ($)]]</f>
        <v>727.95064912152748</v>
      </c>
      <c r="E283" s="48">
        <v>340</v>
      </c>
      <c r="F283" s="49">
        <v>-0.2</v>
      </c>
      <c r="G283" s="48">
        <v>0.82</v>
      </c>
      <c r="H283" s="48">
        <v>1.92</v>
      </c>
      <c r="I283" s="48">
        <v>27</v>
      </c>
      <c r="J283" s="55">
        <f>Table1[[#This Row],[APU
(units)]]+(Table1[[#This Row],[APU Trend]]*Table1[[#This Row],[APU
(units)]])</f>
        <v>272</v>
      </c>
      <c r="K283" s="55" t="str">
        <f>IF(Table1[[#This Row],[On Hand Stock (units)]]&gt;J283,"Yes","No")</f>
        <v>Yes</v>
      </c>
      <c r="L283" s="55">
        <f>Table1[[#This Row],[Lead Time (days)]]/Table1[[#This Row],[S-OTD]]</f>
        <v>32.926829268292686</v>
      </c>
      <c r="M283" s="55">
        <f>(Table1[[#This Row],[Demand variability (COV)]]/100)*E283</f>
        <v>6.5279999999999996</v>
      </c>
      <c r="N283" s="55">
        <f>AVERAGE(Table1[[#This Row],[Lead Time (days)]],Table1[[#This Row],[Exp. Lead time]])</f>
        <v>29.963414634146343</v>
      </c>
      <c r="O283" s="55">
        <f>(Table1[[#This Row],[Exp. Lead time]]-N283)^2</f>
        <v>8.7818262938727027</v>
      </c>
      <c r="P283" s="55">
        <v>8.7818262938727027</v>
      </c>
      <c r="Q283" s="55">
        <f>1.64*SQRT(Table1[[#This Row],[Lead Time (days)]]*(M283^2)+Table1[[#This Row],[APU
(units)]]*P283)</f>
        <v>105.47661125696449</v>
      </c>
      <c r="R283" s="58">
        <f>Table1[[#This Row],[Safety Stock]]+(E283/30)*Table1[[#This Row],[Lead Time (days)]]</f>
        <v>411.47661125696447</v>
      </c>
      <c r="S283" s="58" t="str">
        <f>IF(Table1[[#This Row],[On Hand Stock (units)]]&gt;R283,"yes","no")</f>
        <v>yes</v>
      </c>
      <c r="T283" s="59">
        <f>Table1[[#This Row],[On Hand Stock (units)]]-J283</f>
        <v>455.95064912152748</v>
      </c>
      <c r="U283" s="59">
        <f>Table1[[#This Row],[Exp. Lead time]]*Table1[[#This Row],[APU
(units)]]/30</f>
        <v>373.17073170731709</v>
      </c>
      <c r="V283" s="59">
        <f>Table1[[#This Row],[On Hand Stock (units)]]+U283</f>
        <v>1101.1213808288446</v>
      </c>
      <c r="W283" s="59" t="str">
        <f>IF(Table1[[#This Row],[On hand quantity after purchase]]&gt;Table1[[#This Row],[APU  Projection for oct]],"Yes","No")</f>
        <v>Yes</v>
      </c>
      <c r="X283" s="59">
        <f>AE283-Table1[[#This Row],[On Hand Stock (units)]]</f>
        <v>3837.3551508784726</v>
      </c>
      <c r="Y283" s="59">
        <f>MAX(Table1[[#This Row],[Qty required to meet next quarter]],Table1[[#This Row],[MOQ/One lead time demand]])</f>
        <v>3837.3551508784726</v>
      </c>
      <c r="Z283" s="59">
        <f>Table1[[#This Row],[Qty to purchase]]*Table1[[#This Row],[Std. Price ($)]]</f>
        <v>28625.326351250602</v>
      </c>
      <c r="AA283" s="59"/>
      <c r="AB283" s="59"/>
      <c r="AC283" s="61">
        <f>Table1[[#This Row],[On Hand Stock (units)]]-(12*Table1[[#This Row],[APU
(units)]])</f>
        <v>-3352.0493508784725</v>
      </c>
      <c r="AD283" s="64">
        <v>612</v>
      </c>
      <c r="AE283" s="65">
        <f>AD283*Table1[[#This Row],[Std. Price ($)]]</f>
        <v>4565.3058000000001</v>
      </c>
    </row>
    <row r="284" spans="1:31" ht="18.5" x14ac:dyDescent="0.35">
      <c r="A284" s="46">
        <v>91203.719515893812</v>
      </c>
      <c r="B284" s="47">
        <v>8.57043</v>
      </c>
      <c r="C284" s="47">
        <v>7889.5334789007111</v>
      </c>
      <c r="D284" s="47">
        <f>Table1[[#This Row],[On-Hand Stock ($)]]/Table1[[#This Row],[Std. Price ($)]]</f>
        <v>920.55281694158998</v>
      </c>
      <c r="E284" s="48">
        <v>380</v>
      </c>
      <c r="F284" s="49">
        <v>0.8</v>
      </c>
      <c r="G284" s="48">
        <v>0.83</v>
      </c>
      <c r="H284" s="48">
        <v>1.24</v>
      </c>
      <c r="I284" s="48">
        <v>46</v>
      </c>
      <c r="J284" s="55">
        <f>Table1[[#This Row],[APU
(units)]]+(Table1[[#This Row],[APU Trend]]*Table1[[#This Row],[APU
(units)]])</f>
        <v>684</v>
      </c>
      <c r="K284" s="55" t="str">
        <f>IF(Table1[[#This Row],[On Hand Stock (units)]]&gt;J284,"Yes","No")</f>
        <v>Yes</v>
      </c>
      <c r="L284" s="55">
        <f>Table1[[#This Row],[Lead Time (days)]]/Table1[[#This Row],[S-OTD]]</f>
        <v>55.421686746987952</v>
      </c>
      <c r="M284" s="55">
        <f>(Table1[[#This Row],[Demand variability (COV)]]/100)*E284</f>
        <v>4.7119999999999997</v>
      </c>
      <c r="N284" s="55">
        <f>AVERAGE(Table1[[#This Row],[Lead Time (days)]],Table1[[#This Row],[Exp. Lead time]])</f>
        <v>50.710843373493972</v>
      </c>
      <c r="O284" s="55">
        <f>(Table1[[#This Row],[Exp. Lead time]]-N284)^2</f>
        <v>22.192045289592137</v>
      </c>
      <c r="P284" s="55">
        <v>22.192045289592137</v>
      </c>
      <c r="Q284" s="55">
        <f>1.64*SQRT(Table1[[#This Row],[Lead Time (days)]]*(M284^2)+Table1[[#This Row],[APU
(units)]]*P284)</f>
        <v>159.46259517682338</v>
      </c>
      <c r="R284" s="58">
        <f>Table1[[#This Row],[Safety Stock]]+(E284/30)*Table1[[#This Row],[Lead Time (days)]]</f>
        <v>742.12926184348999</v>
      </c>
      <c r="S284" s="58" t="str">
        <f>IF(Table1[[#This Row],[On Hand Stock (units)]]&gt;R284,"yes","no")</f>
        <v>yes</v>
      </c>
      <c r="T284" s="59">
        <f>Table1[[#This Row],[On Hand Stock (units)]]-J284</f>
        <v>236.55281694158998</v>
      </c>
      <c r="U284" s="59">
        <f>Table1[[#This Row],[Exp. Lead time]]*Table1[[#This Row],[APU
(units)]]/30</f>
        <v>702.00803212851395</v>
      </c>
      <c r="V284" s="59">
        <f>Table1[[#This Row],[On Hand Stock (units)]]+U284</f>
        <v>1622.5608490701038</v>
      </c>
      <c r="W284" s="59" t="str">
        <f>IF(Table1[[#This Row],[On hand quantity after purchase]]&gt;Table1[[#This Row],[APU  Projection for oct]],"Yes","No")</f>
        <v>Yes</v>
      </c>
      <c r="X284" s="59">
        <f>AE284-Table1[[#This Row],[On Hand Stock (units)]]</f>
        <v>24482.20170305841</v>
      </c>
      <c r="Y284" s="59">
        <f>MAX(Table1[[#This Row],[Qty required to meet next quarter]],Table1[[#This Row],[MOQ/One lead time demand]])</f>
        <v>24482.20170305841</v>
      </c>
      <c r="Z284" s="59">
        <f>Table1[[#This Row],[Qty to purchase]]*Table1[[#This Row],[Std. Price ($)]]</f>
        <v>209822.99594194288</v>
      </c>
      <c r="AA284" s="59"/>
      <c r="AB284" s="59"/>
      <c r="AC284" s="61">
        <f>Table1[[#This Row],[On Hand Stock (units)]]-(12*Table1[[#This Row],[APU
(units)]])</f>
        <v>-3639.4471830584098</v>
      </c>
      <c r="AD284" s="64">
        <v>2964</v>
      </c>
      <c r="AE284" s="65">
        <f>AD284*Table1[[#This Row],[Std. Price ($)]]</f>
        <v>25402.754519999999</v>
      </c>
    </row>
    <row r="285" spans="1:31" ht="18.5" x14ac:dyDescent="0.35">
      <c r="A285" s="46">
        <v>29443.447907220634</v>
      </c>
      <c r="B285" s="47">
        <v>9.8057300000000023</v>
      </c>
      <c r="C285" s="47">
        <v>2791.852534118696</v>
      </c>
      <c r="D285" s="47">
        <f>Table1[[#This Row],[On-Hand Stock ($)]]/Table1[[#This Row],[Std. Price ($)]]</f>
        <v>284.71643968564251</v>
      </c>
      <c r="E285" s="48">
        <v>268</v>
      </c>
      <c r="F285" s="49">
        <v>1.2</v>
      </c>
      <c r="G285" s="48">
        <v>0.75</v>
      </c>
      <c r="H285" s="48">
        <v>0.97</v>
      </c>
      <c r="I285" s="48">
        <v>25</v>
      </c>
      <c r="J285" s="55">
        <f>Table1[[#This Row],[APU
(units)]]+(Table1[[#This Row],[APU Trend]]*Table1[[#This Row],[APU
(units)]])</f>
        <v>589.59999999999991</v>
      </c>
      <c r="K285" s="55" t="str">
        <f>IF(Table1[[#This Row],[On Hand Stock (units)]]&gt;J285,"Yes","No")</f>
        <v>No</v>
      </c>
      <c r="L285" s="55">
        <f>Table1[[#This Row],[Lead Time (days)]]/Table1[[#This Row],[S-OTD]]</f>
        <v>33.333333333333336</v>
      </c>
      <c r="M285" s="55">
        <f>(Table1[[#This Row],[Demand variability (COV)]]/100)*E285</f>
        <v>2.5996000000000001</v>
      </c>
      <c r="N285" s="55">
        <f>AVERAGE(Table1[[#This Row],[Lead Time (days)]],Table1[[#This Row],[Exp. Lead time]])</f>
        <v>29.166666666666668</v>
      </c>
      <c r="O285" s="55">
        <f>(Table1[[#This Row],[Exp. Lead time]]-N285)^2</f>
        <v>17.361111111111121</v>
      </c>
      <c r="P285" s="55">
        <v>17.361111111111121</v>
      </c>
      <c r="Q285" s="55">
        <f>1.64*SQRT(Table1[[#This Row],[Lead Time (days)]]*(M285^2)+Table1[[#This Row],[APU
(units)]]*P285)</f>
        <v>113.87938207888868</v>
      </c>
      <c r="R285" s="58">
        <f>Table1[[#This Row],[Safety Stock]]+(E285/30)*Table1[[#This Row],[Lead Time (days)]]</f>
        <v>337.212715412222</v>
      </c>
      <c r="S285" s="58" t="str">
        <f>IF(Table1[[#This Row],[On Hand Stock (units)]]&gt;R285,"yes","no")</f>
        <v>no</v>
      </c>
      <c r="T285" s="59">
        <f>Table1[[#This Row],[On Hand Stock (units)]]-J285</f>
        <v>-304.8835603143574</v>
      </c>
      <c r="U285" s="59">
        <f>Table1[[#This Row],[Exp. Lead time]]*Table1[[#This Row],[APU
(units)]]/30</f>
        <v>297.77777777777777</v>
      </c>
      <c r="V285" s="59">
        <f>Table1[[#This Row],[On Hand Stock (units)]]+U285</f>
        <v>582.49421746342023</v>
      </c>
      <c r="W285" s="59" t="str">
        <f>IF(Table1[[#This Row],[On hand quantity after purchase]]&gt;Table1[[#This Row],[APU  Projection for oct]],"Yes","No")</f>
        <v>No</v>
      </c>
      <c r="X285" s="59">
        <f>AE285-Table1[[#This Row],[On Hand Stock (units)]]</f>
        <v>26520.227088314357</v>
      </c>
      <c r="Y285" s="59">
        <f>MAX(Table1[[#This Row],[Qty required to meet next quarter]],Table1[[#This Row],[MOQ/One lead time demand]])</f>
        <v>26520.227088314357</v>
      </c>
      <c r="Z285" s="59">
        <f>Table1[[#This Row],[Qty to purchase]]*Table1[[#This Row],[Std. Price ($)]]</f>
        <v>260050.18636669681</v>
      </c>
      <c r="AA285" s="59"/>
      <c r="AB285" s="59"/>
      <c r="AC285" s="61">
        <f>Table1[[#This Row],[On Hand Stock (units)]]-(12*Table1[[#This Row],[APU
(units)]])</f>
        <v>-2931.2835603143576</v>
      </c>
      <c r="AD285" s="64">
        <v>2733.5999999999995</v>
      </c>
      <c r="AE285" s="65">
        <f>AD285*Table1[[#This Row],[Std. Price ($)]]</f>
        <v>26804.943528</v>
      </c>
    </row>
    <row r="286" spans="1:31" ht="18.5" x14ac:dyDescent="0.35">
      <c r="A286" s="46">
        <v>26412.832886390581</v>
      </c>
      <c r="B286" s="47">
        <v>28.787660000000002</v>
      </c>
      <c r="C286" s="47">
        <v>17291.945256624502</v>
      </c>
      <c r="D286" s="47">
        <f>Table1[[#This Row],[On-Hand Stock ($)]]/Table1[[#This Row],[Std. Price ($)]]</f>
        <v>600.67213718046207</v>
      </c>
      <c r="E286" s="48">
        <v>454</v>
      </c>
      <c r="F286" s="49">
        <v>0.2</v>
      </c>
      <c r="G286" s="48">
        <v>1</v>
      </c>
      <c r="H286" s="48">
        <v>0.95</v>
      </c>
      <c r="I286" s="48">
        <v>35</v>
      </c>
      <c r="J286" s="55">
        <f>Table1[[#This Row],[APU
(units)]]+(Table1[[#This Row],[APU Trend]]*Table1[[#This Row],[APU
(units)]])</f>
        <v>544.79999999999995</v>
      </c>
      <c r="K286" s="55" t="str">
        <f>IF(Table1[[#This Row],[On Hand Stock (units)]]&gt;J286,"Yes","No")</f>
        <v>Yes</v>
      </c>
      <c r="L286" s="55">
        <f>Table1[[#This Row],[Lead Time (days)]]/Table1[[#This Row],[S-OTD]]</f>
        <v>35</v>
      </c>
      <c r="M286" s="55">
        <f>(Table1[[#This Row],[Demand variability (COV)]]/100)*E286</f>
        <v>4.3129999999999997</v>
      </c>
      <c r="N286" s="55">
        <f>AVERAGE(Table1[[#This Row],[Lead Time (days)]],Table1[[#This Row],[Exp. Lead time]])</f>
        <v>35</v>
      </c>
      <c r="O286" s="55">
        <f>(Table1[[#This Row],[Exp. Lead time]]-N286)^2</f>
        <v>0</v>
      </c>
      <c r="P286" s="55">
        <v>0</v>
      </c>
      <c r="Q286" s="55">
        <f>1.64*SQRT(Table1[[#This Row],[Lead Time (days)]]*(M286^2)+Table1[[#This Row],[APU
(units)]]*P286)</f>
        <v>41.846325451394172</v>
      </c>
      <c r="R286" s="58">
        <f>Table1[[#This Row],[Safety Stock]]+(E286/30)*Table1[[#This Row],[Lead Time (days)]]</f>
        <v>571.51299211806077</v>
      </c>
      <c r="S286" s="58" t="str">
        <f>IF(Table1[[#This Row],[On Hand Stock (units)]]&gt;R286,"yes","no")</f>
        <v>yes</v>
      </c>
      <c r="T286" s="59">
        <f>Table1[[#This Row],[On Hand Stock (units)]]-J286</f>
        <v>55.872137180462119</v>
      </c>
      <c r="U286" s="59">
        <f>Table1[[#This Row],[Exp. Lead time]]*Table1[[#This Row],[APU
(units)]]/30</f>
        <v>529.66666666666663</v>
      </c>
      <c r="V286" s="59">
        <f>Table1[[#This Row],[On Hand Stock (units)]]+U286</f>
        <v>1130.3388038471287</v>
      </c>
      <c r="W286" s="59" t="str">
        <f>IF(Table1[[#This Row],[On hand quantity after purchase]]&gt;Table1[[#This Row],[APU  Projection for oct]],"Yes","No")</f>
        <v>Yes</v>
      </c>
      <c r="X286" s="59">
        <f>AE286-Table1[[#This Row],[On Hand Stock (units)]]</f>
        <v>54291.637950819553</v>
      </c>
      <c r="Y286" s="59">
        <f>MAX(Table1[[#This Row],[Qty required to meet next quarter]],Table1[[#This Row],[MOQ/One lead time demand]])</f>
        <v>54291.637950819553</v>
      </c>
      <c r="Z286" s="59">
        <f>Table1[[#This Row],[Qty to purchase]]*Table1[[#This Row],[Std. Price ($)]]</f>
        <v>1562929.2141712902</v>
      </c>
      <c r="AA286" s="59"/>
      <c r="AB286" s="59"/>
      <c r="AC286" s="61">
        <f>Table1[[#This Row],[On Hand Stock (units)]]-(12*Table1[[#This Row],[APU
(units)]])</f>
        <v>-4847.3278628195376</v>
      </c>
      <c r="AD286" s="64">
        <v>1906.8000000000002</v>
      </c>
      <c r="AE286" s="65">
        <f>AD286*Table1[[#This Row],[Std. Price ($)]]</f>
        <v>54892.310088000013</v>
      </c>
    </row>
    <row r="287" spans="1:31" ht="18.5" x14ac:dyDescent="0.35">
      <c r="A287" s="46">
        <v>82813.672235273843</v>
      </c>
      <c r="B287" s="47">
        <v>7.5970399999999998</v>
      </c>
      <c r="C287" s="47">
        <v>2725.5225496370676</v>
      </c>
      <c r="D287" s="47">
        <f>Table1[[#This Row],[On-Hand Stock ($)]]/Table1[[#This Row],[Std. Price ($)]]</f>
        <v>358.76111612378872</v>
      </c>
      <c r="E287" s="48">
        <v>308</v>
      </c>
      <c r="F287" s="49">
        <v>-0.7</v>
      </c>
      <c r="G287" s="48">
        <v>1</v>
      </c>
      <c r="H287" s="48">
        <v>0.73</v>
      </c>
      <c r="I287" s="48">
        <v>35</v>
      </c>
      <c r="J287" s="55">
        <f>Table1[[#This Row],[APU
(units)]]+(Table1[[#This Row],[APU Trend]]*Table1[[#This Row],[APU
(units)]])</f>
        <v>92.4</v>
      </c>
      <c r="K287" s="55" t="str">
        <f>IF(Table1[[#This Row],[On Hand Stock (units)]]&gt;J287,"Yes","No")</f>
        <v>Yes</v>
      </c>
      <c r="L287" s="55">
        <f>Table1[[#This Row],[Lead Time (days)]]/Table1[[#This Row],[S-OTD]]</f>
        <v>35</v>
      </c>
      <c r="M287" s="55">
        <f>(Table1[[#This Row],[Demand variability (COV)]]/100)*E287</f>
        <v>2.2484000000000002</v>
      </c>
      <c r="N287" s="55">
        <f>AVERAGE(Table1[[#This Row],[Lead Time (days)]],Table1[[#This Row],[Exp. Lead time]])</f>
        <v>35</v>
      </c>
      <c r="O287" s="55">
        <f>(Table1[[#This Row],[Exp. Lead time]]-N287)^2</f>
        <v>0</v>
      </c>
      <c r="P287" s="55">
        <v>0</v>
      </c>
      <c r="Q287" s="55">
        <f>1.64*SQRT(Table1[[#This Row],[Lead Time (days)]]*(M287^2)+Table1[[#This Row],[APU
(units)]]*P287)</f>
        <v>21.814810606286731</v>
      </c>
      <c r="R287" s="58">
        <f>Table1[[#This Row],[Safety Stock]]+(E287/30)*Table1[[#This Row],[Lead Time (days)]]</f>
        <v>381.14814393962013</v>
      </c>
      <c r="S287" s="58" t="str">
        <f>IF(Table1[[#This Row],[On Hand Stock (units)]]&gt;R287,"yes","no")</f>
        <v>no</v>
      </c>
      <c r="T287" s="59">
        <f>Table1[[#This Row],[On Hand Stock (units)]]-J287</f>
        <v>266.36111612378875</v>
      </c>
      <c r="U287" s="59">
        <f>Table1[[#This Row],[Exp. Lead time]]*Table1[[#This Row],[APU
(units)]]/30</f>
        <v>359.33333333333331</v>
      </c>
      <c r="V287" s="59">
        <f>Table1[[#This Row],[On Hand Stock (units)]]+U287</f>
        <v>718.09444945712198</v>
      </c>
      <c r="W287" s="59" t="str">
        <f>IF(Table1[[#This Row],[On hand quantity after purchase]]&gt;Table1[[#This Row],[APU  Projection for oct]],"Yes","No")</f>
        <v>Yes</v>
      </c>
      <c r="X287" s="59">
        <f>AE287-Table1[[#This Row],[On Hand Stock (units)]]</f>
        <v>-3166.6271001237869</v>
      </c>
      <c r="Y287" s="59">
        <f>MAX(Table1[[#This Row],[Qty required to meet next quarter]],Table1[[#This Row],[MOQ/One lead time demand]])</f>
        <v>359.33333333333331</v>
      </c>
      <c r="Z287" s="59">
        <f>Table1[[#This Row],[Qty to purchase]]*Table1[[#This Row],[Std. Price ($)]]</f>
        <v>2729.8697066666664</v>
      </c>
      <c r="AA287" s="59"/>
      <c r="AB287" s="59"/>
      <c r="AC287" s="61">
        <f>Table1[[#This Row],[On Hand Stock (units)]]-(12*Table1[[#This Row],[APU
(units)]])</f>
        <v>-3337.2388838762113</v>
      </c>
      <c r="AD287" s="64">
        <v>-369.5999999999998</v>
      </c>
      <c r="AE287" s="65">
        <f>AD287*Table1[[#This Row],[Std. Price ($)]]</f>
        <v>-2807.8659839999982</v>
      </c>
    </row>
    <row r="288" spans="1:31" ht="18.5" x14ac:dyDescent="0.35">
      <c r="A288" s="46">
        <v>73576.487495704438</v>
      </c>
      <c r="B288" s="47">
        <v>14.091660000000003</v>
      </c>
      <c r="C288" s="47">
        <v>3514.2802646952014</v>
      </c>
      <c r="D288" s="47">
        <f>Table1[[#This Row],[On-Hand Stock ($)]]/Table1[[#This Row],[Std. Price ($)]]</f>
        <v>249.38724498712008</v>
      </c>
      <c r="E288" s="48">
        <v>390</v>
      </c>
      <c r="F288" s="49">
        <v>0.8</v>
      </c>
      <c r="G288" s="48">
        <v>1</v>
      </c>
      <c r="H288" s="48">
        <v>0.72</v>
      </c>
      <c r="I288" s="48">
        <v>21</v>
      </c>
      <c r="J288" s="55">
        <f>Table1[[#This Row],[APU
(units)]]+(Table1[[#This Row],[APU Trend]]*Table1[[#This Row],[APU
(units)]])</f>
        <v>702</v>
      </c>
      <c r="K288" s="55" t="str">
        <f>IF(Table1[[#This Row],[On Hand Stock (units)]]&gt;J288,"Yes","No")</f>
        <v>No</v>
      </c>
      <c r="L288" s="55">
        <f>Table1[[#This Row],[Lead Time (days)]]/Table1[[#This Row],[S-OTD]]</f>
        <v>21</v>
      </c>
      <c r="M288" s="55">
        <f>(Table1[[#This Row],[Demand variability (COV)]]/100)*E288</f>
        <v>2.8079999999999998</v>
      </c>
      <c r="N288" s="55">
        <f>AVERAGE(Table1[[#This Row],[Lead Time (days)]],Table1[[#This Row],[Exp. Lead time]])</f>
        <v>21</v>
      </c>
      <c r="O288" s="55">
        <f>(Table1[[#This Row],[Exp. Lead time]]-N288)^2</f>
        <v>0</v>
      </c>
      <c r="P288" s="55">
        <v>0</v>
      </c>
      <c r="Q288" s="55">
        <f>1.64*SQRT(Table1[[#This Row],[Lead Time (days)]]*(M288^2)+Table1[[#This Row],[APU
(units)]]*P288)</f>
        <v>21.103310984355037</v>
      </c>
      <c r="R288" s="58">
        <f>Table1[[#This Row],[Safety Stock]]+(E288/30)*Table1[[#This Row],[Lead Time (days)]]</f>
        <v>294.10331098435506</v>
      </c>
      <c r="S288" s="58" t="str">
        <f>IF(Table1[[#This Row],[On Hand Stock (units)]]&gt;R288,"yes","no")</f>
        <v>no</v>
      </c>
      <c r="T288" s="59">
        <f>Table1[[#This Row],[On Hand Stock (units)]]-J288</f>
        <v>-452.61275501287992</v>
      </c>
      <c r="U288" s="59">
        <f>Table1[[#This Row],[Exp. Lead time]]*Table1[[#This Row],[APU
(units)]]/30</f>
        <v>273</v>
      </c>
      <c r="V288" s="59">
        <f>Table1[[#This Row],[On Hand Stock (units)]]+U288</f>
        <v>522.38724498712008</v>
      </c>
      <c r="W288" s="59" t="str">
        <f>IF(Table1[[#This Row],[On hand quantity after purchase]]&gt;Table1[[#This Row],[APU  Projection for oct]],"Yes","No")</f>
        <v>No</v>
      </c>
      <c r="X288" s="59">
        <f>AE288-Table1[[#This Row],[On Hand Stock (units)]]</f>
        <v>42617.442475012889</v>
      </c>
      <c r="Y288" s="59">
        <f>MAX(Table1[[#This Row],[Qty required to meet next quarter]],Table1[[#This Row],[MOQ/One lead time demand]])</f>
        <v>42617.442475012889</v>
      </c>
      <c r="Z288" s="59">
        <f>Table1[[#This Row],[Qty to purchase]]*Table1[[#This Row],[Std. Price ($)]]</f>
        <v>600550.50942744024</v>
      </c>
      <c r="AA288" s="59"/>
      <c r="AB288" s="59"/>
      <c r="AC288" s="61">
        <f>Table1[[#This Row],[On Hand Stock (units)]]-(12*Table1[[#This Row],[APU
(units)]])</f>
        <v>-4430.6127550128804</v>
      </c>
      <c r="AD288" s="64">
        <v>3042</v>
      </c>
      <c r="AE288" s="65">
        <f>AD288*Table1[[#This Row],[Std. Price ($)]]</f>
        <v>42866.829720000009</v>
      </c>
    </row>
    <row r="289" spans="1:31" ht="18.5" x14ac:dyDescent="0.35">
      <c r="A289" s="46">
        <v>50118.456933584253</v>
      </c>
      <c r="B289" s="47">
        <v>18.412240000000001</v>
      </c>
      <c r="C289" s="47">
        <v>10253.160499413922</v>
      </c>
      <c r="D289" s="47">
        <f>Table1[[#This Row],[On-Hand Stock ($)]]/Table1[[#This Row],[Std. Price ($)]]</f>
        <v>556.8665463525308</v>
      </c>
      <c r="E289" s="48">
        <v>348</v>
      </c>
      <c r="F289" s="49">
        <v>0.6</v>
      </c>
      <c r="G289" s="48">
        <v>1</v>
      </c>
      <c r="H289" s="48">
        <v>1.29</v>
      </c>
      <c r="I289" s="48">
        <v>31</v>
      </c>
      <c r="J289" s="55">
        <f>Table1[[#This Row],[APU
(units)]]+(Table1[[#This Row],[APU Trend]]*Table1[[#This Row],[APU
(units)]])</f>
        <v>556.79999999999995</v>
      </c>
      <c r="K289" s="55" t="str">
        <f>IF(Table1[[#This Row],[On Hand Stock (units)]]&gt;J289,"Yes","No")</f>
        <v>Yes</v>
      </c>
      <c r="L289" s="55">
        <f>Table1[[#This Row],[Lead Time (days)]]/Table1[[#This Row],[S-OTD]]</f>
        <v>31</v>
      </c>
      <c r="M289" s="55">
        <f>(Table1[[#This Row],[Demand variability (COV)]]/100)*E289</f>
        <v>4.4892000000000003</v>
      </c>
      <c r="N289" s="55">
        <f>AVERAGE(Table1[[#This Row],[Lead Time (days)]],Table1[[#This Row],[Exp. Lead time]])</f>
        <v>31</v>
      </c>
      <c r="O289" s="55">
        <f>(Table1[[#This Row],[Exp. Lead time]]-N289)^2</f>
        <v>0</v>
      </c>
      <c r="P289" s="55">
        <v>0</v>
      </c>
      <c r="Q289" s="55">
        <f>1.64*SQRT(Table1[[#This Row],[Lead Time (days)]]*(M289^2)+Table1[[#This Row],[APU
(units)]]*P289)</f>
        <v>40.991484755291118</v>
      </c>
      <c r="R289" s="58">
        <f>Table1[[#This Row],[Safety Stock]]+(E289/30)*Table1[[#This Row],[Lead Time (days)]]</f>
        <v>400.59148475529111</v>
      </c>
      <c r="S289" s="58" t="str">
        <f>IF(Table1[[#This Row],[On Hand Stock (units)]]&gt;R289,"yes","no")</f>
        <v>yes</v>
      </c>
      <c r="T289" s="59">
        <f>Table1[[#This Row],[On Hand Stock (units)]]-J289</f>
        <v>6.6546352530849617E-2</v>
      </c>
      <c r="U289" s="59">
        <f>Table1[[#This Row],[Exp. Lead time]]*Table1[[#This Row],[APU
(units)]]/30</f>
        <v>359.6</v>
      </c>
      <c r="V289" s="59">
        <f>Table1[[#This Row],[On Hand Stock (units)]]+U289</f>
        <v>916.46654635253083</v>
      </c>
      <c r="W289" s="59" t="str">
        <f>IF(Table1[[#This Row],[On hand quantity after purchase]]&gt;Table1[[#This Row],[APU  Projection for oct]],"Yes","No")</f>
        <v>Yes</v>
      </c>
      <c r="X289" s="59">
        <f>AE289-Table1[[#This Row],[On Hand Stock (units)]]</f>
        <v>41732.366285647462</v>
      </c>
      <c r="Y289" s="59">
        <f>MAX(Table1[[#This Row],[Qty required to meet next quarter]],Table1[[#This Row],[MOQ/One lead time demand]])</f>
        <v>41732.366285647462</v>
      </c>
      <c r="Z289" s="59">
        <f>Table1[[#This Row],[Qty to purchase]]*Table1[[#This Row],[Std. Price ($)]]</f>
        <v>768386.34381924965</v>
      </c>
      <c r="AA289" s="59"/>
      <c r="AB289" s="59"/>
      <c r="AC289" s="61">
        <f>Table1[[#This Row],[On Hand Stock (units)]]-(12*Table1[[#This Row],[APU
(units)]])</f>
        <v>-3619.1334536474692</v>
      </c>
      <c r="AD289" s="64">
        <v>2296.7999999999997</v>
      </c>
      <c r="AE289" s="65">
        <f>AD289*Table1[[#This Row],[Std. Price ($)]]</f>
        <v>42289.232831999994</v>
      </c>
    </row>
    <row r="290" spans="1:31" ht="18.5" x14ac:dyDescent="0.35">
      <c r="A290" s="46">
        <v>32116.595853383467</v>
      </c>
      <c r="B290" s="47">
        <v>16.999290000000002</v>
      </c>
      <c r="C290" s="47">
        <v>1347.1827412520311</v>
      </c>
      <c r="D290" s="47">
        <f>Table1[[#This Row],[On-Hand Stock ($)]]/Table1[[#This Row],[Std. Price ($)]]</f>
        <v>79.249353428997964</v>
      </c>
      <c r="E290" s="48">
        <v>284</v>
      </c>
      <c r="F290" s="49">
        <v>1.5</v>
      </c>
      <c r="G290" s="48">
        <v>0.8</v>
      </c>
      <c r="H290" s="48">
        <v>0.72</v>
      </c>
      <c r="I290" s="48">
        <v>11</v>
      </c>
      <c r="J290" s="55">
        <f>Table1[[#This Row],[APU
(units)]]+(Table1[[#This Row],[APU Trend]]*Table1[[#This Row],[APU
(units)]])</f>
        <v>710</v>
      </c>
      <c r="K290" s="55" t="str">
        <f>IF(Table1[[#This Row],[On Hand Stock (units)]]&gt;J290,"Yes","No")</f>
        <v>No</v>
      </c>
      <c r="L290" s="55">
        <f>Table1[[#This Row],[Lead Time (days)]]/Table1[[#This Row],[S-OTD]]</f>
        <v>13.75</v>
      </c>
      <c r="M290" s="55">
        <f>(Table1[[#This Row],[Demand variability (COV)]]/100)*E290</f>
        <v>2.0448</v>
      </c>
      <c r="N290" s="55">
        <f>AVERAGE(Table1[[#This Row],[Lead Time (days)]],Table1[[#This Row],[Exp. Lead time]])</f>
        <v>12.375</v>
      </c>
      <c r="O290" s="55">
        <f>(Table1[[#This Row],[Exp. Lead time]]-N290)^2</f>
        <v>1.890625</v>
      </c>
      <c r="P290" s="55">
        <v>1.890625</v>
      </c>
      <c r="Q290" s="55">
        <f>1.64*SQRT(Table1[[#This Row],[Lead Time (days)]]*(M290^2)+Table1[[#This Row],[APU
(units)]]*P290)</f>
        <v>39.596093481587602</v>
      </c>
      <c r="R290" s="58">
        <f>Table1[[#This Row],[Safety Stock]]+(E290/30)*Table1[[#This Row],[Lead Time (days)]]</f>
        <v>143.72942681492094</v>
      </c>
      <c r="S290" s="58" t="str">
        <f>IF(Table1[[#This Row],[On Hand Stock (units)]]&gt;R290,"yes","no")</f>
        <v>no</v>
      </c>
      <c r="T290" s="59">
        <f>Table1[[#This Row],[On Hand Stock (units)]]-J290</f>
        <v>-630.75064657100199</v>
      </c>
      <c r="U290" s="59">
        <f>Table1[[#This Row],[Exp. Lead time]]*Table1[[#This Row],[APU
(units)]]/30</f>
        <v>130.16666666666666</v>
      </c>
      <c r="V290" s="59">
        <f>Table1[[#This Row],[On Hand Stock (units)]]+U290</f>
        <v>209.41602009566463</v>
      </c>
      <c r="W290" s="59" t="str">
        <f>IF(Table1[[#This Row],[On hand quantity after purchase]]&gt;Table1[[#This Row],[APU  Projection for oct]],"Yes","No")</f>
        <v>No</v>
      </c>
      <c r="X290" s="59">
        <f>AE290-Table1[[#This Row],[On Hand Stock (units)]]</f>
        <v>57854.330966571011</v>
      </c>
      <c r="Y290" s="59">
        <f>MAX(Table1[[#This Row],[Qty required to meet next quarter]],Table1[[#This Row],[MOQ/One lead time demand]])</f>
        <v>57854.330966571011</v>
      </c>
      <c r="Z290" s="59">
        <f>Table1[[#This Row],[Qty to purchase]]*Table1[[#This Row],[Std. Price ($)]]</f>
        <v>983482.54985672107</v>
      </c>
      <c r="AA290" s="59"/>
      <c r="AB290" s="59"/>
      <c r="AC290" s="61">
        <f>Table1[[#This Row],[On Hand Stock (units)]]-(12*Table1[[#This Row],[APU
(units)]])</f>
        <v>-3328.7506465710021</v>
      </c>
      <c r="AD290" s="64">
        <v>3408</v>
      </c>
      <c r="AE290" s="65">
        <f>AD290*Table1[[#This Row],[Std. Price ($)]]</f>
        <v>57933.580320000008</v>
      </c>
    </row>
    <row r="291" spans="1:31" ht="18.5" x14ac:dyDescent="0.35">
      <c r="A291" s="46">
        <v>65490.259567151574</v>
      </c>
      <c r="B291" s="47">
        <v>12.366530000000001</v>
      </c>
      <c r="C291" s="47">
        <v>4336.7721547108931</v>
      </c>
      <c r="D291" s="47">
        <f>Table1[[#This Row],[On-Hand Stock ($)]]/Table1[[#This Row],[Std. Price ($)]]</f>
        <v>350.68625998650333</v>
      </c>
      <c r="E291" s="48">
        <v>196</v>
      </c>
      <c r="F291" s="49">
        <v>0.6</v>
      </c>
      <c r="G291" s="48">
        <v>1</v>
      </c>
      <c r="H291" s="48">
        <v>0.93</v>
      </c>
      <c r="I291" s="48">
        <v>46</v>
      </c>
      <c r="J291" s="55">
        <f>Table1[[#This Row],[APU
(units)]]+(Table1[[#This Row],[APU Trend]]*Table1[[#This Row],[APU
(units)]])</f>
        <v>313.60000000000002</v>
      </c>
      <c r="K291" s="55" t="str">
        <f>IF(Table1[[#This Row],[On Hand Stock (units)]]&gt;J291,"Yes","No")</f>
        <v>Yes</v>
      </c>
      <c r="L291" s="55">
        <f>Table1[[#This Row],[Lead Time (days)]]/Table1[[#This Row],[S-OTD]]</f>
        <v>46</v>
      </c>
      <c r="M291" s="55">
        <f>(Table1[[#This Row],[Demand variability (COV)]]/100)*E291</f>
        <v>1.8228000000000002</v>
      </c>
      <c r="N291" s="55">
        <f>AVERAGE(Table1[[#This Row],[Lead Time (days)]],Table1[[#This Row],[Exp. Lead time]])</f>
        <v>46</v>
      </c>
      <c r="O291" s="55">
        <f>(Table1[[#This Row],[Exp. Lead time]]-N291)^2</f>
        <v>0</v>
      </c>
      <c r="P291" s="55">
        <v>0</v>
      </c>
      <c r="Q291" s="55">
        <f>1.64*SQRT(Table1[[#This Row],[Lead Time (days)]]*(M291^2)+Table1[[#This Row],[APU
(units)]]*P291)</f>
        <v>20.275042992914813</v>
      </c>
      <c r="R291" s="58">
        <f>Table1[[#This Row],[Safety Stock]]+(E291/30)*Table1[[#This Row],[Lead Time (days)]]</f>
        <v>320.80837632624809</v>
      </c>
      <c r="S291" s="58" t="str">
        <f>IF(Table1[[#This Row],[On Hand Stock (units)]]&gt;R291,"yes","no")</f>
        <v>yes</v>
      </c>
      <c r="T291" s="59">
        <f>Table1[[#This Row],[On Hand Stock (units)]]-J291</f>
        <v>37.086259986503308</v>
      </c>
      <c r="U291" s="59">
        <f>Table1[[#This Row],[Exp. Lead time]]*Table1[[#This Row],[APU
(units)]]/30</f>
        <v>300.53333333333336</v>
      </c>
      <c r="V291" s="59">
        <f>Table1[[#This Row],[On Hand Stock (units)]]+U291</f>
        <v>651.21959331983669</v>
      </c>
      <c r="W291" s="59" t="str">
        <f>IF(Table1[[#This Row],[On hand quantity after purchase]]&gt;Table1[[#This Row],[APU  Projection for oct]],"Yes","No")</f>
        <v>Yes</v>
      </c>
      <c r="X291" s="59">
        <f>AE291-Table1[[#This Row],[On Hand Stock (units)]]</f>
        <v>15646.656948013497</v>
      </c>
      <c r="Y291" s="59">
        <f>MAX(Table1[[#This Row],[Qty required to meet next quarter]],Table1[[#This Row],[MOQ/One lead time demand]])</f>
        <v>15646.656948013497</v>
      </c>
      <c r="Z291" s="59">
        <f>Table1[[#This Row],[Qty to purchase]]*Table1[[#This Row],[Std. Price ($)]]</f>
        <v>193494.85254731736</v>
      </c>
      <c r="AA291" s="59"/>
      <c r="AB291" s="59"/>
      <c r="AC291" s="61">
        <f>Table1[[#This Row],[On Hand Stock (units)]]-(12*Table1[[#This Row],[APU
(units)]])</f>
        <v>-2001.3137400134967</v>
      </c>
      <c r="AD291" s="64">
        <v>1293.5999999999999</v>
      </c>
      <c r="AE291" s="65">
        <f>AD291*Table1[[#This Row],[Std. Price ($)]]</f>
        <v>15997.343208</v>
      </c>
    </row>
    <row r="292" spans="1:31" ht="18.5" x14ac:dyDescent="0.35">
      <c r="A292" s="46">
        <v>19501.299492819369</v>
      </c>
      <c r="B292" s="47">
        <v>6.149</v>
      </c>
      <c r="C292" s="47">
        <v>845.08621197000014</v>
      </c>
      <c r="D292" s="47">
        <f>Table1[[#This Row],[On-Hand Stock ($)]]/Table1[[#This Row],[Std. Price ($)]]</f>
        <v>137.4347393023256</v>
      </c>
      <c r="E292" s="48">
        <v>260</v>
      </c>
      <c r="F292" s="49">
        <v>-0.4</v>
      </c>
      <c r="G292" s="48">
        <v>1</v>
      </c>
      <c r="H292" s="48">
        <v>0.89</v>
      </c>
      <c r="I292" s="48">
        <v>11</v>
      </c>
      <c r="J292" s="55">
        <f>Table1[[#This Row],[APU
(units)]]+(Table1[[#This Row],[APU Trend]]*Table1[[#This Row],[APU
(units)]])</f>
        <v>156</v>
      </c>
      <c r="K292" s="55" t="str">
        <f>IF(Table1[[#This Row],[On Hand Stock (units)]]&gt;J292,"Yes","No")</f>
        <v>No</v>
      </c>
      <c r="L292" s="55">
        <f>Table1[[#This Row],[Lead Time (days)]]/Table1[[#This Row],[S-OTD]]</f>
        <v>11</v>
      </c>
      <c r="M292" s="55">
        <f>(Table1[[#This Row],[Demand variability (COV)]]/100)*E292</f>
        <v>2.3140000000000001</v>
      </c>
      <c r="N292" s="55">
        <f>AVERAGE(Table1[[#This Row],[Lead Time (days)]],Table1[[#This Row],[Exp. Lead time]])</f>
        <v>11</v>
      </c>
      <c r="O292" s="55">
        <f>(Table1[[#This Row],[Exp. Lead time]]-N292)^2</f>
        <v>0</v>
      </c>
      <c r="P292" s="55">
        <v>0</v>
      </c>
      <c r="Q292" s="55">
        <f>1.64*SQRT(Table1[[#This Row],[Lead Time (days)]]*(M292^2)+Table1[[#This Row],[APU
(units)]]*P292)</f>
        <v>12.586458414407128</v>
      </c>
      <c r="R292" s="58">
        <f>Table1[[#This Row],[Safety Stock]]+(E292/30)*Table1[[#This Row],[Lead Time (days)]]</f>
        <v>107.91979174774046</v>
      </c>
      <c r="S292" s="58" t="str">
        <f>IF(Table1[[#This Row],[On Hand Stock (units)]]&gt;R292,"yes","no")</f>
        <v>yes</v>
      </c>
      <c r="T292" s="59">
        <f>Table1[[#This Row],[On Hand Stock (units)]]-J292</f>
        <v>-18.565260697674404</v>
      </c>
      <c r="U292" s="59">
        <f>Table1[[#This Row],[Exp. Lead time]]*Table1[[#This Row],[APU
(units)]]/30</f>
        <v>95.333333333333329</v>
      </c>
      <c r="V292" s="59">
        <f>Table1[[#This Row],[On Hand Stock (units)]]+U292</f>
        <v>232.76807263565894</v>
      </c>
      <c r="W292" s="59" t="str">
        <f>IF(Table1[[#This Row],[On hand quantity after purchase]]&gt;Table1[[#This Row],[APU  Projection for oct]],"Yes","No")</f>
        <v>Yes</v>
      </c>
      <c r="X292" s="59">
        <f>AE292-Table1[[#This Row],[On Hand Stock (units)]]</f>
        <v>821.80926069767406</v>
      </c>
      <c r="Y292" s="59">
        <f>MAX(Table1[[#This Row],[Qty required to meet next quarter]],Table1[[#This Row],[MOQ/One lead time demand]])</f>
        <v>821.80926069767406</v>
      </c>
      <c r="Z292" s="59">
        <f>Table1[[#This Row],[Qty to purchase]]*Table1[[#This Row],[Std. Price ($)]]</f>
        <v>5053.3051440299978</v>
      </c>
      <c r="AA292" s="59"/>
      <c r="AB292" s="59"/>
      <c r="AC292" s="61">
        <f>Table1[[#This Row],[On Hand Stock (units)]]-(12*Table1[[#This Row],[APU
(units)]])</f>
        <v>-2982.5652606976746</v>
      </c>
      <c r="AD292" s="64">
        <v>155.99999999999994</v>
      </c>
      <c r="AE292" s="65">
        <f>AD292*Table1[[#This Row],[Std. Price ($)]]</f>
        <v>959.24399999999969</v>
      </c>
    </row>
    <row r="293" spans="1:31" ht="18.5" x14ac:dyDescent="0.35">
      <c r="A293" s="46">
        <v>50611.651937451526</v>
      </c>
      <c r="B293" s="47">
        <v>5.4439000000000002</v>
      </c>
      <c r="C293" s="47">
        <v>810.02534260080859</v>
      </c>
      <c r="D293" s="47">
        <f>Table1[[#This Row],[On-Hand Stock ($)]]/Table1[[#This Row],[Std. Price ($)]]</f>
        <v>148.79504447194265</v>
      </c>
      <c r="E293" s="48">
        <v>252</v>
      </c>
      <c r="F293" s="49">
        <v>-0.2</v>
      </c>
      <c r="G293" s="48">
        <v>0.75</v>
      </c>
      <c r="H293" s="48">
        <v>0.96</v>
      </c>
      <c r="I293" s="48">
        <v>11</v>
      </c>
      <c r="J293" s="55">
        <f>Table1[[#This Row],[APU
(units)]]+(Table1[[#This Row],[APU Trend]]*Table1[[#This Row],[APU
(units)]])</f>
        <v>201.6</v>
      </c>
      <c r="K293" s="55" t="str">
        <f>IF(Table1[[#This Row],[On Hand Stock (units)]]&gt;J293,"Yes","No")</f>
        <v>No</v>
      </c>
      <c r="L293" s="55">
        <f>Table1[[#This Row],[Lead Time (days)]]/Table1[[#This Row],[S-OTD]]</f>
        <v>14.666666666666666</v>
      </c>
      <c r="M293" s="55">
        <f>(Table1[[#This Row],[Demand variability (COV)]]/100)*E293</f>
        <v>2.4191999999999996</v>
      </c>
      <c r="N293" s="55">
        <f>AVERAGE(Table1[[#This Row],[Lead Time (days)]],Table1[[#This Row],[Exp. Lead time]])</f>
        <v>12.833333333333332</v>
      </c>
      <c r="O293" s="55">
        <f>(Table1[[#This Row],[Exp. Lead time]]-N293)^2</f>
        <v>3.3611111111111134</v>
      </c>
      <c r="P293" s="55">
        <v>3.3611111111111134</v>
      </c>
      <c r="Q293" s="55">
        <f>1.64*SQRT(Table1[[#This Row],[Lead Time (days)]]*(M293^2)+Table1[[#This Row],[APU
(units)]]*P293)</f>
        <v>49.5100168787245</v>
      </c>
      <c r="R293" s="58">
        <f>Table1[[#This Row],[Safety Stock]]+(E293/30)*Table1[[#This Row],[Lead Time (days)]]</f>
        <v>141.91001687872449</v>
      </c>
      <c r="S293" s="58" t="str">
        <f>IF(Table1[[#This Row],[On Hand Stock (units)]]&gt;R293,"yes","no")</f>
        <v>yes</v>
      </c>
      <c r="T293" s="59">
        <f>Table1[[#This Row],[On Hand Stock (units)]]-J293</f>
        <v>-52.804955528057349</v>
      </c>
      <c r="U293" s="59">
        <f>Table1[[#This Row],[Exp. Lead time]]*Table1[[#This Row],[APU
(units)]]/30</f>
        <v>123.2</v>
      </c>
      <c r="V293" s="59">
        <f>Table1[[#This Row],[On Hand Stock (units)]]+U293</f>
        <v>271.99504447194266</v>
      </c>
      <c r="W293" s="59" t="str">
        <f>IF(Table1[[#This Row],[On hand quantity after purchase]]&gt;Table1[[#This Row],[APU  Projection for oct]],"Yes","No")</f>
        <v>Yes</v>
      </c>
      <c r="X293" s="59">
        <f>AE293-Table1[[#This Row],[On Hand Stock (units)]]</f>
        <v>2320.5579955280568</v>
      </c>
      <c r="Y293" s="59">
        <f>MAX(Table1[[#This Row],[Qty required to meet next quarter]],Table1[[#This Row],[MOQ/One lead time demand]])</f>
        <v>2320.5579955280568</v>
      </c>
      <c r="Z293" s="59">
        <f>Table1[[#This Row],[Qty to purchase]]*Table1[[#This Row],[Std. Price ($)]]</f>
        <v>12632.885671855189</v>
      </c>
      <c r="AA293" s="59"/>
      <c r="AB293" s="59"/>
      <c r="AC293" s="61">
        <f>Table1[[#This Row],[On Hand Stock (units)]]-(12*Table1[[#This Row],[APU
(units)]])</f>
        <v>-2875.2049555280573</v>
      </c>
      <c r="AD293" s="64">
        <v>453.59999999999991</v>
      </c>
      <c r="AE293" s="65">
        <f>AD293*Table1[[#This Row],[Std. Price ($)]]</f>
        <v>2469.3530399999995</v>
      </c>
    </row>
    <row r="294" spans="1:31" ht="18.5" x14ac:dyDescent="0.35">
      <c r="A294" s="46">
        <v>49002.299757869616</v>
      </c>
      <c r="B294" s="47">
        <v>13.063699</v>
      </c>
      <c r="C294" s="47">
        <v>8544.0288235045555</v>
      </c>
      <c r="D294" s="47">
        <f>Table1[[#This Row],[On-Hand Stock ($)]]/Table1[[#This Row],[Std. Price ($)]]</f>
        <v>654.02829807273997</v>
      </c>
      <c r="E294" s="48">
        <v>494</v>
      </c>
      <c r="F294" s="49">
        <v>0.6</v>
      </c>
      <c r="G294" s="48">
        <v>1</v>
      </c>
      <c r="H294" s="48">
        <v>1.49</v>
      </c>
      <c r="I294" s="48">
        <v>22</v>
      </c>
      <c r="J294" s="55">
        <f>Table1[[#This Row],[APU
(units)]]+(Table1[[#This Row],[APU Trend]]*Table1[[#This Row],[APU
(units)]])</f>
        <v>790.4</v>
      </c>
      <c r="K294" s="55" t="str">
        <f>IF(Table1[[#This Row],[On Hand Stock (units)]]&gt;J294,"Yes","No")</f>
        <v>No</v>
      </c>
      <c r="L294" s="55">
        <f>Table1[[#This Row],[Lead Time (days)]]/Table1[[#This Row],[S-OTD]]</f>
        <v>22</v>
      </c>
      <c r="M294" s="55">
        <f>(Table1[[#This Row],[Demand variability (COV)]]/100)*E294</f>
        <v>7.3605999999999998</v>
      </c>
      <c r="N294" s="55">
        <f>AVERAGE(Table1[[#This Row],[Lead Time (days)]],Table1[[#This Row],[Exp. Lead time]])</f>
        <v>22</v>
      </c>
      <c r="O294" s="55">
        <f>(Table1[[#This Row],[Exp. Lead time]]-N294)^2</f>
        <v>0</v>
      </c>
      <c r="P294" s="55">
        <v>0</v>
      </c>
      <c r="Q294" s="55">
        <f>1.64*SQRT(Table1[[#This Row],[Lead Time (days)]]*(M294^2)+Table1[[#This Row],[APU
(units)]]*P294)</f>
        <v>56.619809756480393</v>
      </c>
      <c r="R294" s="58">
        <f>Table1[[#This Row],[Safety Stock]]+(E294/30)*Table1[[#This Row],[Lead Time (days)]]</f>
        <v>418.88647642314703</v>
      </c>
      <c r="S294" s="58" t="str">
        <f>IF(Table1[[#This Row],[On Hand Stock (units)]]&gt;R294,"yes","no")</f>
        <v>yes</v>
      </c>
      <c r="T294" s="59">
        <f>Table1[[#This Row],[On Hand Stock (units)]]-J294</f>
        <v>-136.37170192726001</v>
      </c>
      <c r="U294" s="59">
        <f>Table1[[#This Row],[Exp. Lead time]]*Table1[[#This Row],[APU
(units)]]/30</f>
        <v>362.26666666666665</v>
      </c>
      <c r="V294" s="59">
        <f>Table1[[#This Row],[On Hand Stock (units)]]+U294</f>
        <v>1016.2949647394066</v>
      </c>
      <c r="W294" s="59" t="str">
        <f>IF(Table1[[#This Row],[On hand quantity after purchase]]&gt;Table1[[#This Row],[APU  Projection for oct]],"Yes","No")</f>
        <v>Yes</v>
      </c>
      <c r="X294" s="59">
        <f>AE294-Table1[[#This Row],[On Hand Stock (units)]]</f>
        <v>41938.855921527254</v>
      </c>
      <c r="Y294" s="59">
        <f>MAX(Table1[[#This Row],[Qty required to meet next quarter]],Table1[[#This Row],[MOQ/One lead time demand]])</f>
        <v>41938.855921527254</v>
      </c>
      <c r="Z294" s="59">
        <f>Table1[[#This Row],[Qty to purchase]]*Table1[[#This Row],[Std. Price ($)]]</f>
        <v>547876.5901631997</v>
      </c>
      <c r="AA294" s="59"/>
      <c r="AB294" s="59"/>
      <c r="AC294" s="61">
        <f>Table1[[#This Row],[On Hand Stock (units)]]-(12*Table1[[#This Row],[APU
(units)]])</f>
        <v>-5273.9717019272603</v>
      </c>
      <c r="AD294" s="64">
        <v>3260.3999999999996</v>
      </c>
      <c r="AE294" s="65">
        <f>AD294*Table1[[#This Row],[Std. Price ($)]]</f>
        <v>42592.884219599997</v>
      </c>
    </row>
    <row r="295" spans="1:31" ht="18.5" x14ac:dyDescent="0.35">
      <c r="A295" s="46">
        <v>82289.654804418984</v>
      </c>
      <c r="B295" s="47">
        <v>13.860000000000001</v>
      </c>
      <c r="C295" s="47">
        <v>3536.2492169400011</v>
      </c>
      <c r="D295" s="47">
        <f>Table1[[#This Row],[On-Hand Stock ($)]]/Table1[[#This Row],[Std. Price ($)]]</f>
        <v>255.1406361428572</v>
      </c>
      <c r="E295" s="48">
        <v>486</v>
      </c>
      <c r="F295" s="49">
        <v>0.6</v>
      </c>
      <c r="G295" s="48">
        <v>1</v>
      </c>
      <c r="H295" s="48">
        <v>0.73</v>
      </c>
      <c r="I295" s="48">
        <v>17</v>
      </c>
      <c r="J295" s="55">
        <f>Table1[[#This Row],[APU
(units)]]+(Table1[[#This Row],[APU Trend]]*Table1[[#This Row],[APU
(units)]])</f>
        <v>777.59999999999991</v>
      </c>
      <c r="K295" s="55" t="str">
        <f>IF(Table1[[#This Row],[On Hand Stock (units)]]&gt;J295,"Yes","No")</f>
        <v>No</v>
      </c>
      <c r="L295" s="55">
        <f>Table1[[#This Row],[Lead Time (days)]]/Table1[[#This Row],[S-OTD]]</f>
        <v>17</v>
      </c>
      <c r="M295" s="55">
        <f>(Table1[[#This Row],[Demand variability (COV)]]/100)*E295</f>
        <v>3.5478000000000001</v>
      </c>
      <c r="N295" s="55">
        <f>AVERAGE(Table1[[#This Row],[Lead Time (days)]],Table1[[#This Row],[Exp. Lead time]])</f>
        <v>17</v>
      </c>
      <c r="O295" s="55">
        <f>(Table1[[#This Row],[Exp. Lead time]]-N295)^2</f>
        <v>0</v>
      </c>
      <c r="P295" s="55">
        <v>0</v>
      </c>
      <c r="Q295" s="55">
        <f>1.64*SQRT(Table1[[#This Row],[Lead Time (days)]]*(M295^2)+Table1[[#This Row],[APU
(units)]]*P295)</f>
        <v>23.989844787248789</v>
      </c>
      <c r="R295" s="58">
        <f>Table1[[#This Row],[Safety Stock]]+(E295/30)*Table1[[#This Row],[Lead Time (days)]]</f>
        <v>299.38984478724876</v>
      </c>
      <c r="S295" s="58" t="str">
        <f>IF(Table1[[#This Row],[On Hand Stock (units)]]&gt;R295,"yes","no")</f>
        <v>no</v>
      </c>
      <c r="T295" s="59">
        <f>Table1[[#This Row],[On Hand Stock (units)]]-J295</f>
        <v>-522.45936385714276</v>
      </c>
      <c r="U295" s="59">
        <f>Table1[[#This Row],[Exp. Lead time]]*Table1[[#This Row],[APU
(units)]]/30</f>
        <v>275.39999999999998</v>
      </c>
      <c r="V295" s="59">
        <f>Table1[[#This Row],[On Hand Stock (units)]]+U295</f>
        <v>530.54063614285724</v>
      </c>
      <c r="W295" s="59" t="str">
        <f>IF(Table1[[#This Row],[On hand quantity after purchase]]&gt;Table1[[#This Row],[APU  Projection for oct]],"Yes","No")</f>
        <v>No</v>
      </c>
      <c r="X295" s="59">
        <f>AE295-Table1[[#This Row],[On Hand Stock (units)]]</f>
        <v>44202.195363857136</v>
      </c>
      <c r="Y295" s="59">
        <f>MAX(Table1[[#This Row],[Qty required to meet next quarter]],Table1[[#This Row],[MOQ/One lead time demand]])</f>
        <v>44202.195363857136</v>
      </c>
      <c r="Z295" s="59">
        <f>Table1[[#This Row],[Qty to purchase]]*Table1[[#This Row],[Std. Price ($)]]</f>
        <v>612642.42774305993</v>
      </c>
      <c r="AA295" s="59"/>
      <c r="AB295" s="59"/>
      <c r="AC295" s="61">
        <f>Table1[[#This Row],[On Hand Stock (units)]]-(12*Table1[[#This Row],[APU
(units)]])</f>
        <v>-5576.8593638571429</v>
      </c>
      <c r="AD295" s="64">
        <v>3207.5999999999995</v>
      </c>
      <c r="AE295" s="65">
        <f>AD295*Table1[[#This Row],[Std. Price ($)]]</f>
        <v>44457.335999999996</v>
      </c>
    </row>
    <row r="296" spans="1:31" ht="18.5" x14ac:dyDescent="0.35">
      <c r="A296" s="46">
        <v>91153.848394997578</v>
      </c>
      <c r="B296" s="47">
        <v>16.5</v>
      </c>
      <c r="C296" s="47">
        <v>8270.4017956592215</v>
      </c>
      <c r="D296" s="47">
        <f>Table1[[#This Row],[On-Hand Stock ($)]]/Table1[[#This Row],[Std. Price ($)]]</f>
        <v>501.23647246419523</v>
      </c>
      <c r="E296" s="48">
        <v>268</v>
      </c>
      <c r="F296" s="49">
        <v>0.6</v>
      </c>
      <c r="G296" s="48">
        <v>0.82</v>
      </c>
      <c r="H296" s="48">
        <v>1.5</v>
      </c>
      <c r="I296" s="48">
        <v>31</v>
      </c>
      <c r="J296" s="55">
        <f>Table1[[#This Row],[APU
(units)]]+(Table1[[#This Row],[APU Trend]]*Table1[[#This Row],[APU
(units)]])</f>
        <v>428.79999999999995</v>
      </c>
      <c r="K296" s="55" t="str">
        <f>IF(Table1[[#This Row],[On Hand Stock (units)]]&gt;J296,"Yes","No")</f>
        <v>Yes</v>
      </c>
      <c r="L296" s="55">
        <f>Table1[[#This Row],[Lead Time (days)]]/Table1[[#This Row],[S-OTD]]</f>
        <v>37.804878048780488</v>
      </c>
      <c r="M296" s="55">
        <f>(Table1[[#This Row],[Demand variability (COV)]]/100)*E296</f>
        <v>4.0199999999999996</v>
      </c>
      <c r="N296" s="55">
        <f>AVERAGE(Table1[[#This Row],[Lead Time (days)]],Table1[[#This Row],[Exp. Lead time]])</f>
        <v>34.402439024390247</v>
      </c>
      <c r="O296" s="55">
        <f>(Table1[[#This Row],[Exp. Lead time]]-N296)^2</f>
        <v>11.57659131469361</v>
      </c>
      <c r="P296" s="55">
        <v>11.57659131469361</v>
      </c>
      <c r="Q296" s="55">
        <f>1.64*SQRT(Table1[[#This Row],[Lead Time (days)]]*(M296^2)+Table1[[#This Row],[APU
(units)]]*P296)</f>
        <v>98.447806308926872</v>
      </c>
      <c r="R296" s="58">
        <f>Table1[[#This Row],[Safety Stock]]+(E296/30)*Table1[[#This Row],[Lead Time (days)]]</f>
        <v>375.38113964226022</v>
      </c>
      <c r="S296" s="58" t="str">
        <f>IF(Table1[[#This Row],[On Hand Stock (units)]]&gt;R296,"yes","no")</f>
        <v>yes</v>
      </c>
      <c r="T296" s="59">
        <f>Table1[[#This Row],[On Hand Stock (units)]]-J296</f>
        <v>72.436472464195276</v>
      </c>
      <c r="U296" s="59">
        <f>Table1[[#This Row],[Exp. Lead time]]*Table1[[#This Row],[APU
(units)]]/30</f>
        <v>337.72357723577238</v>
      </c>
      <c r="V296" s="59">
        <f>Table1[[#This Row],[On Hand Stock (units)]]+U296</f>
        <v>838.96004969996761</v>
      </c>
      <c r="W296" s="59" t="str">
        <f>IF(Table1[[#This Row],[On hand quantity after purchase]]&gt;Table1[[#This Row],[APU  Projection for oct]],"Yes","No")</f>
        <v>Yes</v>
      </c>
      <c r="X296" s="59">
        <f>AE296-Table1[[#This Row],[On Hand Stock (units)]]</f>
        <v>28683.963527535801</v>
      </c>
      <c r="Y296" s="59">
        <f>MAX(Table1[[#This Row],[Qty required to meet next quarter]],Table1[[#This Row],[MOQ/One lead time demand]])</f>
        <v>28683.963527535801</v>
      </c>
      <c r="Z296" s="59">
        <f>Table1[[#This Row],[Qty to purchase]]*Table1[[#This Row],[Std. Price ($)]]</f>
        <v>473285.39820434072</v>
      </c>
      <c r="AA296" s="59"/>
      <c r="AB296" s="59"/>
      <c r="AC296" s="61">
        <f>Table1[[#This Row],[On Hand Stock (units)]]-(12*Table1[[#This Row],[APU
(units)]])</f>
        <v>-2714.7635275358048</v>
      </c>
      <c r="AD296" s="64">
        <v>1768.7999999999997</v>
      </c>
      <c r="AE296" s="65">
        <f>AD296*Table1[[#This Row],[Std. Price ($)]]</f>
        <v>29185.199999999997</v>
      </c>
    </row>
    <row r="297" spans="1:31" ht="18.5" x14ac:dyDescent="0.35">
      <c r="A297" s="46">
        <v>6088.3931274650413</v>
      </c>
      <c r="B297" s="47">
        <v>44.413600000000002</v>
      </c>
      <c r="C297" s="47">
        <v>13723.499905535202</v>
      </c>
      <c r="D297" s="47">
        <f>Table1[[#This Row],[On-Hand Stock ($)]]/Table1[[#This Row],[Std. Price ($)]]</f>
        <v>308.9931891478106</v>
      </c>
      <c r="E297" s="48">
        <v>478</v>
      </c>
      <c r="F297" s="49">
        <v>-0.6</v>
      </c>
      <c r="G297" s="48">
        <v>1</v>
      </c>
      <c r="H297" s="48">
        <v>1.51</v>
      </c>
      <c r="I297" s="48">
        <v>11</v>
      </c>
      <c r="J297" s="55">
        <f>Table1[[#This Row],[APU
(units)]]+(Table1[[#This Row],[APU Trend]]*Table1[[#This Row],[APU
(units)]])</f>
        <v>191.2</v>
      </c>
      <c r="K297" s="55" t="str">
        <f>IF(Table1[[#This Row],[On Hand Stock (units)]]&gt;J297,"Yes","No")</f>
        <v>Yes</v>
      </c>
      <c r="L297" s="55">
        <f>Table1[[#This Row],[Lead Time (days)]]/Table1[[#This Row],[S-OTD]]</f>
        <v>11</v>
      </c>
      <c r="M297" s="55">
        <f>(Table1[[#This Row],[Demand variability (COV)]]/100)*E297</f>
        <v>7.2178000000000004</v>
      </c>
      <c r="N297" s="55">
        <f>AVERAGE(Table1[[#This Row],[Lead Time (days)]],Table1[[#This Row],[Exp. Lead time]])</f>
        <v>11</v>
      </c>
      <c r="O297" s="55">
        <f>(Table1[[#This Row],[Exp. Lead time]]-N297)^2</f>
        <v>0</v>
      </c>
      <c r="P297" s="55">
        <v>0</v>
      </c>
      <c r="Q297" s="55">
        <f>1.64*SQRT(Table1[[#This Row],[Lead Time (days)]]*(M297^2)+Table1[[#This Row],[APU
(units)]]*P297)</f>
        <v>39.259524435396614</v>
      </c>
      <c r="R297" s="58">
        <f>Table1[[#This Row],[Safety Stock]]+(E297/30)*Table1[[#This Row],[Lead Time (days)]]</f>
        <v>214.52619110206331</v>
      </c>
      <c r="S297" s="58" t="str">
        <f>IF(Table1[[#This Row],[On Hand Stock (units)]]&gt;R297,"yes","no")</f>
        <v>yes</v>
      </c>
      <c r="T297" s="59">
        <f>Table1[[#This Row],[On Hand Stock (units)]]-J297</f>
        <v>117.79318914781061</v>
      </c>
      <c r="U297" s="59">
        <f>Table1[[#This Row],[Exp. Lead time]]*Table1[[#This Row],[APU
(units)]]/30</f>
        <v>175.26666666666668</v>
      </c>
      <c r="V297" s="59">
        <f>Table1[[#This Row],[On Hand Stock (units)]]+U297</f>
        <v>484.25985581447731</v>
      </c>
      <c r="W297" s="59" t="str">
        <f>IF(Table1[[#This Row],[On hand quantity after purchase]]&gt;Table1[[#This Row],[APU  Projection for oct]],"Yes","No")</f>
        <v>Yes</v>
      </c>
      <c r="X297" s="59">
        <f>AE297-Table1[[#This Row],[On Hand Stock (units)]]</f>
        <v>-13046.813669147807</v>
      </c>
      <c r="Y297" s="59">
        <f>MAX(Table1[[#This Row],[Qty required to meet next quarter]],Table1[[#This Row],[MOQ/One lead time demand]])</f>
        <v>175.26666666666668</v>
      </c>
      <c r="Z297" s="59">
        <f>Table1[[#This Row],[Qty to purchase]]*Table1[[#This Row],[Std. Price ($)]]</f>
        <v>7784.2236266666678</v>
      </c>
      <c r="AA297" s="59"/>
      <c r="AB297" s="59"/>
      <c r="AC297" s="61">
        <f>Table1[[#This Row],[On Hand Stock (units)]]-(12*Table1[[#This Row],[APU
(units)]])</f>
        <v>-5427.0068108521891</v>
      </c>
      <c r="AD297" s="64">
        <v>-286.7999999999999</v>
      </c>
      <c r="AE297" s="65">
        <f>AD297*Table1[[#This Row],[Std. Price ($)]]</f>
        <v>-12737.820479999997</v>
      </c>
    </row>
    <row r="298" spans="1:31" ht="18.5" x14ac:dyDescent="0.35">
      <c r="A298" s="46">
        <v>38093.320945116284</v>
      </c>
      <c r="B298" s="47">
        <v>5.2821999999999996</v>
      </c>
      <c r="C298" s="47">
        <v>3296.1220573115997</v>
      </c>
      <c r="D298" s="47">
        <f>Table1[[#This Row],[On-Hand Stock ($)]]/Table1[[#This Row],[Std. Price ($)]]</f>
        <v>624.00553884964597</v>
      </c>
      <c r="E298" s="48">
        <v>542</v>
      </c>
      <c r="F298" s="49">
        <v>0.5</v>
      </c>
      <c r="G298" s="48">
        <v>1</v>
      </c>
      <c r="H298" s="48">
        <v>1.47</v>
      </c>
      <c r="I298" s="48">
        <v>18</v>
      </c>
      <c r="J298" s="55">
        <f>Table1[[#This Row],[APU
(units)]]+(Table1[[#This Row],[APU Trend]]*Table1[[#This Row],[APU
(units)]])</f>
        <v>813</v>
      </c>
      <c r="K298" s="55" t="str">
        <f>IF(Table1[[#This Row],[On Hand Stock (units)]]&gt;J298,"Yes","No")</f>
        <v>No</v>
      </c>
      <c r="L298" s="55">
        <f>Table1[[#This Row],[Lead Time (days)]]/Table1[[#This Row],[S-OTD]]</f>
        <v>18</v>
      </c>
      <c r="M298" s="55">
        <f>(Table1[[#This Row],[Demand variability (COV)]]/100)*E298</f>
        <v>7.9673999999999996</v>
      </c>
      <c r="N298" s="55">
        <f>AVERAGE(Table1[[#This Row],[Lead Time (days)]],Table1[[#This Row],[Exp. Lead time]])</f>
        <v>18</v>
      </c>
      <c r="O298" s="55">
        <f>(Table1[[#This Row],[Exp. Lead time]]-N298)^2</f>
        <v>0</v>
      </c>
      <c r="P298" s="55">
        <v>0</v>
      </c>
      <c r="Q298" s="55">
        <f>1.64*SQRT(Table1[[#This Row],[Lead Time (days)]]*(M298^2)+Table1[[#This Row],[APU
(units)]]*P298)</f>
        <v>55.436617273308869</v>
      </c>
      <c r="R298" s="58">
        <f>Table1[[#This Row],[Safety Stock]]+(E298/30)*Table1[[#This Row],[Lead Time (days)]]</f>
        <v>380.63661727330884</v>
      </c>
      <c r="S298" s="58" t="str">
        <f>IF(Table1[[#This Row],[On Hand Stock (units)]]&gt;R298,"yes","no")</f>
        <v>yes</v>
      </c>
      <c r="T298" s="59">
        <f>Table1[[#This Row],[On Hand Stock (units)]]-J298</f>
        <v>-188.99446115035403</v>
      </c>
      <c r="U298" s="59">
        <f>Table1[[#This Row],[Exp. Lead time]]*Table1[[#This Row],[APU
(units)]]/30</f>
        <v>325.2</v>
      </c>
      <c r="V298" s="59">
        <f>Table1[[#This Row],[On Hand Stock (units)]]+U298</f>
        <v>949.20553884964602</v>
      </c>
      <c r="W298" s="59" t="str">
        <f>IF(Table1[[#This Row],[On hand quantity after purchase]]&gt;Table1[[#This Row],[APU  Projection for oct]],"Yes","No")</f>
        <v>Yes</v>
      </c>
      <c r="X298" s="59">
        <f>AE298-Table1[[#This Row],[On Hand Stock (units)]]</f>
        <v>16553.70886115035</v>
      </c>
      <c r="Y298" s="59">
        <f>MAX(Table1[[#This Row],[Qty required to meet next quarter]],Table1[[#This Row],[MOQ/One lead time demand]])</f>
        <v>16553.70886115035</v>
      </c>
      <c r="Z298" s="59">
        <f>Table1[[#This Row],[Qty to purchase]]*Table1[[#This Row],[Std. Price ($)]]</f>
        <v>87440.000946368367</v>
      </c>
      <c r="AA298" s="59"/>
      <c r="AB298" s="59"/>
      <c r="AC298" s="61">
        <f>Table1[[#This Row],[On Hand Stock (units)]]-(12*Table1[[#This Row],[APU
(units)]])</f>
        <v>-5879.9944611503543</v>
      </c>
      <c r="AD298" s="64">
        <v>3252</v>
      </c>
      <c r="AE298" s="65">
        <f>AD298*Table1[[#This Row],[Std. Price ($)]]</f>
        <v>17177.714399999997</v>
      </c>
    </row>
    <row r="299" spans="1:31" ht="18.5" x14ac:dyDescent="0.35">
      <c r="A299" s="46">
        <v>21062.893840983077</v>
      </c>
      <c r="B299" s="47">
        <v>7.2380000000000004</v>
      </c>
      <c r="C299" s="47">
        <v>4071.6655135019819</v>
      </c>
      <c r="D299" s="47">
        <f>Table1[[#This Row],[On-Hand Stock ($)]]/Table1[[#This Row],[Std. Price ($)]]</f>
        <v>562.5401372619483</v>
      </c>
      <c r="E299" s="48">
        <v>462</v>
      </c>
      <c r="F299" s="49">
        <v>1.2</v>
      </c>
      <c r="G299" s="48">
        <v>0.87</v>
      </c>
      <c r="H299" s="48">
        <v>0.87</v>
      </c>
      <c r="I299" s="48">
        <v>31</v>
      </c>
      <c r="J299" s="55">
        <f>Table1[[#This Row],[APU
(units)]]+(Table1[[#This Row],[APU Trend]]*Table1[[#This Row],[APU
(units)]])</f>
        <v>1016.4</v>
      </c>
      <c r="K299" s="55" t="str">
        <f>IF(Table1[[#This Row],[On Hand Stock (units)]]&gt;J299,"Yes","No")</f>
        <v>No</v>
      </c>
      <c r="L299" s="55">
        <f>Table1[[#This Row],[Lead Time (days)]]/Table1[[#This Row],[S-OTD]]</f>
        <v>35.632183908045974</v>
      </c>
      <c r="M299" s="55">
        <f>(Table1[[#This Row],[Demand variability (COV)]]/100)*E299</f>
        <v>4.0194000000000001</v>
      </c>
      <c r="N299" s="55">
        <f>AVERAGE(Table1[[#This Row],[Lead Time (days)]],Table1[[#This Row],[Exp. Lead time]])</f>
        <v>33.316091954022987</v>
      </c>
      <c r="O299" s="55">
        <f>(Table1[[#This Row],[Exp. Lead time]]-N299)^2</f>
        <v>5.3642819394900183</v>
      </c>
      <c r="P299" s="55">
        <v>5.3642819394900183</v>
      </c>
      <c r="Q299" s="55">
        <f>1.64*SQRT(Table1[[#This Row],[Lead Time (days)]]*(M299^2)+Table1[[#This Row],[APU
(units)]]*P299)</f>
        <v>89.513374268712056</v>
      </c>
      <c r="R299" s="58">
        <f>Table1[[#This Row],[Safety Stock]]+(E299/30)*Table1[[#This Row],[Lead Time (days)]]</f>
        <v>566.91337426871212</v>
      </c>
      <c r="S299" s="58" t="str">
        <f>IF(Table1[[#This Row],[On Hand Stock (units)]]&gt;R299,"yes","no")</f>
        <v>no</v>
      </c>
      <c r="T299" s="59">
        <f>Table1[[#This Row],[On Hand Stock (units)]]-J299</f>
        <v>-453.85986273805167</v>
      </c>
      <c r="U299" s="59">
        <f>Table1[[#This Row],[Exp. Lead time]]*Table1[[#This Row],[APU
(units)]]/30</f>
        <v>548.73563218390802</v>
      </c>
      <c r="V299" s="59">
        <f>Table1[[#This Row],[On Hand Stock (units)]]+U299</f>
        <v>1111.2757694458564</v>
      </c>
      <c r="W299" s="59" t="str">
        <f>IF(Table1[[#This Row],[On hand quantity after purchase]]&gt;Table1[[#This Row],[APU  Projection for oct]],"Yes","No")</f>
        <v>Yes</v>
      </c>
      <c r="X299" s="59">
        <f>AE299-Table1[[#This Row],[On Hand Stock (units)]]</f>
        <v>33545.811062738052</v>
      </c>
      <c r="Y299" s="59">
        <f>MAX(Table1[[#This Row],[Qty required to meet next quarter]],Table1[[#This Row],[MOQ/One lead time demand]])</f>
        <v>33545.811062738052</v>
      </c>
      <c r="Z299" s="59">
        <f>Table1[[#This Row],[Qty to purchase]]*Table1[[#This Row],[Std. Price ($)]]</f>
        <v>242804.58047209802</v>
      </c>
      <c r="AA299" s="59"/>
      <c r="AB299" s="59"/>
      <c r="AC299" s="61">
        <f>Table1[[#This Row],[On Hand Stock (units)]]-(12*Table1[[#This Row],[APU
(units)]])</f>
        <v>-4981.4598627380519</v>
      </c>
      <c r="AD299" s="64">
        <v>4712.3999999999996</v>
      </c>
      <c r="AE299" s="65">
        <f>AD299*Table1[[#This Row],[Std. Price ($)]]</f>
        <v>34108.351199999997</v>
      </c>
    </row>
    <row r="300" spans="1:31" ht="18.5" x14ac:dyDescent="0.35">
      <c r="A300" s="46">
        <v>27931.325971895472</v>
      </c>
      <c r="B300" s="47">
        <v>140.54964000000001</v>
      </c>
      <c r="C300" s="47">
        <v>48630.173042753886</v>
      </c>
      <c r="D300" s="47">
        <f>Table1[[#This Row],[On-Hand Stock ($)]]/Table1[[#This Row],[Std. Price ($)]]</f>
        <v>345.99998294377616</v>
      </c>
      <c r="E300" s="48">
        <v>252</v>
      </c>
      <c r="F300" s="49">
        <v>1.2</v>
      </c>
      <c r="G300" s="48">
        <v>0.82</v>
      </c>
      <c r="H300" s="48">
        <v>1.54</v>
      </c>
      <c r="I300" s="48">
        <v>23</v>
      </c>
      <c r="J300" s="55">
        <f>Table1[[#This Row],[APU
(units)]]+(Table1[[#This Row],[APU Trend]]*Table1[[#This Row],[APU
(units)]])</f>
        <v>554.4</v>
      </c>
      <c r="K300" s="55" t="str">
        <f>IF(Table1[[#This Row],[On Hand Stock (units)]]&gt;J300,"Yes","No")</f>
        <v>No</v>
      </c>
      <c r="L300" s="55">
        <f>Table1[[#This Row],[Lead Time (days)]]/Table1[[#This Row],[S-OTD]]</f>
        <v>28.04878048780488</v>
      </c>
      <c r="M300" s="55">
        <f>(Table1[[#This Row],[Demand variability (COV)]]/100)*E300</f>
        <v>3.8808000000000002</v>
      </c>
      <c r="N300" s="55">
        <f>AVERAGE(Table1[[#This Row],[Lead Time (days)]],Table1[[#This Row],[Exp. Lead time]])</f>
        <v>25.524390243902438</v>
      </c>
      <c r="O300" s="55">
        <f>(Table1[[#This Row],[Exp. Lead time]]-N300)^2</f>
        <v>6.372546103509829</v>
      </c>
      <c r="P300" s="55">
        <v>6.372546103509829</v>
      </c>
      <c r="Q300" s="55">
        <f>1.64*SQRT(Table1[[#This Row],[Lead Time (days)]]*(M300^2)+Table1[[#This Row],[APU
(units)]]*P300)</f>
        <v>72.462683492659309</v>
      </c>
      <c r="R300" s="58">
        <f>Table1[[#This Row],[Safety Stock]]+(E300/30)*Table1[[#This Row],[Lead Time (days)]]</f>
        <v>265.66268349265931</v>
      </c>
      <c r="S300" s="58" t="str">
        <f>IF(Table1[[#This Row],[On Hand Stock (units)]]&gt;R300,"yes","no")</f>
        <v>yes</v>
      </c>
      <c r="T300" s="59">
        <f>Table1[[#This Row],[On Hand Stock (units)]]-J300</f>
        <v>-208.40001705622382</v>
      </c>
      <c r="U300" s="59">
        <f>Table1[[#This Row],[Exp. Lead time]]*Table1[[#This Row],[APU
(units)]]/30</f>
        <v>235.60975609756099</v>
      </c>
      <c r="V300" s="59">
        <f>Table1[[#This Row],[On Hand Stock (units)]]+U300</f>
        <v>581.60973904133721</v>
      </c>
      <c r="W300" s="59" t="str">
        <f>IF(Table1[[#This Row],[On hand quantity after purchase]]&gt;Table1[[#This Row],[APU  Projection for oct]],"Yes","No")</f>
        <v>Yes</v>
      </c>
      <c r="X300" s="59">
        <f>AE300-Table1[[#This Row],[On Hand Stock (units)]]</f>
        <v>360922.79467305623</v>
      </c>
      <c r="Y300" s="59">
        <f>MAX(Table1[[#This Row],[Qty required to meet next quarter]],Table1[[#This Row],[MOQ/One lead time demand]])</f>
        <v>360922.79467305623</v>
      </c>
      <c r="Z300" s="59">
        <f>Table1[[#This Row],[Qty to purchase]]*Table1[[#This Row],[Std. Price ($)]]</f>
        <v>50727568.859091975</v>
      </c>
      <c r="AA300" s="59"/>
      <c r="AB300" s="59"/>
      <c r="AC300" s="61">
        <f>Table1[[#This Row],[On Hand Stock (units)]]-(12*Table1[[#This Row],[APU
(units)]])</f>
        <v>-2678.0000170562239</v>
      </c>
      <c r="AD300" s="64">
        <v>2570.3999999999996</v>
      </c>
      <c r="AE300" s="65">
        <f>AD300*Table1[[#This Row],[Std. Price ($)]]</f>
        <v>361268.79465599998</v>
      </c>
    </row>
    <row r="301" spans="1:31" ht="18.5" x14ac:dyDescent="0.35">
      <c r="A301" s="46">
        <v>57080.215839971061</v>
      </c>
      <c r="B301" s="47">
        <v>5.2377820000000002</v>
      </c>
      <c r="C301" s="47">
        <v>1366.2594104544</v>
      </c>
      <c r="D301" s="47">
        <f>Table1[[#This Row],[On-Hand Stock ($)]]/Table1[[#This Row],[Std. Price ($)]]</f>
        <v>260.84694064289044</v>
      </c>
      <c r="E301" s="48">
        <v>220</v>
      </c>
      <c r="F301" s="49">
        <v>0.2</v>
      </c>
      <c r="G301" s="48">
        <v>1</v>
      </c>
      <c r="H301" s="48">
        <v>1.6</v>
      </c>
      <c r="I301" s="48">
        <v>21</v>
      </c>
      <c r="J301" s="55">
        <f>Table1[[#This Row],[APU
(units)]]+(Table1[[#This Row],[APU Trend]]*Table1[[#This Row],[APU
(units)]])</f>
        <v>264</v>
      </c>
      <c r="K301" s="55" t="str">
        <f>IF(Table1[[#This Row],[On Hand Stock (units)]]&gt;J301,"Yes","No")</f>
        <v>No</v>
      </c>
      <c r="L301" s="55">
        <f>Table1[[#This Row],[Lead Time (days)]]/Table1[[#This Row],[S-OTD]]</f>
        <v>21</v>
      </c>
      <c r="M301" s="55">
        <f>(Table1[[#This Row],[Demand variability (COV)]]/100)*E301</f>
        <v>3.52</v>
      </c>
      <c r="N301" s="55">
        <f>AVERAGE(Table1[[#This Row],[Lead Time (days)]],Table1[[#This Row],[Exp. Lead time]])</f>
        <v>21</v>
      </c>
      <c r="O301" s="55">
        <f>(Table1[[#This Row],[Exp. Lead time]]-N301)^2</f>
        <v>0</v>
      </c>
      <c r="P301" s="55">
        <v>0</v>
      </c>
      <c r="Q301" s="55">
        <f>1.64*SQRT(Table1[[#This Row],[Lead Time (days)]]*(M301^2)+Table1[[#This Row],[APU
(units)]]*P301)</f>
        <v>26.454292971841074</v>
      </c>
      <c r="R301" s="58">
        <f>Table1[[#This Row],[Safety Stock]]+(E301/30)*Table1[[#This Row],[Lead Time (days)]]</f>
        <v>180.45429297184108</v>
      </c>
      <c r="S301" s="58" t="str">
        <f>IF(Table1[[#This Row],[On Hand Stock (units)]]&gt;R301,"yes","no")</f>
        <v>yes</v>
      </c>
      <c r="T301" s="59">
        <f>Table1[[#This Row],[On Hand Stock (units)]]-J301</f>
        <v>-3.1530593571095551</v>
      </c>
      <c r="U301" s="59">
        <f>Table1[[#This Row],[Exp. Lead time]]*Table1[[#This Row],[APU
(units)]]/30</f>
        <v>154</v>
      </c>
      <c r="V301" s="59">
        <f>Table1[[#This Row],[On Hand Stock (units)]]+U301</f>
        <v>414.84694064289044</v>
      </c>
      <c r="W301" s="59" t="str">
        <f>IF(Table1[[#This Row],[On hand quantity after purchase]]&gt;Table1[[#This Row],[APU  Projection for oct]],"Yes","No")</f>
        <v>Yes</v>
      </c>
      <c r="X301" s="59">
        <f>AE301-Table1[[#This Row],[On Hand Stock (units)]]</f>
        <v>4578.8636273571101</v>
      </c>
      <c r="Y301" s="59">
        <f>MAX(Table1[[#This Row],[Qty required to meet next quarter]],Table1[[#This Row],[MOQ/One lead time demand]])</f>
        <v>4578.8636273571101</v>
      </c>
      <c r="Z301" s="59">
        <f>Table1[[#This Row],[Qty to purchase]]*Table1[[#This Row],[Std. Price ($)]]</f>
        <v>23983.089487825779</v>
      </c>
      <c r="AA301" s="59"/>
      <c r="AB301" s="59"/>
      <c r="AC301" s="61">
        <f>Table1[[#This Row],[On Hand Stock (units)]]-(12*Table1[[#This Row],[APU
(units)]])</f>
        <v>-2379.1530593571097</v>
      </c>
      <c r="AD301" s="64">
        <v>924</v>
      </c>
      <c r="AE301" s="65">
        <f>AD301*Table1[[#This Row],[Std. Price ($)]]</f>
        <v>4839.7105680000004</v>
      </c>
    </row>
    <row r="302" spans="1:31" ht="18.5" x14ac:dyDescent="0.35">
      <c r="A302" s="46">
        <v>12710.548773965547</v>
      </c>
      <c r="B302" s="47">
        <v>87.555160000000015</v>
      </c>
      <c r="C302" s="47">
        <v>42771.831021464182</v>
      </c>
      <c r="D302" s="47">
        <f>Table1[[#This Row],[On-Hand Stock ($)]]/Table1[[#This Row],[Std. Price ($)]]</f>
        <v>488.51296738495108</v>
      </c>
      <c r="E302" s="48">
        <v>252</v>
      </c>
      <c r="F302" s="49">
        <v>0.5</v>
      </c>
      <c r="G302" s="48">
        <v>1</v>
      </c>
      <c r="H302" s="48">
        <v>1.62</v>
      </c>
      <c r="I302" s="48">
        <v>31</v>
      </c>
      <c r="J302" s="55">
        <f>Table1[[#This Row],[APU
(units)]]+(Table1[[#This Row],[APU Trend]]*Table1[[#This Row],[APU
(units)]])</f>
        <v>378</v>
      </c>
      <c r="K302" s="55" t="str">
        <f>IF(Table1[[#This Row],[On Hand Stock (units)]]&gt;J302,"Yes","No")</f>
        <v>Yes</v>
      </c>
      <c r="L302" s="55">
        <f>Table1[[#This Row],[Lead Time (days)]]/Table1[[#This Row],[S-OTD]]</f>
        <v>31</v>
      </c>
      <c r="M302" s="55">
        <f>(Table1[[#This Row],[Demand variability (COV)]]/100)*E302</f>
        <v>4.0824000000000007</v>
      </c>
      <c r="N302" s="55">
        <f>AVERAGE(Table1[[#This Row],[Lead Time (days)]],Table1[[#This Row],[Exp. Lead time]])</f>
        <v>31</v>
      </c>
      <c r="O302" s="55">
        <f>(Table1[[#This Row],[Exp. Lead time]]-N302)^2</f>
        <v>0</v>
      </c>
      <c r="P302" s="55">
        <v>0</v>
      </c>
      <c r="Q302" s="55">
        <f>1.64*SQRT(Table1[[#This Row],[Lead Time (days)]]*(M302^2)+Table1[[#This Row],[APU
(units)]]*P302)</f>
        <v>37.276939625100347</v>
      </c>
      <c r="R302" s="58">
        <f>Table1[[#This Row],[Safety Stock]]+(E302/30)*Table1[[#This Row],[Lead Time (days)]]</f>
        <v>297.67693962510037</v>
      </c>
      <c r="S302" s="58" t="str">
        <f>IF(Table1[[#This Row],[On Hand Stock (units)]]&gt;R302,"yes","no")</f>
        <v>yes</v>
      </c>
      <c r="T302" s="59">
        <f>Table1[[#This Row],[On Hand Stock (units)]]-J302</f>
        <v>110.51296738495108</v>
      </c>
      <c r="U302" s="59">
        <f>Table1[[#This Row],[Exp. Lead time]]*Table1[[#This Row],[APU
(units)]]/30</f>
        <v>260.39999999999998</v>
      </c>
      <c r="V302" s="59">
        <f>Table1[[#This Row],[On Hand Stock (units)]]+U302</f>
        <v>748.91296738495112</v>
      </c>
      <c r="W302" s="59" t="str">
        <f>IF(Table1[[#This Row],[On hand quantity after purchase]]&gt;Table1[[#This Row],[APU  Projection for oct]],"Yes","No")</f>
        <v>Yes</v>
      </c>
      <c r="X302" s="59">
        <f>AE302-Table1[[#This Row],[On Hand Stock (units)]]</f>
        <v>131894.88895261509</v>
      </c>
      <c r="Y302" s="59">
        <f>MAX(Table1[[#This Row],[Qty required to meet next quarter]],Table1[[#This Row],[MOQ/One lead time demand]])</f>
        <v>131894.88895261509</v>
      </c>
      <c r="Z302" s="59">
        <f>Table1[[#This Row],[Qty to purchase]]*Table1[[#This Row],[Std. Price ($)]]</f>
        <v>11548078.105428448</v>
      </c>
      <c r="AA302" s="59"/>
      <c r="AB302" s="59"/>
      <c r="AC302" s="61">
        <f>Table1[[#This Row],[On Hand Stock (units)]]-(12*Table1[[#This Row],[APU
(units)]])</f>
        <v>-2535.487032615049</v>
      </c>
      <c r="AD302" s="64">
        <v>1512</v>
      </c>
      <c r="AE302" s="65">
        <f>AD302*Table1[[#This Row],[Std. Price ($)]]</f>
        <v>132383.40192000003</v>
      </c>
    </row>
    <row r="303" spans="1:31" ht="18.5" x14ac:dyDescent="0.35">
      <c r="A303" s="46">
        <v>7484.9624092659715</v>
      </c>
      <c r="B303" s="47">
        <v>61.111820000000002</v>
      </c>
      <c r="C303" s="47">
        <v>12702.014032463947</v>
      </c>
      <c r="D303" s="47">
        <f>Table1[[#This Row],[On-Hand Stock ($)]]/Table1[[#This Row],[Std. Price ($)]]</f>
        <v>207.84872766780546</v>
      </c>
      <c r="E303" s="48">
        <v>566</v>
      </c>
      <c r="F303" s="49">
        <v>0.2</v>
      </c>
      <c r="G303" s="48">
        <v>1</v>
      </c>
      <c r="H303" s="48">
        <v>0.72</v>
      </c>
      <c r="I303" s="48">
        <v>13</v>
      </c>
      <c r="J303" s="55">
        <f>Table1[[#This Row],[APU
(units)]]+(Table1[[#This Row],[APU Trend]]*Table1[[#This Row],[APU
(units)]])</f>
        <v>679.2</v>
      </c>
      <c r="K303" s="55" t="str">
        <f>IF(Table1[[#This Row],[On Hand Stock (units)]]&gt;J303,"Yes","No")</f>
        <v>No</v>
      </c>
      <c r="L303" s="55">
        <f>Table1[[#This Row],[Lead Time (days)]]/Table1[[#This Row],[S-OTD]]</f>
        <v>13</v>
      </c>
      <c r="M303" s="55">
        <f>(Table1[[#This Row],[Demand variability (COV)]]/100)*E303</f>
        <v>4.0751999999999997</v>
      </c>
      <c r="N303" s="55">
        <f>AVERAGE(Table1[[#This Row],[Lead Time (days)]],Table1[[#This Row],[Exp. Lead time]])</f>
        <v>13</v>
      </c>
      <c r="O303" s="55">
        <f>(Table1[[#This Row],[Exp. Lead time]]-N303)^2</f>
        <v>0</v>
      </c>
      <c r="P303" s="55">
        <v>0</v>
      </c>
      <c r="Q303" s="55">
        <f>1.64*SQRT(Table1[[#This Row],[Lead Time (days)]]*(M303^2)+Table1[[#This Row],[APU
(units)]]*P303)</f>
        <v>24.097081794744188</v>
      </c>
      <c r="R303" s="58">
        <f>Table1[[#This Row],[Safety Stock]]+(E303/30)*Table1[[#This Row],[Lead Time (days)]]</f>
        <v>269.36374846141086</v>
      </c>
      <c r="S303" s="58" t="str">
        <f>IF(Table1[[#This Row],[On Hand Stock (units)]]&gt;R303,"yes","no")</f>
        <v>no</v>
      </c>
      <c r="T303" s="59">
        <f>Table1[[#This Row],[On Hand Stock (units)]]-J303</f>
        <v>-471.35127233219458</v>
      </c>
      <c r="U303" s="59">
        <f>Table1[[#This Row],[Exp. Lead time]]*Table1[[#This Row],[APU
(units)]]/30</f>
        <v>245.26666666666668</v>
      </c>
      <c r="V303" s="59">
        <f>Table1[[#This Row],[On Hand Stock (units)]]+U303</f>
        <v>453.11539433447217</v>
      </c>
      <c r="W303" s="59" t="str">
        <f>IF(Table1[[#This Row],[On hand quantity after purchase]]&gt;Table1[[#This Row],[APU  Projection for oct]],"Yes","No")</f>
        <v>No</v>
      </c>
      <c r="X303" s="59">
        <f>AE303-Table1[[#This Row],[On Hand Stock (units)]]</f>
        <v>145067.16977633222</v>
      </c>
      <c r="Y303" s="59">
        <f>MAX(Table1[[#This Row],[Qty required to meet next quarter]],Table1[[#This Row],[MOQ/One lead time demand]])</f>
        <v>145067.16977633222</v>
      </c>
      <c r="Z303" s="59">
        <f>Table1[[#This Row],[Qty to purchase]]*Table1[[#This Row],[Std. Price ($)]]</f>
        <v>8865318.767280655</v>
      </c>
      <c r="AA303" s="59"/>
      <c r="AB303" s="59"/>
      <c r="AC303" s="61">
        <f>Table1[[#This Row],[On Hand Stock (units)]]-(12*Table1[[#This Row],[APU
(units)]])</f>
        <v>-6584.1512723321948</v>
      </c>
      <c r="AD303" s="64">
        <v>2377.1999999999998</v>
      </c>
      <c r="AE303" s="65">
        <f>AD303*Table1[[#This Row],[Std. Price ($)]]</f>
        <v>145275.01850400001</v>
      </c>
    </row>
    <row r="304" spans="1:31" ht="18.5" x14ac:dyDescent="0.35">
      <c r="A304" s="46">
        <v>58765.315065684073</v>
      </c>
      <c r="B304" s="47">
        <v>5.5301400000000003</v>
      </c>
      <c r="C304" s="47">
        <v>1291.216771053</v>
      </c>
      <c r="D304" s="47">
        <f>Table1[[#This Row],[On-Hand Stock ($)]]/Table1[[#This Row],[Std. Price ($)]]</f>
        <v>233.48717592194771</v>
      </c>
      <c r="E304" s="48">
        <v>204</v>
      </c>
      <c r="F304" s="49">
        <v>1.2</v>
      </c>
      <c r="G304" s="48">
        <v>1</v>
      </c>
      <c r="H304" s="48">
        <v>1.27</v>
      </c>
      <c r="I304" s="48">
        <v>25</v>
      </c>
      <c r="J304" s="55">
        <f>Table1[[#This Row],[APU
(units)]]+(Table1[[#This Row],[APU Trend]]*Table1[[#This Row],[APU
(units)]])</f>
        <v>448.79999999999995</v>
      </c>
      <c r="K304" s="55" t="str">
        <f>IF(Table1[[#This Row],[On Hand Stock (units)]]&gt;J304,"Yes","No")</f>
        <v>No</v>
      </c>
      <c r="L304" s="55">
        <f>Table1[[#This Row],[Lead Time (days)]]/Table1[[#This Row],[S-OTD]]</f>
        <v>25</v>
      </c>
      <c r="M304" s="55">
        <f>(Table1[[#This Row],[Demand variability (COV)]]/100)*E304</f>
        <v>2.5907999999999998</v>
      </c>
      <c r="N304" s="55">
        <f>AVERAGE(Table1[[#This Row],[Lead Time (days)]],Table1[[#This Row],[Exp. Lead time]])</f>
        <v>25</v>
      </c>
      <c r="O304" s="55">
        <f>(Table1[[#This Row],[Exp. Lead time]]-N304)^2</f>
        <v>0</v>
      </c>
      <c r="P304" s="55">
        <v>0</v>
      </c>
      <c r="Q304" s="55">
        <f>1.64*SQRT(Table1[[#This Row],[Lead Time (days)]]*(M304^2)+Table1[[#This Row],[APU
(units)]]*P304)</f>
        <v>21.244559999999996</v>
      </c>
      <c r="R304" s="58">
        <f>Table1[[#This Row],[Safety Stock]]+(E304/30)*Table1[[#This Row],[Lead Time (days)]]</f>
        <v>191.24456000000001</v>
      </c>
      <c r="S304" s="58" t="str">
        <f>IF(Table1[[#This Row],[On Hand Stock (units)]]&gt;R304,"yes","no")</f>
        <v>yes</v>
      </c>
      <c r="T304" s="59">
        <f>Table1[[#This Row],[On Hand Stock (units)]]-J304</f>
        <v>-215.31282407805224</v>
      </c>
      <c r="U304" s="59">
        <f>Table1[[#This Row],[Exp. Lead time]]*Table1[[#This Row],[APU
(units)]]/30</f>
        <v>170</v>
      </c>
      <c r="V304" s="59">
        <f>Table1[[#This Row],[On Hand Stock (units)]]+U304</f>
        <v>403.48717592194771</v>
      </c>
      <c r="W304" s="59" t="str">
        <f>IF(Table1[[#This Row],[On hand quantity after purchase]]&gt;Table1[[#This Row],[APU  Projection for oct]],"Yes","No")</f>
        <v>No</v>
      </c>
      <c r="X304" s="59">
        <f>AE304-Table1[[#This Row],[On Hand Stock (units)]]</f>
        <v>11273.628136078052</v>
      </c>
      <c r="Y304" s="59">
        <f>MAX(Table1[[#This Row],[Qty required to meet next quarter]],Table1[[#This Row],[MOQ/One lead time demand]])</f>
        <v>11273.628136078052</v>
      </c>
      <c r="Z304" s="59">
        <f>Table1[[#This Row],[Qty to purchase]]*Table1[[#This Row],[Std. Price ($)]]</f>
        <v>62344.741900450681</v>
      </c>
      <c r="AA304" s="59"/>
      <c r="AB304" s="59"/>
      <c r="AC304" s="61">
        <f>Table1[[#This Row],[On Hand Stock (units)]]-(12*Table1[[#This Row],[APU
(units)]])</f>
        <v>-2214.5128240780523</v>
      </c>
      <c r="AD304" s="64">
        <v>2080.7999999999997</v>
      </c>
      <c r="AE304" s="65">
        <f>AD304*Table1[[#This Row],[Std. Price ($)]]</f>
        <v>11507.115312</v>
      </c>
    </row>
    <row r="305" spans="1:31" ht="18.5" x14ac:dyDescent="0.35">
      <c r="A305" s="46">
        <v>39833.665689295594</v>
      </c>
      <c r="B305" s="47">
        <v>9.9880000000000013</v>
      </c>
      <c r="C305" s="47">
        <v>3127.2345456000007</v>
      </c>
      <c r="D305" s="47">
        <f>Table1[[#This Row],[On-Hand Stock ($)]]/Table1[[#This Row],[Std. Price ($)]]</f>
        <v>313.09917356828197</v>
      </c>
      <c r="E305" s="48">
        <v>300</v>
      </c>
      <c r="F305" s="49">
        <v>1.5</v>
      </c>
      <c r="G305" s="48">
        <v>1</v>
      </c>
      <c r="H305" s="48">
        <v>0.72</v>
      </c>
      <c r="I305" s="48">
        <v>33</v>
      </c>
      <c r="J305" s="55">
        <f>Table1[[#This Row],[APU
(units)]]+(Table1[[#This Row],[APU Trend]]*Table1[[#This Row],[APU
(units)]])</f>
        <v>750</v>
      </c>
      <c r="K305" s="55" t="str">
        <f>IF(Table1[[#This Row],[On Hand Stock (units)]]&gt;J305,"Yes","No")</f>
        <v>No</v>
      </c>
      <c r="L305" s="55">
        <f>Table1[[#This Row],[Lead Time (days)]]/Table1[[#This Row],[S-OTD]]</f>
        <v>33</v>
      </c>
      <c r="M305" s="55">
        <f>(Table1[[#This Row],[Demand variability (COV)]]/100)*E305</f>
        <v>2.16</v>
      </c>
      <c r="N305" s="55">
        <f>AVERAGE(Table1[[#This Row],[Lead Time (days)]],Table1[[#This Row],[Exp. Lead time]])</f>
        <v>33</v>
      </c>
      <c r="O305" s="55">
        <f>(Table1[[#This Row],[Exp. Lead time]]-N305)^2</f>
        <v>0</v>
      </c>
      <c r="P305" s="55">
        <v>0</v>
      </c>
      <c r="Q305" s="55">
        <f>1.64*SQRT(Table1[[#This Row],[Lead Time (days)]]*(M305^2)+Table1[[#This Row],[APU
(units)]]*P305)</f>
        <v>20.349538719096312</v>
      </c>
      <c r="R305" s="58">
        <f>Table1[[#This Row],[Safety Stock]]+(E305/30)*Table1[[#This Row],[Lead Time (days)]]</f>
        <v>350.3495387190963</v>
      </c>
      <c r="S305" s="58" t="str">
        <f>IF(Table1[[#This Row],[On Hand Stock (units)]]&gt;R305,"yes","no")</f>
        <v>no</v>
      </c>
      <c r="T305" s="59">
        <f>Table1[[#This Row],[On Hand Stock (units)]]-J305</f>
        <v>-436.90082643171803</v>
      </c>
      <c r="U305" s="59">
        <f>Table1[[#This Row],[Exp. Lead time]]*Table1[[#This Row],[APU
(units)]]/30</f>
        <v>330</v>
      </c>
      <c r="V305" s="59">
        <f>Table1[[#This Row],[On Hand Stock (units)]]+U305</f>
        <v>643.09917356828191</v>
      </c>
      <c r="W305" s="59" t="str">
        <f>IF(Table1[[#This Row],[On hand quantity after purchase]]&gt;Table1[[#This Row],[APU  Projection for oct]],"Yes","No")</f>
        <v>No</v>
      </c>
      <c r="X305" s="59">
        <f>AE305-Table1[[#This Row],[On Hand Stock (units)]]</f>
        <v>35643.700826431719</v>
      </c>
      <c r="Y305" s="59">
        <f>MAX(Table1[[#This Row],[Qty required to meet next quarter]],Table1[[#This Row],[MOQ/One lead time demand]])</f>
        <v>35643.700826431719</v>
      </c>
      <c r="Z305" s="59">
        <f>Table1[[#This Row],[Qty to purchase]]*Table1[[#This Row],[Std. Price ($)]]</f>
        <v>356009.28385440004</v>
      </c>
      <c r="AA305" s="59"/>
      <c r="AB305" s="59"/>
      <c r="AC305" s="61">
        <f>Table1[[#This Row],[On Hand Stock (units)]]-(12*Table1[[#This Row],[APU
(units)]])</f>
        <v>-3286.9008264317181</v>
      </c>
      <c r="AD305" s="64">
        <v>3600</v>
      </c>
      <c r="AE305" s="65">
        <f>AD305*Table1[[#This Row],[Std. Price ($)]]</f>
        <v>35956.800000000003</v>
      </c>
    </row>
    <row r="306" spans="1:31" ht="18.5" x14ac:dyDescent="0.35">
      <c r="A306" s="46">
        <v>86550.049538601947</v>
      </c>
      <c r="B306" s="47">
        <v>11.990000000000002</v>
      </c>
      <c r="C306" s="47">
        <v>7299.5377835846593</v>
      </c>
      <c r="D306" s="47">
        <f>Table1[[#This Row],[On-Hand Stock ($)]]/Table1[[#This Row],[Std. Price ($)]]</f>
        <v>608.80215042407485</v>
      </c>
      <c r="E306" s="48">
        <v>712</v>
      </c>
      <c r="F306" s="49">
        <v>-0.6</v>
      </c>
      <c r="G306" s="48">
        <v>0.71</v>
      </c>
      <c r="H306" s="48">
        <v>0.88</v>
      </c>
      <c r="I306" s="48">
        <v>22</v>
      </c>
      <c r="J306" s="55">
        <f>Table1[[#This Row],[APU
(units)]]+(Table1[[#This Row],[APU Trend]]*Table1[[#This Row],[APU
(units)]])</f>
        <v>284.8</v>
      </c>
      <c r="K306" s="55" t="str">
        <f>IF(Table1[[#This Row],[On Hand Stock (units)]]&gt;J306,"Yes","No")</f>
        <v>Yes</v>
      </c>
      <c r="L306" s="55">
        <f>Table1[[#This Row],[Lead Time (days)]]/Table1[[#This Row],[S-OTD]]</f>
        <v>30.985915492957748</v>
      </c>
      <c r="M306" s="55">
        <f>(Table1[[#This Row],[Demand variability (COV)]]/100)*E306</f>
        <v>6.2656000000000001</v>
      </c>
      <c r="N306" s="55">
        <f>AVERAGE(Table1[[#This Row],[Lead Time (days)]],Table1[[#This Row],[Exp. Lead time]])</f>
        <v>26.492957746478872</v>
      </c>
      <c r="O306" s="55">
        <f>(Table1[[#This Row],[Exp. Lead time]]-N306)^2</f>
        <v>20.186669311644536</v>
      </c>
      <c r="P306" s="55">
        <v>20.186669311644536</v>
      </c>
      <c r="Q306" s="55">
        <f>1.64*SQRT(Table1[[#This Row],[Lead Time (days)]]*(M306^2)+Table1[[#This Row],[APU
(units)]]*P306)</f>
        <v>202.43592225612977</v>
      </c>
      <c r="R306" s="58">
        <f>Table1[[#This Row],[Safety Stock]]+(E306/30)*Table1[[#This Row],[Lead Time (days)]]</f>
        <v>724.56925558946307</v>
      </c>
      <c r="S306" s="58" t="str">
        <f>IF(Table1[[#This Row],[On Hand Stock (units)]]&gt;R306,"yes","no")</f>
        <v>no</v>
      </c>
      <c r="T306" s="59">
        <f>Table1[[#This Row],[On Hand Stock (units)]]-J306</f>
        <v>324.00215042407484</v>
      </c>
      <c r="U306" s="59">
        <f>Table1[[#This Row],[Exp. Lead time]]*Table1[[#This Row],[APU
(units)]]/30</f>
        <v>735.39906103286387</v>
      </c>
      <c r="V306" s="59">
        <f>Table1[[#This Row],[On Hand Stock (units)]]+U306</f>
        <v>1344.2012114569388</v>
      </c>
      <c r="W306" s="59" t="str">
        <f>IF(Table1[[#This Row],[On hand quantity after purchase]]&gt;Table1[[#This Row],[APU  Projection for oct]],"Yes","No")</f>
        <v>Yes</v>
      </c>
      <c r="X306" s="59">
        <f>AE306-Table1[[#This Row],[On Hand Stock (units)]]</f>
        <v>-5730.9301504240748</v>
      </c>
      <c r="Y306" s="59">
        <f>MAX(Table1[[#This Row],[Qty required to meet next quarter]],Table1[[#This Row],[MOQ/One lead time demand]])</f>
        <v>735.39906103286387</v>
      </c>
      <c r="Z306" s="59">
        <f>Table1[[#This Row],[Qty to purchase]]*Table1[[#This Row],[Std. Price ($)]]</f>
        <v>8817.4347417840399</v>
      </c>
      <c r="AA306" s="59"/>
      <c r="AB306" s="59"/>
      <c r="AC306" s="61">
        <f>Table1[[#This Row],[On Hand Stock (units)]]-(12*Table1[[#This Row],[APU
(units)]])</f>
        <v>-7935.1978495759249</v>
      </c>
      <c r="AD306" s="64">
        <v>-427.19999999999987</v>
      </c>
      <c r="AE306" s="65">
        <f>AD306*Table1[[#This Row],[Std. Price ($)]]</f>
        <v>-5122.1279999999997</v>
      </c>
    </row>
    <row r="307" spans="1:31" ht="18.5" x14ac:dyDescent="0.35">
      <c r="A307" s="46">
        <v>44208.909703113299</v>
      </c>
      <c r="B307" s="47">
        <v>37.729999999999997</v>
      </c>
      <c r="C307" s="47">
        <v>10297.903364437852</v>
      </c>
      <c r="D307" s="47">
        <f>Table1[[#This Row],[On-Hand Stock ($)]]/Table1[[#This Row],[Std. Price ($)]]</f>
        <v>272.93674435297783</v>
      </c>
      <c r="E307" s="48">
        <v>462</v>
      </c>
      <c r="F307" s="49">
        <v>-0.1</v>
      </c>
      <c r="G307" s="48">
        <v>0.71</v>
      </c>
      <c r="H307" s="48">
        <v>0.33</v>
      </c>
      <c r="I307" s="48">
        <v>33</v>
      </c>
      <c r="J307" s="55">
        <f>Table1[[#This Row],[APU
(units)]]+(Table1[[#This Row],[APU Trend]]*Table1[[#This Row],[APU
(units)]])</f>
        <v>415.8</v>
      </c>
      <c r="K307" s="55" t="str">
        <f>IF(Table1[[#This Row],[On Hand Stock (units)]]&gt;J307,"Yes","No")</f>
        <v>No</v>
      </c>
      <c r="L307" s="55">
        <f>Table1[[#This Row],[Lead Time (days)]]/Table1[[#This Row],[S-OTD]]</f>
        <v>46.478873239436624</v>
      </c>
      <c r="M307" s="55">
        <f>(Table1[[#This Row],[Demand variability (COV)]]/100)*E307</f>
        <v>1.5246</v>
      </c>
      <c r="N307" s="55">
        <f>AVERAGE(Table1[[#This Row],[Lead Time (days)]],Table1[[#This Row],[Exp. Lead time]])</f>
        <v>39.739436619718312</v>
      </c>
      <c r="O307" s="55">
        <f>(Table1[[#This Row],[Exp. Lead time]]-N307)^2</f>
        <v>45.420005951200181</v>
      </c>
      <c r="P307" s="55">
        <v>45.420005951200181</v>
      </c>
      <c r="Q307" s="55">
        <f>1.64*SQRT(Table1[[#This Row],[Lead Time (days)]]*(M307^2)+Table1[[#This Row],[APU
(units)]]*P307)</f>
        <v>238.00207592127816</v>
      </c>
      <c r="R307" s="58">
        <f>Table1[[#This Row],[Safety Stock]]+(E307/30)*Table1[[#This Row],[Lead Time (days)]]</f>
        <v>746.20207592127815</v>
      </c>
      <c r="S307" s="58" t="str">
        <f>IF(Table1[[#This Row],[On Hand Stock (units)]]&gt;R307,"yes","no")</f>
        <v>no</v>
      </c>
      <c r="T307" s="59">
        <f>Table1[[#This Row],[On Hand Stock (units)]]-J307</f>
        <v>-142.86325564702219</v>
      </c>
      <c r="U307" s="59">
        <f>Table1[[#This Row],[Exp. Lead time]]*Table1[[#This Row],[APU
(units)]]/30</f>
        <v>715.77464788732391</v>
      </c>
      <c r="V307" s="59">
        <f>Table1[[#This Row],[On Hand Stock (units)]]+U307</f>
        <v>988.71139224030173</v>
      </c>
      <c r="W307" s="59" t="str">
        <f>IF(Table1[[#This Row],[On hand quantity after purchase]]&gt;Table1[[#This Row],[APU  Projection for oct]],"Yes","No")</f>
        <v>Yes</v>
      </c>
      <c r="X307" s="59">
        <f>AE307-Table1[[#This Row],[On Hand Stock (units)]]</f>
        <v>41562.087255647028</v>
      </c>
      <c r="Y307" s="59">
        <f>MAX(Table1[[#This Row],[Qty required to meet next quarter]],Table1[[#This Row],[MOQ/One lead time demand]])</f>
        <v>41562.087255647028</v>
      </c>
      <c r="Z307" s="59">
        <f>Table1[[#This Row],[Qty to purchase]]*Table1[[#This Row],[Std. Price ($)]]</f>
        <v>1568137.5521555622</v>
      </c>
      <c r="AA307" s="59"/>
      <c r="AB307" s="59"/>
      <c r="AC307" s="61">
        <f>Table1[[#This Row],[On Hand Stock (units)]]-(12*Table1[[#This Row],[APU
(units)]])</f>
        <v>-5271.0632556470218</v>
      </c>
      <c r="AD307" s="64">
        <v>1108.8000000000002</v>
      </c>
      <c r="AE307" s="65">
        <f>AD307*Table1[[#This Row],[Std. Price ($)]]</f>
        <v>41835.024000000005</v>
      </c>
    </row>
    <row r="308" spans="1:31" ht="18.5" x14ac:dyDescent="0.35">
      <c r="A308" s="46">
        <v>53493.122481015278</v>
      </c>
      <c r="B308" s="47">
        <v>11.532180000000002</v>
      </c>
      <c r="C308" s="47">
        <v>2565.1421489925006</v>
      </c>
      <c r="D308" s="47">
        <f>Table1[[#This Row],[On-Hand Stock ($)]]/Table1[[#This Row],[Std. Price ($)]]</f>
        <v>222.43341232902193</v>
      </c>
      <c r="E308" s="48">
        <v>486</v>
      </c>
      <c r="F308" s="49">
        <v>0.8</v>
      </c>
      <c r="G308" s="48">
        <v>1</v>
      </c>
      <c r="H308" s="48">
        <v>0.25</v>
      </c>
      <c r="I308" s="48">
        <v>35</v>
      </c>
      <c r="J308" s="55">
        <f>Table1[[#This Row],[APU
(units)]]+(Table1[[#This Row],[APU Trend]]*Table1[[#This Row],[APU
(units)]])</f>
        <v>874.8</v>
      </c>
      <c r="K308" s="55" t="str">
        <f>IF(Table1[[#This Row],[On Hand Stock (units)]]&gt;J308,"Yes","No")</f>
        <v>No</v>
      </c>
      <c r="L308" s="55">
        <f>Table1[[#This Row],[Lead Time (days)]]/Table1[[#This Row],[S-OTD]]</f>
        <v>35</v>
      </c>
      <c r="M308" s="55">
        <f>(Table1[[#This Row],[Demand variability (COV)]]/100)*E308</f>
        <v>1.2150000000000001</v>
      </c>
      <c r="N308" s="55">
        <f>AVERAGE(Table1[[#This Row],[Lead Time (days)]],Table1[[#This Row],[Exp. Lead time]])</f>
        <v>35</v>
      </c>
      <c r="O308" s="55">
        <f>(Table1[[#This Row],[Exp. Lead time]]-N308)^2</f>
        <v>0</v>
      </c>
      <c r="P308" s="55">
        <v>0</v>
      </c>
      <c r="Q308" s="55">
        <f>1.64*SQRT(Table1[[#This Row],[Lead Time (days)]]*(M308^2)+Table1[[#This Row],[APU
(units)]]*P308)</f>
        <v>11.788380575804295</v>
      </c>
      <c r="R308" s="58">
        <f>Table1[[#This Row],[Safety Stock]]+(E308/30)*Table1[[#This Row],[Lead Time (days)]]</f>
        <v>578.78838057580424</v>
      </c>
      <c r="S308" s="58" t="str">
        <f>IF(Table1[[#This Row],[On Hand Stock (units)]]&gt;R308,"yes","no")</f>
        <v>no</v>
      </c>
      <c r="T308" s="59">
        <f>Table1[[#This Row],[On Hand Stock (units)]]-J308</f>
        <v>-652.36658767097799</v>
      </c>
      <c r="U308" s="59">
        <f>Table1[[#This Row],[Exp. Lead time]]*Table1[[#This Row],[APU
(units)]]/30</f>
        <v>567</v>
      </c>
      <c r="V308" s="59">
        <f>Table1[[#This Row],[On Hand Stock (units)]]+U308</f>
        <v>789.43341232902196</v>
      </c>
      <c r="W308" s="59" t="str">
        <f>IF(Table1[[#This Row],[On hand quantity after purchase]]&gt;Table1[[#This Row],[APU  Projection for oct]],"Yes","No")</f>
        <v>No</v>
      </c>
      <c r="X308" s="59">
        <f>AE308-Table1[[#This Row],[On Hand Stock (units)]]</f>
        <v>43493.75453167098</v>
      </c>
      <c r="Y308" s="59">
        <f>MAX(Table1[[#This Row],[Qty required to meet next quarter]],Table1[[#This Row],[MOQ/One lead time demand]])</f>
        <v>43493.75453167098</v>
      </c>
      <c r="Z308" s="59">
        <f>Table1[[#This Row],[Qty to purchase]]*Table1[[#This Row],[Std. Price ($)]]</f>
        <v>501577.80613504554</v>
      </c>
      <c r="AA308" s="59"/>
      <c r="AB308" s="59"/>
      <c r="AC308" s="61">
        <f>Table1[[#This Row],[On Hand Stock (units)]]-(12*Table1[[#This Row],[APU
(units)]])</f>
        <v>-5609.5665876709782</v>
      </c>
      <c r="AD308" s="64">
        <v>3790.7999999999997</v>
      </c>
      <c r="AE308" s="65">
        <f>AD308*Table1[[#This Row],[Std. Price ($)]]</f>
        <v>43716.187944000005</v>
      </c>
    </row>
    <row r="309" spans="1:31" ht="18.5" x14ac:dyDescent="0.35">
      <c r="A309" s="46">
        <v>69017.254505096775</v>
      </c>
      <c r="B309" s="47">
        <v>39.93</v>
      </c>
      <c r="C309" s="47">
        <v>6955.5445895833336</v>
      </c>
      <c r="D309" s="47">
        <f>Table1[[#This Row],[On-Hand Stock ($)]]/Table1[[#This Row],[Std. Price ($)]]</f>
        <v>174.1934532828283</v>
      </c>
      <c r="E309" s="48">
        <v>470</v>
      </c>
      <c r="F309" s="49">
        <v>-0.7</v>
      </c>
      <c r="G309" s="48">
        <v>1</v>
      </c>
      <c r="H309" s="48">
        <v>0.25</v>
      </c>
      <c r="I309" s="48">
        <v>35</v>
      </c>
      <c r="J309" s="55">
        <f>Table1[[#This Row],[APU
(units)]]+(Table1[[#This Row],[APU Trend]]*Table1[[#This Row],[APU
(units)]])</f>
        <v>141</v>
      </c>
      <c r="K309" s="55" t="str">
        <f>IF(Table1[[#This Row],[On Hand Stock (units)]]&gt;J309,"Yes","No")</f>
        <v>Yes</v>
      </c>
      <c r="L309" s="55">
        <f>Table1[[#This Row],[Lead Time (days)]]/Table1[[#This Row],[S-OTD]]</f>
        <v>35</v>
      </c>
      <c r="M309" s="55">
        <f>(Table1[[#This Row],[Demand variability (COV)]]/100)*E309</f>
        <v>1.175</v>
      </c>
      <c r="N309" s="55">
        <f>AVERAGE(Table1[[#This Row],[Lead Time (days)]],Table1[[#This Row],[Exp. Lead time]])</f>
        <v>35</v>
      </c>
      <c r="O309" s="55">
        <f>(Table1[[#This Row],[Exp. Lead time]]-N309)^2</f>
        <v>0</v>
      </c>
      <c r="P309" s="55">
        <v>0</v>
      </c>
      <c r="Q309" s="55">
        <f>1.64*SQRT(Table1[[#This Row],[Lead Time (days)]]*(M309^2)+Table1[[#This Row],[APU
(units)]]*P309)</f>
        <v>11.40028574203296</v>
      </c>
      <c r="R309" s="58">
        <f>Table1[[#This Row],[Safety Stock]]+(E309/30)*Table1[[#This Row],[Lead Time (days)]]</f>
        <v>559.73361907536616</v>
      </c>
      <c r="S309" s="58" t="str">
        <f>IF(Table1[[#This Row],[On Hand Stock (units)]]&gt;R309,"yes","no")</f>
        <v>no</v>
      </c>
      <c r="T309" s="59">
        <f>Table1[[#This Row],[On Hand Stock (units)]]-J309</f>
        <v>33.193453282828301</v>
      </c>
      <c r="U309" s="59">
        <f>Table1[[#This Row],[Exp. Lead time]]*Table1[[#This Row],[APU
(units)]]/30</f>
        <v>548.33333333333337</v>
      </c>
      <c r="V309" s="59">
        <f>Table1[[#This Row],[On Hand Stock (units)]]+U309</f>
        <v>722.52678661616164</v>
      </c>
      <c r="W309" s="59" t="str">
        <f>IF(Table1[[#This Row],[On hand quantity after purchase]]&gt;Table1[[#This Row],[APU  Projection for oct]],"Yes","No")</f>
        <v>Yes</v>
      </c>
      <c r="X309" s="59">
        <f>AE309-Table1[[#This Row],[On Hand Stock (units)]]</f>
        <v>-22694.713453282824</v>
      </c>
      <c r="Y309" s="59">
        <f>MAX(Table1[[#This Row],[Qty required to meet next quarter]],Table1[[#This Row],[MOQ/One lead time demand]])</f>
        <v>548.33333333333337</v>
      </c>
      <c r="Z309" s="59">
        <f>Table1[[#This Row],[Qty to purchase]]*Table1[[#This Row],[Std. Price ($)]]</f>
        <v>21894.95</v>
      </c>
      <c r="AA309" s="59"/>
      <c r="AB309" s="59"/>
      <c r="AC309" s="61">
        <f>Table1[[#This Row],[On Hand Stock (units)]]-(12*Table1[[#This Row],[APU
(units)]])</f>
        <v>-5465.8065467171718</v>
      </c>
      <c r="AD309" s="64">
        <v>-563.99999999999989</v>
      </c>
      <c r="AE309" s="65">
        <f>AD309*Table1[[#This Row],[Std. Price ($)]]</f>
        <v>-22520.519999999997</v>
      </c>
    </row>
    <row r="310" spans="1:31" ht="18.5" x14ac:dyDescent="0.35">
      <c r="A310" s="46">
        <v>3478.9385520711203</v>
      </c>
      <c r="B310" s="47">
        <v>6.9962200000000001</v>
      </c>
      <c r="C310" s="47">
        <v>2538.1671534222546</v>
      </c>
      <c r="D310" s="47">
        <f>Table1[[#This Row],[On-Hand Stock ($)]]/Table1[[#This Row],[Std. Price ($)]]</f>
        <v>362.79121488779003</v>
      </c>
      <c r="E310" s="48">
        <v>308</v>
      </c>
      <c r="F310" s="49">
        <v>0.2</v>
      </c>
      <c r="G310" s="48">
        <v>0.75</v>
      </c>
      <c r="H310" s="48">
        <v>0.74</v>
      </c>
      <c r="I310" s="48">
        <v>33</v>
      </c>
      <c r="J310" s="55">
        <f>Table1[[#This Row],[APU
(units)]]+(Table1[[#This Row],[APU Trend]]*Table1[[#This Row],[APU
(units)]])</f>
        <v>369.6</v>
      </c>
      <c r="K310" s="55" t="str">
        <f>IF(Table1[[#This Row],[On Hand Stock (units)]]&gt;J310,"Yes","No")</f>
        <v>No</v>
      </c>
      <c r="L310" s="55">
        <f>Table1[[#This Row],[Lead Time (days)]]/Table1[[#This Row],[S-OTD]]</f>
        <v>44</v>
      </c>
      <c r="M310" s="55">
        <f>(Table1[[#This Row],[Demand variability (COV)]]/100)*E310</f>
        <v>2.2791999999999999</v>
      </c>
      <c r="N310" s="55">
        <f>AVERAGE(Table1[[#This Row],[Lead Time (days)]],Table1[[#This Row],[Exp. Lead time]])</f>
        <v>38.5</v>
      </c>
      <c r="O310" s="55">
        <f>(Table1[[#This Row],[Exp. Lead time]]-N310)^2</f>
        <v>30.25</v>
      </c>
      <c r="P310" s="55">
        <v>30.25</v>
      </c>
      <c r="Q310" s="55">
        <f>1.64*SQRT(Table1[[#This Row],[Lead Time (days)]]*(M310^2)+Table1[[#This Row],[APU
(units)]]*P310)</f>
        <v>159.75003230396527</v>
      </c>
      <c r="R310" s="58">
        <f>Table1[[#This Row],[Safety Stock]]+(E310/30)*Table1[[#This Row],[Lead Time (days)]]</f>
        <v>498.55003230396528</v>
      </c>
      <c r="S310" s="58" t="str">
        <f>IF(Table1[[#This Row],[On Hand Stock (units)]]&gt;R310,"yes","no")</f>
        <v>no</v>
      </c>
      <c r="T310" s="59">
        <f>Table1[[#This Row],[On Hand Stock (units)]]-J310</f>
        <v>-6.8087851122099892</v>
      </c>
      <c r="U310" s="59">
        <f>Table1[[#This Row],[Exp. Lead time]]*Table1[[#This Row],[APU
(units)]]/30</f>
        <v>451.73333333333335</v>
      </c>
      <c r="V310" s="59">
        <f>Table1[[#This Row],[On Hand Stock (units)]]+U310</f>
        <v>814.52454822112338</v>
      </c>
      <c r="W310" s="59" t="str">
        <f>IF(Table1[[#This Row],[On hand quantity after purchase]]&gt;Table1[[#This Row],[APU  Projection for oct]],"Yes","No")</f>
        <v>Yes</v>
      </c>
      <c r="X310" s="59">
        <f>AE310-Table1[[#This Row],[On Hand Stock (units)]]</f>
        <v>8687.5189771122095</v>
      </c>
      <c r="Y310" s="59">
        <f>MAX(Table1[[#This Row],[Qty required to meet next quarter]],Table1[[#This Row],[MOQ/One lead time demand]])</f>
        <v>8687.5189771122095</v>
      </c>
      <c r="Z310" s="59">
        <f>Table1[[#This Row],[Qty to purchase]]*Table1[[#This Row],[Std. Price ($)]]</f>
        <v>60779.79401805198</v>
      </c>
      <c r="AA310" s="59"/>
      <c r="AB310" s="59"/>
      <c r="AC310" s="61">
        <f>Table1[[#This Row],[On Hand Stock (units)]]-(12*Table1[[#This Row],[APU
(units)]])</f>
        <v>-3333.2087851122101</v>
      </c>
      <c r="AD310" s="64">
        <v>1293.5999999999999</v>
      </c>
      <c r="AE310" s="65">
        <f>AD310*Table1[[#This Row],[Std. Price ($)]]</f>
        <v>9050.310191999999</v>
      </c>
    </row>
    <row r="311" spans="1:31" ht="18.5" x14ac:dyDescent="0.35">
      <c r="A311" s="46">
        <v>63660.108145157712</v>
      </c>
      <c r="B311" s="47">
        <v>6.9962200000000001</v>
      </c>
      <c r="C311" s="47">
        <v>1433.0873221533002</v>
      </c>
      <c r="D311" s="47">
        <f>Table1[[#This Row],[On-Hand Stock ($)]]/Table1[[#This Row],[Std. Price ($)]]</f>
        <v>204.83737248875823</v>
      </c>
      <c r="E311" s="48">
        <v>430</v>
      </c>
      <c r="F311" s="49">
        <v>1.5</v>
      </c>
      <c r="G311" s="48">
        <v>1</v>
      </c>
      <c r="H311" s="48">
        <v>0.31</v>
      </c>
      <c r="I311" s="48">
        <v>33</v>
      </c>
      <c r="J311" s="55">
        <f>Table1[[#This Row],[APU
(units)]]+(Table1[[#This Row],[APU Trend]]*Table1[[#This Row],[APU
(units)]])</f>
        <v>1075</v>
      </c>
      <c r="K311" s="55" t="str">
        <f>IF(Table1[[#This Row],[On Hand Stock (units)]]&gt;J311,"Yes","No")</f>
        <v>No</v>
      </c>
      <c r="L311" s="55">
        <f>Table1[[#This Row],[Lead Time (days)]]/Table1[[#This Row],[S-OTD]]</f>
        <v>33</v>
      </c>
      <c r="M311" s="55">
        <f>(Table1[[#This Row],[Demand variability (COV)]]/100)*E311</f>
        <v>1.333</v>
      </c>
      <c r="N311" s="55">
        <f>AVERAGE(Table1[[#This Row],[Lead Time (days)]],Table1[[#This Row],[Exp. Lead time]])</f>
        <v>33</v>
      </c>
      <c r="O311" s="55">
        <f>(Table1[[#This Row],[Exp. Lead time]]-N311)^2</f>
        <v>0</v>
      </c>
      <c r="P311" s="55">
        <v>0</v>
      </c>
      <c r="Q311" s="55">
        <f>1.64*SQRT(Table1[[#This Row],[Lead Time (days)]]*(M311^2)+Table1[[#This Row],[APU
(units)]]*P311)</f>
        <v>12.558303292849715</v>
      </c>
      <c r="R311" s="58">
        <f>Table1[[#This Row],[Safety Stock]]+(E311/30)*Table1[[#This Row],[Lead Time (days)]]</f>
        <v>485.5583032928497</v>
      </c>
      <c r="S311" s="58" t="str">
        <f>IF(Table1[[#This Row],[On Hand Stock (units)]]&gt;R311,"yes","no")</f>
        <v>no</v>
      </c>
      <c r="T311" s="59">
        <f>Table1[[#This Row],[On Hand Stock (units)]]-J311</f>
        <v>-870.16262751124179</v>
      </c>
      <c r="U311" s="59">
        <f>Table1[[#This Row],[Exp. Lead time]]*Table1[[#This Row],[APU
(units)]]/30</f>
        <v>473</v>
      </c>
      <c r="V311" s="59">
        <f>Table1[[#This Row],[On Hand Stock (units)]]+U311</f>
        <v>677.83737248875821</v>
      </c>
      <c r="W311" s="59" t="str">
        <f>IF(Table1[[#This Row],[On hand quantity after purchase]]&gt;Table1[[#This Row],[APU  Projection for oct]],"Yes","No")</f>
        <v>No</v>
      </c>
      <c r="X311" s="59">
        <f>AE311-Table1[[#This Row],[On Hand Stock (units)]]</f>
        <v>35895.657827511241</v>
      </c>
      <c r="Y311" s="59">
        <f>MAX(Table1[[#This Row],[Qty required to meet next quarter]],Table1[[#This Row],[MOQ/One lead time demand]])</f>
        <v>35895.657827511241</v>
      </c>
      <c r="Z311" s="59">
        <f>Table1[[#This Row],[Qty to purchase]]*Table1[[#This Row],[Std. Price ($)]]</f>
        <v>251133.91920599071</v>
      </c>
      <c r="AA311" s="59"/>
      <c r="AB311" s="59"/>
      <c r="AC311" s="61">
        <f>Table1[[#This Row],[On Hand Stock (units)]]-(12*Table1[[#This Row],[APU
(units)]])</f>
        <v>-4955.1626275112421</v>
      </c>
      <c r="AD311" s="64">
        <v>5160</v>
      </c>
      <c r="AE311" s="65">
        <f>AD311*Table1[[#This Row],[Std. Price ($)]]</f>
        <v>36100.495199999998</v>
      </c>
    </row>
    <row r="312" spans="1:31" ht="18.5" x14ac:dyDescent="0.35">
      <c r="A312" s="46">
        <v>3317.4635207476431</v>
      </c>
      <c r="B312" s="47">
        <v>10.731710000000001</v>
      </c>
      <c r="C312" s="47">
        <v>16595.764319401631</v>
      </c>
      <c r="D312" s="47">
        <f>Table1[[#This Row],[On-Hand Stock ($)]]/Table1[[#This Row],[Std. Price ($)]]</f>
        <v>1546.4231067930114</v>
      </c>
      <c r="E312" s="48">
        <v>616</v>
      </c>
      <c r="F312" s="49">
        <v>-0.6</v>
      </c>
      <c r="G312" s="48">
        <v>0.71</v>
      </c>
      <c r="H312" s="48">
        <v>1.6</v>
      </c>
      <c r="I312" s="48">
        <v>38</v>
      </c>
      <c r="J312" s="55">
        <f>Table1[[#This Row],[APU
(units)]]+(Table1[[#This Row],[APU Trend]]*Table1[[#This Row],[APU
(units)]])</f>
        <v>246.40000000000003</v>
      </c>
      <c r="K312" s="55" t="str">
        <f>IF(Table1[[#This Row],[On Hand Stock (units)]]&gt;J312,"Yes","No")</f>
        <v>Yes</v>
      </c>
      <c r="L312" s="55">
        <f>Table1[[#This Row],[Lead Time (days)]]/Table1[[#This Row],[S-OTD]]</f>
        <v>53.521126760563384</v>
      </c>
      <c r="M312" s="55">
        <f>(Table1[[#This Row],[Demand variability (COV)]]/100)*E312</f>
        <v>9.8559999999999999</v>
      </c>
      <c r="N312" s="55">
        <f>AVERAGE(Table1[[#This Row],[Lead Time (days)]],Table1[[#This Row],[Exp. Lead time]])</f>
        <v>45.760563380281695</v>
      </c>
      <c r="O312" s="55">
        <f>(Table1[[#This Row],[Exp. Lead time]]-N312)^2</f>
        <v>60.22634397936914</v>
      </c>
      <c r="P312" s="55">
        <v>60.22634397936914</v>
      </c>
      <c r="Q312" s="55">
        <f>1.64*SQRT(Table1[[#This Row],[Lead Time (days)]]*(M312^2)+Table1[[#This Row],[APU
(units)]]*P312)</f>
        <v>331.22631349448994</v>
      </c>
      <c r="R312" s="58">
        <f>Table1[[#This Row],[Safety Stock]]+(E312/30)*Table1[[#This Row],[Lead Time (days)]]</f>
        <v>1111.4929801611568</v>
      </c>
      <c r="S312" s="58" t="str">
        <f>IF(Table1[[#This Row],[On Hand Stock (units)]]&gt;R312,"yes","no")</f>
        <v>yes</v>
      </c>
      <c r="T312" s="59">
        <f>Table1[[#This Row],[On Hand Stock (units)]]-J312</f>
        <v>1300.0231067930113</v>
      </c>
      <c r="U312" s="59">
        <f>Table1[[#This Row],[Exp. Lead time]]*Table1[[#This Row],[APU
(units)]]/30</f>
        <v>1098.9671361502346</v>
      </c>
      <c r="V312" s="59">
        <f>Table1[[#This Row],[On Hand Stock (units)]]+U312</f>
        <v>2645.390242943246</v>
      </c>
      <c r="W312" s="59" t="str">
        <f>IF(Table1[[#This Row],[On hand quantity after purchase]]&gt;Table1[[#This Row],[APU  Projection for oct]],"Yes","No")</f>
        <v>Yes</v>
      </c>
      <c r="X312" s="59">
        <f>AE312-Table1[[#This Row],[On Hand Stock (units)]]</f>
        <v>-5512.8631227930109</v>
      </c>
      <c r="Y312" s="59">
        <f>MAX(Table1[[#This Row],[Qty required to meet next quarter]],Table1[[#This Row],[MOQ/One lead time demand]])</f>
        <v>1098.9671361502346</v>
      </c>
      <c r="Z312" s="59">
        <f>Table1[[#This Row],[Qty to purchase]]*Table1[[#This Row],[Std. Price ($)]]</f>
        <v>11793.796604694837</v>
      </c>
      <c r="AA312" s="59"/>
      <c r="AB312" s="59"/>
      <c r="AC312" s="61">
        <f>Table1[[#This Row],[On Hand Stock (units)]]-(12*Table1[[#This Row],[APU
(units)]])</f>
        <v>-5845.5768932069886</v>
      </c>
      <c r="AD312" s="64">
        <v>-369.59999999999985</v>
      </c>
      <c r="AE312" s="65">
        <f>AD312*Table1[[#This Row],[Std. Price ($)]]</f>
        <v>-3966.4400159999991</v>
      </c>
    </row>
    <row r="313" spans="1:31" ht="18.5" x14ac:dyDescent="0.35">
      <c r="A313" s="46">
        <v>89669.535857974945</v>
      </c>
      <c r="B313" s="47">
        <v>7.1830000000000007</v>
      </c>
      <c r="C313" s="47">
        <v>1768.6463728216997</v>
      </c>
      <c r="D313" s="47">
        <f>Table1[[#This Row],[On-Hand Stock ($)]]/Table1[[#This Row],[Std. Price ($)]]</f>
        <v>246.22669815142692</v>
      </c>
      <c r="E313" s="48">
        <v>664</v>
      </c>
      <c r="F313" s="49">
        <v>0.8</v>
      </c>
      <c r="G313" s="48">
        <v>0.85</v>
      </c>
      <c r="H313" s="48">
        <v>0.25</v>
      </c>
      <c r="I313" s="48">
        <v>27</v>
      </c>
      <c r="J313" s="55">
        <f>Table1[[#This Row],[APU
(units)]]+(Table1[[#This Row],[APU Trend]]*Table1[[#This Row],[APU
(units)]])</f>
        <v>1195.2</v>
      </c>
      <c r="K313" s="55" t="str">
        <f>IF(Table1[[#This Row],[On Hand Stock (units)]]&gt;J313,"Yes","No")</f>
        <v>No</v>
      </c>
      <c r="L313" s="55">
        <f>Table1[[#This Row],[Lead Time (days)]]/Table1[[#This Row],[S-OTD]]</f>
        <v>31.764705882352942</v>
      </c>
      <c r="M313" s="55">
        <f>(Table1[[#This Row],[Demand variability (COV)]]/100)*E313</f>
        <v>1.6600000000000001</v>
      </c>
      <c r="N313" s="55">
        <f>AVERAGE(Table1[[#This Row],[Lead Time (days)]],Table1[[#This Row],[Exp. Lead time]])</f>
        <v>29.382352941176471</v>
      </c>
      <c r="O313" s="55">
        <f>(Table1[[#This Row],[Exp. Lead time]]-N313)^2</f>
        <v>5.6756055363321822</v>
      </c>
      <c r="P313" s="55">
        <v>5.6756055363321822</v>
      </c>
      <c r="Q313" s="55">
        <f>1.64*SQRT(Table1[[#This Row],[Lead Time (days)]]*(M313^2)+Table1[[#This Row],[APU
(units)]]*P313)</f>
        <v>101.66681666829467</v>
      </c>
      <c r="R313" s="58">
        <f>Table1[[#This Row],[Safety Stock]]+(E313/30)*Table1[[#This Row],[Lead Time (days)]]</f>
        <v>699.26681666829472</v>
      </c>
      <c r="S313" s="58" t="str">
        <f>IF(Table1[[#This Row],[On Hand Stock (units)]]&gt;R313,"yes","no")</f>
        <v>no</v>
      </c>
      <c r="T313" s="59">
        <f>Table1[[#This Row],[On Hand Stock (units)]]-J313</f>
        <v>-948.9733018485731</v>
      </c>
      <c r="U313" s="59">
        <f>Table1[[#This Row],[Exp. Lead time]]*Table1[[#This Row],[APU
(units)]]/30</f>
        <v>703.05882352941182</v>
      </c>
      <c r="V313" s="59">
        <f>Table1[[#This Row],[On Hand Stock (units)]]+U313</f>
        <v>949.28552168083877</v>
      </c>
      <c r="W313" s="59" t="str">
        <f>IF(Table1[[#This Row],[On hand quantity after purchase]]&gt;Table1[[#This Row],[APU  Projection for oct]],"Yes","No")</f>
        <v>No</v>
      </c>
      <c r="X313" s="59">
        <f>AE313-Table1[[#This Row],[On Hand Stock (units)]]</f>
        <v>36955.96690184858</v>
      </c>
      <c r="Y313" s="59">
        <f>MAX(Table1[[#This Row],[Qty required to meet next quarter]],Table1[[#This Row],[MOQ/One lead time demand]])</f>
        <v>36955.96690184858</v>
      </c>
      <c r="Z313" s="59">
        <f>Table1[[#This Row],[Qty to purchase]]*Table1[[#This Row],[Std. Price ($)]]</f>
        <v>265454.7102559784</v>
      </c>
      <c r="AA313" s="59"/>
      <c r="AB313" s="59"/>
      <c r="AC313" s="61">
        <f>Table1[[#This Row],[On Hand Stock (units)]]-(12*Table1[[#This Row],[APU
(units)]])</f>
        <v>-7721.7733018485733</v>
      </c>
      <c r="AD313" s="64">
        <v>5179.2000000000007</v>
      </c>
      <c r="AE313" s="65">
        <f>AD313*Table1[[#This Row],[Std. Price ($)]]</f>
        <v>37202.193600000006</v>
      </c>
    </row>
    <row r="314" spans="1:31" ht="18.5" x14ac:dyDescent="0.35">
      <c r="A314" s="46">
        <v>34390.002765268233</v>
      </c>
      <c r="B314" s="47">
        <v>5.4232200000000006</v>
      </c>
      <c r="C314" s="47">
        <v>2554.5425159425604</v>
      </c>
      <c r="D314" s="47">
        <f>Table1[[#This Row],[On-Hand Stock ($)]]/Table1[[#This Row],[Std. Price ($)]]</f>
        <v>471.03796562605982</v>
      </c>
      <c r="E314" s="48">
        <v>494</v>
      </c>
      <c r="F314" s="49">
        <v>0.2</v>
      </c>
      <c r="G314" s="48">
        <v>1</v>
      </c>
      <c r="H314" s="48">
        <v>0.56000000000000005</v>
      </c>
      <c r="I314" s="48">
        <v>33</v>
      </c>
      <c r="J314" s="55">
        <f>Table1[[#This Row],[APU
(units)]]+(Table1[[#This Row],[APU Trend]]*Table1[[#This Row],[APU
(units)]])</f>
        <v>592.79999999999995</v>
      </c>
      <c r="K314" s="55" t="str">
        <f>IF(Table1[[#This Row],[On Hand Stock (units)]]&gt;J314,"Yes","No")</f>
        <v>No</v>
      </c>
      <c r="L314" s="55">
        <f>Table1[[#This Row],[Lead Time (days)]]/Table1[[#This Row],[S-OTD]]</f>
        <v>33</v>
      </c>
      <c r="M314" s="55">
        <f>(Table1[[#This Row],[Demand variability (COV)]]/100)*E314</f>
        <v>2.7664000000000004</v>
      </c>
      <c r="N314" s="55">
        <f>AVERAGE(Table1[[#This Row],[Lead Time (days)]],Table1[[#This Row],[Exp. Lead time]])</f>
        <v>33</v>
      </c>
      <c r="O314" s="55">
        <f>(Table1[[#This Row],[Exp. Lead time]]-N314)^2</f>
        <v>0</v>
      </c>
      <c r="P314" s="55">
        <v>0</v>
      </c>
      <c r="Q314" s="55">
        <f>1.64*SQRT(Table1[[#This Row],[Lead Time (days)]]*(M314^2)+Table1[[#This Row],[APU
(units)]]*P314)</f>
        <v>26.0624832928278</v>
      </c>
      <c r="R314" s="58">
        <f>Table1[[#This Row],[Safety Stock]]+(E314/30)*Table1[[#This Row],[Lead Time (days)]]</f>
        <v>569.46248329282776</v>
      </c>
      <c r="S314" s="58" t="str">
        <f>IF(Table1[[#This Row],[On Hand Stock (units)]]&gt;R314,"yes","no")</f>
        <v>no</v>
      </c>
      <c r="T314" s="59">
        <f>Table1[[#This Row],[On Hand Stock (units)]]-J314</f>
        <v>-121.76203437394014</v>
      </c>
      <c r="U314" s="59">
        <f>Table1[[#This Row],[Exp. Lead time]]*Table1[[#This Row],[APU
(units)]]/30</f>
        <v>543.4</v>
      </c>
      <c r="V314" s="59">
        <f>Table1[[#This Row],[On Hand Stock (units)]]+U314</f>
        <v>1014.4379656260598</v>
      </c>
      <c r="W314" s="59" t="str">
        <f>IF(Table1[[#This Row],[On hand quantity after purchase]]&gt;Table1[[#This Row],[APU  Projection for oct]],"Yes","No")</f>
        <v>Yes</v>
      </c>
      <c r="X314" s="59">
        <f>AE314-Table1[[#This Row],[On Hand Stock (units)]]</f>
        <v>10781.058890373943</v>
      </c>
      <c r="Y314" s="59">
        <f>MAX(Table1[[#This Row],[Qty required to meet next quarter]],Table1[[#This Row],[MOQ/One lead time demand]])</f>
        <v>10781.058890373943</v>
      </c>
      <c r="Z314" s="59">
        <f>Table1[[#This Row],[Qty to purchase]]*Table1[[#This Row],[Std. Price ($)]]</f>
        <v>58468.054195453777</v>
      </c>
      <c r="AA314" s="59"/>
      <c r="AB314" s="59"/>
      <c r="AC314" s="61">
        <f>Table1[[#This Row],[On Hand Stock (units)]]-(12*Table1[[#This Row],[APU
(units)]])</f>
        <v>-5456.9620343739398</v>
      </c>
      <c r="AD314" s="64">
        <v>2074.8000000000002</v>
      </c>
      <c r="AE314" s="65">
        <f>AD314*Table1[[#This Row],[Std. Price ($)]]</f>
        <v>11252.096856000002</v>
      </c>
    </row>
    <row r="315" spans="1:31" ht="18.5" x14ac:dyDescent="0.35">
      <c r="A315" s="46">
        <v>7536.7697465477331</v>
      </c>
      <c r="B315" s="47">
        <v>26.346320000000002</v>
      </c>
      <c r="C315" s="47">
        <v>14888.61678697854</v>
      </c>
      <c r="D315" s="47">
        <f>Table1[[#This Row],[On-Hand Stock ($)]]/Table1[[#This Row],[Std. Price ($)]]</f>
        <v>565.11181777867034</v>
      </c>
      <c r="E315" s="48">
        <v>946</v>
      </c>
      <c r="F315" s="49">
        <v>1.2</v>
      </c>
      <c r="G315" s="48">
        <v>0.85</v>
      </c>
      <c r="H315" s="48">
        <v>0.62</v>
      </c>
      <c r="I315" s="48">
        <v>23</v>
      </c>
      <c r="J315" s="55">
        <f>Table1[[#This Row],[APU
(units)]]+(Table1[[#This Row],[APU Trend]]*Table1[[#This Row],[APU
(units)]])</f>
        <v>2081.1999999999998</v>
      </c>
      <c r="K315" s="55" t="str">
        <f>IF(Table1[[#This Row],[On Hand Stock (units)]]&gt;J315,"Yes","No")</f>
        <v>No</v>
      </c>
      <c r="L315" s="55">
        <f>Table1[[#This Row],[Lead Time (days)]]/Table1[[#This Row],[S-OTD]]</f>
        <v>27.058823529411764</v>
      </c>
      <c r="M315" s="55">
        <f>(Table1[[#This Row],[Demand variability (COV)]]/100)*E315</f>
        <v>5.8651999999999997</v>
      </c>
      <c r="N315" s="55">
        <f>AVERAGE(Table1[[#This Row],[Lead Time (days)]],Table1[[#This Row],[Exp. Lead time]])</f>
        <v>25.029411764705884</v>
      </c>
      <c r="O315" s="55">
        <f>(Table1[[#This Row],[Exp. Lead time]]-N315)^2</f>
        <v>4.1185121107266358</v>
      </c>
      <c r="P315" s="55">
        <v>4.1185121107266358</v>
      </c>
      <c r="Q315" s="55">
        <f>1.64*SQRT(Table1[[#This Row],[Lead Time (days)]]*(M315^2)+Table1[[#This Row],[APU
(units)]]*P315)</f>
        <v>112.28103539181953</v>
      </c>
      <c r="R315" s="58">
        <f>Table1[[#This Row],[Safety Stock]]+(E315/30)*Table1[[#This Row],[Lead Time (days)]]</f>
        <v>837.54770205848615</v>
      </c>
      <c r="S315" s="58" t="str">
        <f>IF(Table1[[#This Row],[On Hand Stock (units)]]&gt;R315,"yes","no")</f>
        <v>no</v>
      </c>
      <c r="T315" s="59">
        <f>Table1[[#This Row],[On Hand Stock (units)]]-J315</f>
        <v>-1516.0881822213296</v>
      </c>
      <c r="U315" s="59">
        <f>Table1[[#This Row],[Exp. Lead time]]*Table1[[#This Row],[APU
(units)]]/30</f>
        <v>853.25490196078431</v>
      </c>
      <c r="V315" s="59">
        <f>Table1[[#This Row],[On Hand Stock (units)]]+U315</f>
        <v>1418.3667197394548</v>
      </c>
      <c r="W315" s="59" t="str">
        <f>IF(Table1[[#This Row],[On hand quantity after purchase]]&gt;Table1[[#This Row],[APU  Projection for oct]],"Yes","No")</f>
        <v>No</v>
      </c>
      <c r="X315" s="59">
        <f>AE315-Table1[[#This Row],[On Hand Stock (units)]]</f>
        <v>253655.79912622136</v>
      </c>
      <c r="Y315" s="59">
        <f>MAX(Table1[[#This Row],[Qty required to meet next quarter]],Table1[[#This Row],[MOQ/One lead time demand]])</f>
        <v>253655.79912622136</v>
      </c>
      <c r="Z315" s="59">
        <f>Table1[[#This Row],[Qty to purchase]]*Table1[[#This Row],[Std. Price ($)]]</f>
        <v>6682896.8536351491</v>
      </c>
      <c r="AA315" s="59"/>
      <c r="AB315" s="59"/>
      <c r="AC315" s="61">
        <f>Table1[[#This Row],[On Hand Stock (units)]]-(12*Table1[[#This Row],[APU
(units)]])</f>
        <v>-10786.88818222133</v>
      </c>
      <c r="AD315" s="64">
        <v>9649.2000000000007</v>
      </c>
      <c r="AE315" s="65">
        <f>AD315*Table1[[#This Row],[Std. Price ($)]]</f>
        <v>254220.91094400003</v>
      </c>
    </row>
    <row r="316" spans="1:31" ht="18.5" x14ac:dyDescent="0.35">
      <c r="A316" s="46">
        <v>96750.545307277687</v>
      </c>
      <c r="B316" s="47">
        <v>7.1489000000000003</v>
      </c>
      <c r="C316" s="47">
        <v>9095.5357157632006</v>
      </c>
      <c r="D316" s="47">
        <f>Table1[[#This Row],[On-Hand Stock ($)]]/Table1[[#This Row],[Std. Price ($)]]</f>
        <v>1272.2986355611633</v>
      </c>
      <c r="E316" s="48">
        <v>608</v>
      </c>
      <c r="F316" s="49">
        <v>1.2</v>
      </c>
      <c r="G316" s="48">
        <v>1</v>
      </c>
      <c r="H316" s="48">
        <v>1.04</v>
      </c>
      <c r="I316" s="48">
        <v>46</v>
      </c>
      <c r="J316" s="55">
        <f>Table1[[#This Row],[APU
(units)]]+(Table1[[#This Row],[APU Trend]]*Table1[[#This Row],[APU
(units)]])</f>
        <v>1337.6</v>
      </c>
      <c r="K316" s="55" t="str">
        <f>IF(Table1[[#This Row],[On Hand Stock (units)]]&gt;J316,"Yes","No")</f>
        <v>No</v>
      </c>
      <c r="L316" s="55">
        <f>Table1[[#This Row],[Lead Time (days)]]/Table1[[#This Row],[S-OTD]]</f>
        <v>46</v>
      </c>
      <c r="M316" s="55">
        <f>(Table1[[#This Row],[Demand variability (COV)]]/100)*E316</f>
        <v>6.3231999999999999</v>
      </c>
      <c r="N316" s="55">
        <f>AVERAGE(Table1[[#This Row],[Lead Time (days)]],Table1[[#This Row],[Exp. Lead time]])</f>
        <v>46</v>
      </c>
      <c r="O316" s="55">
        <f>(Table1[[#This Row],[Exp. Lead time]]-N316)^2</f>
        <v>0</v>
      </c>
      <c r="P316" s="55">
        <v>0</v>
      </c>
      <c r="Q316" s="55">
        <f>1.64*SQRT(Table1[[#This Row],[Lead Time (days)]]*(M316^2)+Table1[[#This Row],[APU
(units)]]*P316)</f>
        <v>70.33308747684822</v>
      </c>
      <c r="R316" s="58">
        <f>Table1[[#This Row],[Safety Stock]]+(E316/30)*Table1[[#This Row],[Lead Time (days)]]</f>
        <v>1002.5997541435149</v>
      </c>
      <c r="S316" s="58" t="str">
        <f>IF(Table1[[#This Row],[On Hand Stock (units)]]&gt;R316,"yes","no")</f>
        <v>yes</v>
      </c>
      <c r="T316" s="59">
        <f>Table1[[#This Row],[On Hand Stock (units)]]-J316</f>
        <v>-65.301364438836572</v>
      </c>
      <c r="U316" s="59">
        <f>Table1[[#This Row],[Exp. Lead time]]*Table1[[#This Row],[APU
(units)]]/30</f>
        <v>932.26666666666665</v>
      </c>
      <c r="V316" s="59">
        <f>Table1[[#This Row],[On Hand Stock (units)]]+U316</f>
        <v>2204.5653022278302</v>
      </c>
      <c r="W316" s="59" t="str">
        <f>IF(Table1[[#This Row],[On hand quantity after purchase]]&gt;Table1[[#This Row],[APU  Projection for oct]],"Yes","No")</f>
        <v>Yes</v>
      </c>
      <c r="X316" s="59">
        <f>AE316-Table1[[#This Row],[On Hand Stock (units)]]</f>
        <v>43062.319604438831</v>
      </c>
      <c r="Y316" s="59">
        <f>MAX(Table1[[#This Row],[Qty required to meet next quarter]],Table1[[#This Row],[MOQ/One lead time demand]])</f>
        <v>43062.319604438831</v>
      </c>
      <c r="Z316" s="59">
        <f>Table1[[#This Row],[Qty to purchase]]*Table1[[#This Row],[Std. Price ($)]]</f>
        <v>307848.21662017278</v>
      </c>
      <c r="AA316" s="59"/>
      <c r="AB316" s="59"/>
      <c r="AC316" s="61">
        <f>Table1[[#This Row],[On Hand Stock (units)]]-(12*Table1[[#This Row],[APU
(units)]])</f>
        <v>-6023.7013644388371</v>
      </c>
      <c r="AD316" s="64">
        <v>6201.5999999999995</v>
      </c>
      <c r="AE316" s="65">
        <f>AD316*Table1[[#This Row],[Std. Price ($)]]</f>
        <v>44334.618239999996</v>
      </c>
    </row>
    <row r="317" spans="1:31" ht="18.5" x14ac:dyDescent="0.35">
      <c r="A317" s="46">
        <v>98292.196933013736</v>
      </c>
      <c r="B317" s="47">
        <v>82.995000000000005</v>
      </c>
      <c r="C317" s="47">
        <v>8127.2080890000025</v>
      </c>
      <c r="D317" s="47">
        <f>Table1[[#This Row],[On-Hand Stock ($)]]/Table1[[#This Row],[Std. Price ($)]]</f>
        <v>97.924068787276369</v>
      </c>
      <c r="E317" s="48">
        <v>648</v>
      </c>
      <c r="F317" s="49">
        <v>1.5</v>
      </c>
      <c r="G317" s="48">
        <v>1</v>
      </c>
      <c r="H317" s="48">
        <v>0.1</v>
      </c>
      <c r="I317" s="48">
        <v>35</v>
      </c>
      <c r="J317" s="55">
        <f>Table1[[#This Row],[APU
(units)]]+(Table1[[#This Row],[APU Trend]]*Table1[[#This Row],[APU
(units)]])</f>
        <v>1620</v>
      </c>
      <c r="K317" s="55" t="str">
        <f>IF(Table1[[#This Row],[On Hand Stock (units)]]&gt;J317,"Yes","No")</f>
        <v>No</v>
      </c>
      <c r="L317" s="55">
        <f>Table1[[#This Row],[Lead Time (days)]]/Table1[[#This Row],[S-OTD]]</f>
        <v>35</v>
      </c>
      <c r="M317" s="55">
        <f>(Table1[[#This Row],[Demand variability (COV)]]/100)*E317</f>
        <v>0.64800000000000002</v>
      </c>
      <c r="N317" s="55">
        <f>AVERAGE(Table1[[#This Row],[Lead Time (days)]],Table1[[#This Row],[Exp. Lead time]])</f>
        <v>35</v>
      </c>
      <c r="O317" s="55">
        <f>(Table1[[#This Row],[Exp. Lead time]]-N317)^2</f>
        <v>0</v>
      </c>
      <c r="P317" s="55">
        <v>0</v>
      </c>
      <c r="Q317" s="55">
        <f>1.64*SQRT(Table1[[#This Row],[Lead Time (days)]]*(M317^2)+Table1[[#This Row],[APU
(units)]]*P317)</f>
        <v>6.2871363070956239</v>
      </c>
      <c r="R317" s="58">
        <f>Table1[[#This Row],[Safety Stock]]+(E317/30)*Table1[[#This Row],[Lead Time (days)]]</f>
        <v>762.28713630709558</v>
      </c>
      <c r="S317" s="58" t="str">
        <f>IF(Table1[[#This Row],[On Hand Stock (units)]]&gt;R317,"yes","no")</f>
        <v>no</v>
      </c>
      <c r="T317" s="59">
        <f>Table1[[#This Row],[On Hand Stock (units)]]-J317</f>
        <v>-1522.0759312127236</v>
      </c>
      <c r="U317" s="59">
        <f>Table1[[#This Row],[Exp. Lead time]]*Table1[[#This Row],[APU
(units)]]/30</f>
        <v>756</v>
      </c>
      <c r="V317" s="59">
        <f>Table1[[#This Row],[On Hand Stock (units)]]+U317</f>
        <v>853.92406878727638</v>
      </c>
      <c r="W317" s="59" t="str">
        <f>IF(Table1[[#This Row],[On hand quantity after purchase]]&gt;Table1[[#This Row],[APU  Projection for oct]],"Yes","No")</f>
        <v>No</v>
      </c>
      <c r="X317" s="59">
        <f>AE317-Table1[[#This Row],[On Hand Stock (units)]]</f>
        <v>645271.19593121274</v>
      </c>
      <c r="Y317" s="59">
        <f>MAX(Table1[[#This Row],[Qty required to meet next quarter]],Table1[[#This Row],[MOQ/One lead time demand]])</f>
        <v>645271.19593121274</v>
      </c>
      <c r="Z317" s="59">
        <f>Table1[[#This Row],[Qty to purchase]]*Table1[[#This Row],[Std. Price ($)]]</f>
        <v>53554282.906311005</v>
      </c>
      <c r="AA317" s="59"/>
      <c r="AB317" s="59"/>
      <c r="AC317" s="61">
        <f>Table1[[#This Row],[On Hand Stock (units)]]-(12*Table1[[#This Row],[APU
(units)]])</f>
        <v>-7678.0759312127238</v>
      </c>
      <c r="AD317" s="64">
        <v>7776</v>
      </c>
      <c r="AE317" s="65">
        <f>AD317*Table1[[#This Row],[Std. Price ($)]]</f>
        <v>645369.12</v>
      </c>
    </row>
    <row r="318" spans="1:31" ht="18.5" x14ac:dyDescent="0.35">
      <c r="A318" s="46">
        <v>3093.6134861870746</v>
      </c>
      <c r="B318" s="47">
        <v>6.5620500000000002</v>
      </c>
      <c r="C318" s="47">
        <v>2769.2316223146668</v>
      </c>
      <c r="D318" s="47">
        <f>Table1[[#This Row],[On-Hand Stock ($)]]/Table1[[#This Row],[Std. Price ($)]]</f>
        <v>422.00708960075991</v>
      </c>
      <c r="E318" s="48">
        <v>688</v>
      </c>
      <c r="F318" s="49">
        <v>0.8</v>
      </c>
      <c r="G318" s="48">
        <v>1</v>
      </c>
      <c r="H318" s="48">
        <v>0.64</v>
      </c>
      <c r="I318" s="48">
        <v>20</v>
      </c>
      <c r="J318" s="55">
        <f>Table1[[#This Row],[APU
(units)]]+(Table1[[#This Row],[APU Trend]]*Table1[[#This Row],[APU
(units)]])</f>
        <v>1238.4000000000001</v>
      </c>
      <c r="K318" s="55" t="str">
        <f>IF(Table1[[#This Row],[On Hand Stock (units)]]&gt;J318,"Yes","No")</f>
        <v>No</v>
      </c>
      <c r="L318" s="55">
        <f>Table1[[#This Row],[Lead Time (days)]]/Table1[[#This Row],[S-OTD]]</f>
        <v>20</v>
      </c>
      <c r="M318" s="55">
        <f>(Table1[[#This Row],[Demand variability (COV)]]/100)*E318</f>
        <v>4.4032</v>
      </c>
      <c r="N318" s="55">
        <f>AVERAGE(Table1[[#This Row],[Lead Time (days)]],Table1[[#This Row],[Exp. Lead time]])</f>
        <v>20</v>
      </c>
      <c r="O318" s="55">
        <f>(Table1[[#This Row],[Exp. Lead time]]-N318)^2</f>
        <v>0</v>
      </c>
      <c r="P318" s="55">
        <v>0</v>
      </c>
      <c r="Q318" s="55">
        <f>1.64*SQRT(Table1[[#This Row],[Lead Time (days)]]*(M318^2)+Table1[[#This Row],[APU
(units)]]*P318)</f>
        <v>32.294402820768802</v>
      </c>
      <c r="R318" s="58">
        <f>Table1[[#This Row],[Safety Stock]]+(E318/30)*Table1[[#This Row],[Lead Time (days)]]</f>
        <v>490.96106948743551</v>
      </c>
      <c r="S318" s="58" t="str">
        <f>IF(Table1[[#This Row],[On Hand Stock (units)]]&gt;R318,"yes","no")</f>
        <v>no</v>
      </c>
      <c r="T318" s="59">
        <f>Table1[[#This Row],[On Hand Stock (units)]]-J318</f>
        <v>-816.39291039924024</v>
      </c>
      <c r="U318" s="59">
        <f>Table1[[#This Row],[Exp. Lead time]]*Table1[[#This Row],[APU
(units)]]/30</f>
        <v>458.66666666666669</v>
      </c>
      <c r="V318" s="59">
        <f>Table1[[#This Row],[On Hand Stock (units)]]+U318</f>
        <v>880.6737562674266</v>
      </c>
      <c r="W318" s="59" t="str">
        <f>IF(Table1[[#This Row],[On hand quantity after purchase]]&gt;Table1[[#This Row],[APU  Projection for oct]],"Yes","No")</f>
        <v>No</v>
      </c>
      <c r="X318" s="59">
        <f>AE318-Table1[[#This Row],[On Hand Stock (units)]]</f>
        <v>34792.578030399236</v>
      </c>
      <c r="Y318" s="59">
        <f>MAX(Table1[[#This Row],[Qty required to meet next quarter]],Table1[[#This Row],[MOQ/One lead time demand]])</f>
        <v>34792.578030399236</v>
      </c>
      <c r="Z318" s="59">
        <f>Table1[[#This Row],[Qty to purchase]]*Table1[[#This Row],[Std. Price ($)]]</f>
        <v>228310.63666438131</v>
      </c>
      <c r="AA318" s="59"/>
      <c r="AB318" s="59"/>
      <c r="AC318" s="61">
        <f>Table1[[#This Row],[On Hand Stock (units)]]-(12*Table1[[#This Row],[APU
(units)]])</f>
        <v>-7833.9929103992399</v>
      </c>
      <c r="AD318" s="64">
        <v>5366.4</v>
      </c>
      <c r="AE318" s="65">
        <f>AD318*Table1[[#This Row],[Std. Price ($)]]</f>
        <v>35214.585119999996</v>
      </c>
    </row>
    <row r="319" spans="1:31" ht="18.5" x14ac:dyDescent="0.35">
      <c r="A319" s="46">
        <v>9526.4822479802169</v>
      </c>
      <c r="B319" s="47">
        <v>7.5970399999999998</v>
      </c>
      <c r="C319" s="47">
        <v>2252.4059496027785</v>
      </c>
      <c r="D319" s="47">
        <f>Table1[[#This Row],[On-Hand Stock ($)]]/Table1[[#This Row],[Std. Price ($)]]</f>
        <v>296.48467687451671</v>
      </c>
      <c r="E319" s="48">
        <v>526</v>
      </c>
      <c r="F319" s="49">
        <v>1.2</v>
      </c>
      <c r="G319" s="48">
        <v>0.8</v>
      </c>
      <c r="H319" s="48">
        <v>0.89</v>
      </c>
      <c r="I319" s="48">
        <v>14</v>
      </c>
      <c r="J319" s="55">
        <f>Table1[[#This Row],[APU
(units)]]+(Table1[[#This Row],[APU Trend]]*Table1[[#This Row],[APU
(units)]])</f>
        <v>1157.1999999999998</v>
      </c>
      <c r="K319" s="55" t="str">
        <f>IF(Table1[[#This Row],[On Hand Stock (units)]]&gt;J319,"Yes","No")</f>
        <v>No</v>
      </c>
      <c r="L319" s="55">
        <f>Table1[[#This Row],[Lead Time (days)]]/Table1[[#This Row],[S-OTD]]</f>
        <v>17.5</v>
      </c>
      <c r="M319" s="55">
        <f>(Table1[[#This Row],[Demand variability (COV)]]/100)*E319</f>
        <v>4.6814</v>
      </c>
      <c r="N319" s="55">
        <f>AVERAGE(Table1[[#This Row],[Lead Time (days)]],Table1[[#This Row],[Exp. Lead time]])</f>
        <v>15.75</v>
      </c>
      <c r="O319" s="55">
        <f>(Table1[[#This Row],[Exp. Lead time]]-N319)^2</f>
        <v>3.0625</v>
      </c>
      <c r="P319" s="55">
        <v>3.0625</v>
      </c>
      <c r="Q319" s="55">
        <f>1.64*SQRT(Table1[[#This Row],[Lead Time (days)]]*(M319^2)+Table1[[#This Row],[APU
(units)]]*P319)</f>
        <v>71.817996544182591</v>
      </c>
      <c r="R319" s="58">
        <f>Table1[[#This Row],[Safety Stock]]+(E319/30)*Table1[[#This Row],[Lead Time (days)]]</f>
        <v>317.28466321084932</v>
      </c>
      <c r="S319" s="58" t="str">
        <f>IF(Table1[[#This Row],[On Hand Stock (units)]]&gt;R319,"yes","no")</f>
        <v>no</v>
      </c>
      <c r="T319" s="59">
        <f>Table1[[#This Row],[On Hand Stock (units)]]-J319</f>
        <v>-860.71532312548311</v>
      </c>
      <c r="U319" s="59">
        <f>Table1[[#This Row],[Exp. Lead time]]*Table1[[#This Row],[APU
(units)]]/30</f>
        <v>306.83333333333331</v>
      </c>
      <c r="V319" s="59">
        <f>Table1[[#This Row],[On Hand Stock (units)]]+U319</f>
        <v>603.31801020784997</v>
      </c>
      <c r="W319" s="59" t="str">
        <f>IF(Table1[[#This Row],[On hand quantity after purchase]]&gt;Table1[[#This Row],[APU  Projection for oct]],"Yes","No")</f>
        <v>No</v>
      </c>
      <c r="X319" s="59">
        <f>AE319-Table1[[#This Row],[On Hand Stock (units)]]</f>
        <v>40463.154331125472</v>
      </c>
      <c r="Y319" s="59">
        <f>MAX(Table1[[#This Row],[Qty required to meet next quarter]],Table1[[#This Row],[MOQ/One lead time demand]])</f>
        <v>40463.154331125472</v>
      </c>
      <c r="Z319" s="59">
        <f>Table1[[#This Row],[Qty to purchase]]*Table1[[#This Row],[Std. Price ($)]]</f>
        <v>307400.20197973342</v>
      </c>
      <c r="AA319" s="59"/>
      <c r="AB319" s="59"/>
      <c r="AC319" s="61">
        <f>Table1[[#This Row],[On Hand Stock (units)]]-(12*Table1[[#This Row],[APU
(units)]])</f>
        <v>-6015.5153231254835</v>
      </c>
      <c r="AD319" s="64">
        <v>5365.1999999999989</v>
      </c>
      <c r="AE319" s="65">
        <f>AD319*Table1[[#This Row],[Std. Price ($)]]</f>
        <v>40759.639007999991</v>
      </c>
    </row>
    <row r="320" spans="1:31" ht="18.5" x14ac:dyDescent="0.35">
      <c r="A320" s="46">
        <v>17766.486260058689</v>
      </c>
      <c r="B320" s="47">
        <v>5.788310000000001</v>
      </c>
      <c r="C320" s="47">
        <v>6789.2469584272685</v>
      </c>
      <c r="D320" s="47">
        <f>Table1[[#This Row],[On-Hand Stock ($)]]/Table1[[#This Row],[Std. Price ($)]]</f>
        <v>1172.9238686986819</v>
      </c>
      <c r="E320" s="48">
        <v>574</v>
      </c>
      <c r="F320" s="49">
        <v>0.5</v>
      </c>
      <c r="G320" s="48">
        <v>1</v>
      </c>
      <c r="H320" s="48">
        <v>0.57999999999999996</v>
      </c>
      <c r="I320" s="48">
        <v>70</v>
      </c>
      <c r="J320" s="55">
        <f>Table1[[#This Row],[APU
(units)]]+(Table1[[#This Row],[APU Trend]]*Table1[[#This Row],[APU
(units)]])</f>
        <v>861</v>
      </c>
      <c r="K320" s="55" t="str">
        <f>IF(Table1[[#This Row],[On Hand Stock (units)]]&gt;J320,"Yes","No")</f>
        <v>Yes</v>
      </c>
      <c r="L320" s="55">
        <f>Table1[[#This Row],[Lead Time (days)]]/Table1[[#This Row],[S-OTD]]</f>
        <v>70</v>
      </c>
      <c r="M320" s="55">
        <f>(Table1[[#This Row],[Demand variability (COV)]]/100)*E320</f>
        <v>3.3291999999999997</v>
      </c>
      <c r="N320" s="55">
        <f>AVERAGE(Table1[[#This Row],[Lead Time (days)]],Table1[[#This Row],[Exp. Lead time]])</f>
        <v>70</v>
      </c>
      <c r="O320" s="55">
        <f>(Table1[[#This Row],[Exp. Lead time]]-N320)^2</f>
        <v>0</v>
      </c>
      <c r="P320" s="55">
        <v>0</v>
      </c>
      <c r="Q320" s="55">
        <f>1.64*SQRT(Table1[[#This Row],[Lead Time (days)]]*(M320^2)+Table1[[#This Row],[APU
(units)]]*P320)</f>
        <v>45.680700389530799</v>
      </c>
      <c r="R320" s="58">
        <f>Table1[[#This Row],[Safety Stock]]+(E320/30)*Table1[[#This Row],[Lead Time (days)]]</f>
        <v>1385.014033722864</v>
      </c>
      <c r="S320" s="58" t="str">
        <f>IF(Table1[[#This Row],[On Hand Stock (units)]]&gt;R320,"yes","no")</f>
        <v>no</v>
      </c>
      <c r="T320" s="59">
        <f>Table1[[#This Row],[On Hand Stock (units)]]-J320</f>
        <v>311.92386869868187</v>
      </c>
      <c r="U320" s="59">
        <f>Table1[[#This Row],[Exp. Lead time]]*Table1[[#This Row],[APU
(units)]]/30</f>
        <v>1339.3333333333333</v>
      </c>
      <c r="V320" s="59">
        <f>Table1[[#This Row],[On Hand Stock (units)]]+U320</f>
        <v>2512.2572020320149</v>
      </c>
      <c r="W320" s="59" t="str">
        <f>IF(Table1[[#This Row],[On hand quantity after purchase]]&gt;Table1[[#This Row],[APU  Projection for oct]],"Yes","No")</f>
        <v>Yes</v>
      </c>
      <c r="X320" s="59">
        <f>AE320-Table1[[#This Row],[On Hand Stock (units)]]</f>
        <v>18762.015771301321</v>
      </c>
      <c r="Y320" s="59">
        <f>MAX(Table1[[#This Row],[Qty required to meet next quarter]],Table1[[#This Row],[MOQ/One lead time demand]])</f>
        <v>18762.015771301321</v>
      </c>
      <c r="Z320" s="59">
        <f>Table1[[#This Row],[Qty to purchase]]*Table1[[#This Row],[Std. Price ($)]]</f>
        <v>108600.36350918117</v>
      </c>
      <c r="AA320" s="59"/>
      <c r="AB320" s="59"/>
      <c r="AC320" s="61">
        <f>Table1[[#This Row],[On Hand Stock (units)]]-(12*Table1[[#This Row],[APU
(units)]])</f>
        <v>-5715.0761313013181</v>
      </c>
      <c r="AD320" s="64">
        <v>3444</v>
      </c>
      <c r="AE320" s="65">
        <f>AD320*Table1[[#This Row],[Std. Price ($)]]</f>
        <v>19934.939640000004</v>
      </c>
    </row>
    <row r="321" spans="1:31" ht="18.5" x14ac:dyDescent="0.35">
      <c r="A321" s="46">
        <v>39095.804324297147</v>
      </c>
      <c r="B321" s="47">
        <v>25.62406</v>
      </c>
      <c r="C321" s="47">
        <v>5583.2027147160015</v>
      </c>
      <c r="D321" s="47">
        <f>Table1[[#This Row],[On-Hand Stock ($)]]/Table1[[#This Row],[Std. Price ($)]]</f>
        <v>217.88907435886435</v>
      </c>
      <c r="E321" s="48">
        <v>592</v>
      </c>
      <c r="F321" s="49">
        <v>0.4</v>
      </c>
      <c r="G321" s="48">
        <v>1</v>
      </c>
      <c r="H321" s="48">
        <v>0.25</v>
      </c>
      <c r="I321" s="48">
        <v>33</v>
      </c>
      <c r="J321" s="55">
        <f>Table1[[#This Row],[APU
(units)]]+(Table1[[#This Row],[APU Trend]]*Table1[[#This Row],[APU
(units)]])</f>
        <v>828.8</v>
      </c>
      <c r="K321" s="55" t="str">
        <f>IF(Table1[[#This Row],[On Hand Stock (units)]]&gt;J321,"Yes","No")</f>
        <v>No</v>
      </c>
      <c r="L321" s="55">
        <f>Table1[[#This Row],[Lead Time (days)]]/Table1[[#This Row],[S-OTD]]</f>
        <v>33</v>
      </c>
      <c r="M321" s="55">
        <f>(Table1[[#This Row],[Demand variability (COV)]]/100)*E321</f>
        <v>1.48</v>
      </c>
      <c r="N321" s="55">
        <f>AVERAGE(Table1[[#This Row],[Lead Time (days)]],Table1[[#This Row],[Exp. Lead time]])</f>
        <v>33</v>
      </c>
      <c r="O321" s="55">
        <f>(Table1[[#This Row],[Exp. Lead time]]-N321)^2</f>
        <v>0</v>
      </c>
      <c r="P321" s="55">
        <v>0</v>
      </c>
      <c r="Q321" s="55">
        <f>1.64*SQRT(Table1[[#This Row],[Lead Time (days)]]*(M321^2)+Table1[[#This Row],[APU
(units)]]*P321)</f>
        <v>13.943202455677103</v>
      </c>
      <c r="R321" s="58">
        <f>Table1[[#This Row],[Safety Stock]]+(E321/30)*Table1[[#This Row],[Lead Time (days)]]</f>
        <v>665.14320245567717</v>
      </c>
      <c r="S321" s="58" t="str">
        <f>IF(Table1[[#This Row],[On Hand Stock (units)]]&gt;R321,"yes","no")</f>
        <v>no</v>
      </c>
      <c r="T321" s="59">
        <f>Table1[[#This Row],[On Hand Stock (units)]]-J321</f>
        <v>-610.91092564113558</v>
      </c>
      <c r="U321" s="59">
        <f>Table1[[#This Row],[Exp. Lead time]]*Table1[[#This Row],[APU
(units)]]/30</f>
        <v>651.20000000000005</v>
      </c>
      <c r="V321" s="59">
        <f>Table1[[#This Row],[On Hand Stock (units)]]+U321</f>
        <v>869.08907435886442</v>
      </c>
      <c r="W321" s="59" t="str">
        <f>IF(Table1[[#This Row],[On hand quantity after purchase]]&gt;Table1[[#This Row],[APU  Projection for oct]],"Yes","No")</f>
        <v>Yes</v>
      </c>
      <c r="X321" s="59">
        <f>AE321-Table1[[#This Row],[On Hand Stock (units)]]</f>
        <v>81697.105933641127</v>
      </c>
      <c r="Y321" s="59">
        <f>MAX(Table1[[#This Row],[Qty required to meet next quarter]],Table1[[#This Row],[MOQ/One lead time demand]])</f>
        <v>81697.105933641127</v>
      </c>
      <c r="Z321" s="59">
        <f>Table1[[#This Row],[Qty to purchase]]*Table1[[#This Row],[Std. Price ($)]]</f>
        <v>2093411.5442699762</v>
      </c>
      <c r="AA321" s="59"/>
      <c r="AB321" s="59"/>
      <c r="AC321" s="61">
        <f>Table1[[#This Row],[On Hand Stock (units)]]-(12*Table1[[#This Row],[APU
(units)]])</f>
        <v>-6886.1109256411355</v>
      </c>
      <c r="AD321" s="64">
        <v>3196.8</v>
      </c>
      <c r="AE321" s="65">
        <f>AD321*Table1[[#This Row],[Std. Price ($)]]</f>
        <v>81914.995007999998</v>
      </c>
    </row>
    <row r="322" spans="1:31" ht="18.5" x14ac:dyDescent="0.35">
      <c r="A322" s="46">
        <v>71657.176380292658</v>
      </c>
      <c r="B322" s="47">
        <v>6.0005000000000006</v>
      </c>
      <c r="C322" s="47">
        <v>2227.1909216223335</v>
      </c>
      <c r="D322" s="47">
        <f>Table1[[#This Row],[On-Hand Stock ($)]]/Table1[[#This Row],[Std. Price ($)]]</f>
        <v>371.16755630736327</v>
      </c>
      <c r="E322" s="48">
        <v>364</v>
      </c>
      <c r="F322" s="49">
        <v>0.2</v>
      </c>
      <c r="G322" s="48">
        <v>1</v>
      </c>
      <c r="H322" s="48">
        <v>1.39</v>
      </c>
      <c r="I322" s="48">
        <v>17</v>
      </c>
      <c r="J322" s="55">
        <f>Table1[[#This Row],[APU
(units)]]+(Table1[[#This Row],[APU Trend]]*Table1[[#This Row],[APU
(units)]])</f>
        <v>436.8</v>
      </c>
      <c r="K322" s="55" t="str">
        <f>IF(Table1[[#This Row],[On Hand Stock (units)]]&gt;J322,"Yes","No")</f>
        <v>No</v>
      </c>
      <c r="L322" s="55">
        <f>Table1[[#This Row],[Lead Time (days)]]/Table1[[#This Row],[S-OTD]]</f>
        <v>17</v>
      </c>
      <c r="M322" s="55">
        <f>(Table1[[#This Row],[Demand variability (COV)]]/100)*E322</f>
        <v>5.0595999999999997</v>
      </c>
      <c r="N322" s="55">
        <f>AVERAGE(Table1[[#This Row],[Lead Time (days)]],Table1[[#This Row],[Exp. Lead time]])</f>
        <v>17</v>
      </c>
      <c r="O322" s="55">
        <f>(Table1[[#This Row],[Exp. Lead time]]-N322)^2</f>
        <v>0</v>
      </c>
      <c r="P322" s="55">
        <v>0</v>
      </c>
      <c r="Q322" s="55">
        <f>1.64*SQRT(Table1[[#This Row],[Lead Time (days)]]*(M322^2)+Table1[[#This Row],[APU
(units)]]*P322)</f>
        <v>34.212474966335186</v>
      </c>
      <c r="R322" s="58">
        <f>Table1[[#This Row],[Safety Stock]]+(E322/30)*Table1[[#This Row],[Lead Time (days)]]</f>
        <v>240.47914163300183</v>
      </c>
      <c r="S322" s="58" t="str">
        <f>IF(Table1[[#This Row],[On Hand Stock (units)]]&gt;R322,"yes","no")</f>
        <v>yes</v>
      </c>
      <c r="T322" s="59">
        <f>Table1[[#This Row],[On Hand Stock (units)]]-J322</f>
        <v>-65.632443692636741</v>
      </c>
      <c r="U322" s="59">
        <f>Table1[[#This Row],[Exp. Lead time]]*Table1[[#This Row],[APU
(units)]]/30</f>
        <v>206.26666666666668</v>
      </c>
      <c r="V322" s="59">
        <f>Table1[[#This Row],[On Hand Stock (units)]]+U322</f>
        <v>577.43422297402992</v>
      </c>
      <c r="W322" s="59" t="str">
        <f>IF(Table1[[#This Row],[On hand quantity after purchase]]&gt;Table1[[#This Row],[APU  Projection for oct]],"Yes","No")</f>
        <v>Yes</v>
      </c>
      <c r="X322" s="59">
        <f>AE322-Table1[[#This Row],[On Hand Stock (units)]]</f>
        <v>8802.3968436926389</v>
      </c>
      <c r="Y322" s="59">
        <f>MAX(Table1[[#This Row],[Qty required to meet next quarter]],Table1[[#This Row],[MOQ/One lead time demand]])</f>
        <v>8802.3968436926389</v>
      </c>
      <c r="Z322" s="59">
        <f>Table1[[#This Row],[Qty to purchase]]*Table1[[#This Row],[Std. Price ($)]]</f>
        <v>52818.782260577682</v>
      </c>
      <c r="AA322" s="59"/>
      <c r="AB322" s="59"/>
      <c r="AC322" s="61">
        <f>Table1[[#This Row],[On Hand Stock (units)]]-(12*Table1[[#This Row],[APU
(units)]])</f>
        <v>-3996.8324436926368</v>
      </c>
      <c r="AD322" s="64">
        <v>1528.8000000000002</v>
      </c>
      <c r="AE322" s="65">
        <f>AD322*Table1[[#This Row],[Std. Price ($)]]</f>
        <v>9173.5644000000029</v>
      </c>
    </row>
    <row r="323" spans="1:31" ht="18.5" x14ac:dyDescent="0.35">
      <c r="A323" s="46">
        <v>52573.895212981879</v>
      </c>
      <c r="B323" s="47">
        <v>6.0390000000000006</v>
      </c>
      <c r="C323" s="47">
        <v>3991.4354332160005</v>
      </c>
      <c r="D323" s="47">
        <f>Table1[[#This Row],[On-Hand Stock ($)]]/Table1[[#This Row],[Std. Price ($)]]</f>
        <v>660.94310866302374</v>
      </c>
      <c r="E323" s="48">
        <v>672</v>
      </c>
      <c r="F323" s="49">
        <v>0.8</v>
      </c>
      <c r="G323" s="48">
        <v>1</v>
      </c>
      <c r="H323" s="48">
        <v>1.43</v>
      </c>
      <c r="I323" s="48">
        <v>16</v>
      </c>
      <c r="J323" s="55">
        <f>Table1[[#This Row],[APU
(units)]]+(Table1[[#This Row],[APU Trend]]*Table1[[#This Row],[APU
(units)]])</f>
        <v>1209.5999999999999</v>
      </c>
      <c r="K323" s="55" t="str">
        <f>IF(Table1[[#This Row],[On Hand Stock (units)]]&gt;J323,"Yes","No")</f>
        <v>No</v>
      </c>
      <c r="L323" s="55">
        <f>Table1[[#This Row],[Lead Time (days)]]/Table1[[#This Row],[S-OTD]]</f>
        <v>16</v>
      </c>
      <c r="M323" s="55">
        <f>(Table1[[#This Row],[Demand variability (COV)]]/100)*E323</f>
        <v>9.6096000000000004</v>
      </c>
      <c r="N323" s="55">
        <f>AVERAGE(Table1[[#This Row],[Lead Time (days)]],Table1[[#This Row],[Exp. Lead time]])</f>
        <v>16</v>
      </c>
      <c r="O323" s="55">
        <f>(Table1[[#This Row],[Exp. Lead time]]-N323)^2</f>
        <v>0</v>
      </c>
      <c r="P323" s="55">
        <v>0</v>
      </c>
      <c r="Q323" s="55">
        <f>1.64*SQRT(Table1[[#This Row],[Lead Time (days)]]*(M323^2)+Table1[[#This Row],[APU
(units)]]*P323)</f>
        <v>63.038975999999998</v>
      </c>
      <c r="R323" s="58">
        <f>Table1[[#This Row],[Safety Stock]]+(E323/30)*Table1[[#This Row],[Lead Time (days)]]</f>
        <v>421.43897599999997</v>
      </c>
      <c r="S323" s="58" t="str">
        <f>IF(Table1[[#This Row],[On Hand Stock (units)]]&gt;R323,"yes","no")</f>
        <v>yes</v>
      </c>
      <c r="T323" s="59">
        <f>Table1[[#This Row],[On Hand Stock (units)]]-J323</f>
        <v>-548.65689133697617</v>
      </c>
      <c r="U323" s="59">
        <f>Table1[[#This Row],[Exp. Lead time]]*Table1[[#This Row],[APU
(units)]]/30</f>
        <v>358.4</v>
      </c>
      <c r="V323" s="59">
        <f>Table1[[#This Row],[On Hand Stock (units)]]+U323</f>
        <v>1019.3431086630237</v>
      </c>
      <c r="W323" s="59" t="str">
        <f>IF(Table1[[#This Row],[On hand quantity after purchase]]&gt;Table1[[#This Row],[APU  Projection for oct]],"Yes","No")</f>
        <v>No</v>
      </c>
      <c r="X323" s="59">
        <f>AE323-Table1[[#This Row],[On Hand Stock (units)]]</f>
        <v>30993.079291336981</v>
      </c>
      <c r="Y323" s="59">
        <f>MAX(Table1[[#This Row],[Qty required to meet next quarter]],Table1[[#This Row],[MOQ/One lead time demand]])</f>
        <v>30993.079291336981</v>
      </c>
      <c r="Z323" s="59">
        <f>Table1[[#This Row],[Qty to purchase]]*Table1[[#This Row],[Std. Price ($)]]</f>
        <v>187167.20584038403</v>
      </c>
      <c r="AA323" s="59"/>
      <c r="AB323" s="59"/>
      <c r="AC323" s="61">
        <f>Table1[[#This Row],[On Hand Stock (units)]]-(12*Table1[[#This Row],[APU
(units)]])</f>
        <v>-7403.0568913369762</v>
      </c>
      <c r="AD323" s="64">
        <v>5241.6000000000004</v>
      </c>
      <c r="AE323" s="65">
        <f>AD323*Table1[[#This Row],[Std. Price ($)]]</f>
        <v>31654.022400000005</v>
      </c>
    </row>
    <row r="324" spans="1:31" ht="18.5" x14ac:dyDescent="0.35">
      <c r="A324" s="46">
        <v>88828.836790022688</v>
      </c>
      <c r="B324" s="47">
        <v>81.216520000000017</v>
      </c>
      <c r="C324" s="47">
        <v>49626.482058161695</v>
      </c>
      <c r="D324" s="47">
        <f>Table1[[#This Row],[On-Hand Stock ($)]]/Table1[[#This Row],[Std. Price ($)]]</f>
        <v>611.0392572614744</v>
      </c>
      <c r="E324" s="48">
        <v>542</v>
      </c>
      <c r="F324" s="49">
        <v>-0.6</v>
      </c>
      <c r="G324" s="48">
        <v>0.82</v>
      </c>
      <c r="H324" s="48">
        <v>0.86</v>
      </c>
      <c r="I324" s="48">
        <v>33</v>
      </c>
      <c r="J324" s="55">
        <f>Table1[[#This Row],[APU
(units)]]+(Table1[[#This Row],[APU Trend]]*Table1[[#This Row],[APU
(units)]])</f>
        <v>216.8</v>
      </c>
      <c r="K324" s="55" t="str">
        <f>IF(Table1[[#This Row],[On Hand Stock (units)]]&gt;J324,"Yes","No")</f>
        <v>Yes</v>
      </c>
      <c r="L324" s="55">
        <f>Table1[[#This Row],[Lead Time (days)]]/Table1[[#This Row],[S-OTD]]</f>
        <v>40.243902439024396</v>
      </c>
      <c r="M324" s="55">
        <f>(Table1[[#This Row],[Demand variability (COV)]]/100)*E324</f>
        <v>4.6612</v>
      </c>
      <c r="N324" s="55">
        <f>AVERAGE(Table1[[#This Row],[Lead Time (days)]],Table1[[#This Row],[Exp. Lead time]])</f>
        <v>36.621951219512198</v>
      </c>
      <c r="O324" s="55">
        <f>(Table1[[#This Row],[Exp. Lead time]]-N324)^2</f>
        <v>13.118530636525897</v>
      </c>
      <c r="P324" s="55">
        <v>13.118530636525897</v>
      </c>
      <c r="Q324" s="55">
        <f>1.64*SQRT(Table1[[#This Row],[Lead Time (days)]]*(M324^2)+Table1[[#This Row],[APU
(units)]]*P324)</f>
        <v>145.09345660621989</v>
      </c>
      <c r="R324" s="58">
        <f>Table1[[#This Row],[Safety Stock]]+(E324/30)*Table1[[#This Row],[Lead Time (days)]]</f>
        <v>741.29345660621993</v>
      </c>
      <c r="S324" s="58" t="str">
        <f>IF(Table1[[#This Row],[On Hand Stock (units)]]&gt;R324,"yes","no")</f>
        <v>no</v>
      </c>
      <c r="T324" s="59">
        <f>Table1[[#This Row],[On Hand Stock (units)]]-J324</f>
        <v>394.23925726147439</v>
      </c>
      <c r="U324" s="59">
        <f>Table1[[#This Row],[Exp. Lead time]]*Table1[[#This Row],[APU
(units)]]/30</f>
        <v>727.07317073170748</v>
      </c>
      <c r="V324" s="59">
        <f>Table1[[#This Row],[On Hand Stock (units)]]+U324</f>
        <v>1338.1124279931819</v>
      </c>
      <c r="W324" s="59" t="str">
        <f>IF(Table1[[#This Row],[On hand quantity after purchase]]&gt;Table1[[#This Row],[APU  Projection for oct]],"Yes","No")</f>
        <v>Yes</v>
      </c>
      <c r="X324" s="59">
        <f>AE324-Table1[[#This Row],[On Hand Stock (units)]]</f>
        <v>-27022.651561261468</v>
      </c>
      <c r="Y324" s="59">
        <f>MAX(Table1[[#This Row],[Qty required to meet next quarter]],Table1[[#This Row],[MOQ/One lead time demand]])</f>
        <v>727.07317073170748</v>
      </c>
      <c r="Z324" s="59">
        <f>Table1[[#This Row],[Qty to purchase]]*Table1[[#This Row],[Std. Price ($)]]</f>
        <v>59050.352712195148</v>
      </c>
      <c r="AA324" s="59"/>
      <c r="AB324" s="59"/>
      <c r="AC324" s="61">
        <f>Table1[[#This Row],[On Hand Stock (units)]]-(12*Table1[[#This Row],[APU
(units)]])</f>
        <v>-5892.9607427385254</v>
      </c>
      <c r="AD324" s="64">
        <v>-325.19999999999987</v>
      </c>
      <c r="AE324" s="65">
        <f>AD324*Table1[[#This Row],[Std. Price ($)]]</f>
        <v>-26411.612303999995</v>
      </c>
    </row>
    <row r="325" spans="1:31" ht="18.5" x14ac:dyDescent="0.35">
      <c r="A325" s="46">
        <v>43048.893021743417</v>
      </c>
      <c r="B325" s="47">
        <v>8.8471899999999994</v>
      </c>
      <c r="C325" s="47">
        <v>24597.0191895608</v>
      </c>
      <c r="D325" s="47">
        <f>Table1[[#This Row],[On-Hand Stock ($)]]/Table1[[#This Row],[Std. Price ($)]]</f>
        <v>2780.2069571876268</v>
      </c>
      <c r="E325" s="48">
        <v>972</v>
      </c>
      <c r="F325" s="49">
        <v>0.2</v>
      </c>
      <c r="G325" s="48">
        <v>0.82</v>
      </c>
      <c r="H325" s="48">
        <v>1.07</v>
      </c>
      <c r="I325" s="48">
        <v>62</v>
      </c>
      <c r="J325" s="55">
        <f>Table1[[#This Row],[APU
(units)]]+(Table1[[#This Row],[APU Trend]]*Table1[[#This Row],[APU
(units)]])</f>
        <v>1166.4000000000001</v>
      </c>
      <c r="K325" s="55" t="str">
        <f>IF(Table1[[#This Row],[On Hand Stock (units)]]&gt;J325,"Yes","No")</f>
        <v>Yes</v>
      </c>
      <c r="L325" s="55">
        <f>Table1[[#This Row],[Lead Time (days)]]/Table1[[#This Row],[S-OTD]]</f>
        <v>75.609756097560975</v>
      </c>
      <c r="M325" s="55">
        <f>(Table1[[#This Row],[Demand variability (COV)]]/100)*E325</f>
        <v>10.400400000000001</v>
      </c>
      <c r="N325" s="55">
        <f>AVERAGE(Table1[[#This Row],[Lead Time (days)]],Table1[[#This Row],[Exp. Lead time]])</f>
        <v>68.804878048780495</v>
      </c>
      <c r="O325" s="55">
        <f>(Table1[[#This Row],[Exp. Lead time]]-N325)^2</f>
        <v>46.306365258774441</v>
      </c>
      <c r="P325" s="55">
        <v>46.306365258774441</v>
      </c>
      <c r="Q325" s="55">
        <f>1.64*SQRT(Table1[[#This Row],[Lead Time (days)]]*(M325^2)+Table1[[#This Row],[APU
(units)]]*P325)</f>
        <v>372.95569852456282</v>
      </c>
      <c r="R325" s="58">
        <f>Table1[[#This Row],[Safety Stock]]+(E325/30)*Table1[[#This Row],[Lead Time (days)]]</f>
        <v>2381.7556985245628</v>
      </c>
      <c r="S325" s="58" t="str">
        <f>IF(Table1[[#This Row],[On Hand Stock (units)]]&gt;R325,"yes","no")</f>
        <v>yes</v>
      </c>
      <c r="T325" s="59">
        <f>Table1[[#This Row],[On Hand Stock (units)]]-J325</f>
        <v>1613.8069571876267</v>
      </c>
      <c r="U325" s="59">
        <f>Table1[[#This Row],[Exp. Lead time]]*Table1[[#This Row],[APU
(units)]]/30</f>
        <v>2449.7560975609754</v>
      </c>
      <c r="V325" s="59">
        <f>Table1[[#This Row],[On Hand Stock (units)]]+U325</f>
        <v>5229.9630547486022</v>
      </c>
      <c r="W325" s="59" t="str">
        <f>IF(Table1[[#This Row],[On hand quantity after purchase]]&gt;Table1[[#This Row],[APU  Projection for oct]],"Yes","No")</f>
        <v>Yes</v>
      </c>
      <c r="X325" s="59">
        <f>AE325-Table1[[#This Row],[On Hand Stock (units)]]</f>
        <v>33337.561498812371</v>
      </c>
      <c r="Y325" s="59">
        <f>MAX(Table1[[#This Row],[Qty required to meet next quarter]],Table1[[#This Row],[MOQ/One lead time demand]])</f>
        <v>33337.561498812371</v>
      </c>
      <c r="Z325" s="59">
        <f>Table1[[#This Row],[Qty to purchase]]*Table1[[#This Row],[Std. Price ($)]]</f>
        <v>294943.7407166778</v>
      </c>
      <c r="AA325" s="59"/>
      <c r="AB325" s="59"/>
      <c r="AC325" s="61">
        <f>Table1[[#This Row],[On Hand Stock (units)]]-(12*Table1[[#This Row],[APU
(units)]])</f>
        <v>-8883.7930428123727</v>
      </c>
      <c r="AD325" s="64">
        <v>4082.3999999999996</v>
      </c>
      <c r="AE325" s="65">
        <f>AD325*Table1[[#This Row],[Std. Price ($)]]</f>
        <v>36117.768455999998</v>
      </c>
    </row>
    <row r="326" spans="1:31" ht="18.5" x14ac:dyDescent="0.35">
      <c r="A326" s="46">
        <v>19725.136946713672</v>
      </c>
      <c r="B326" s="47">
        <v>26.281639999999999</v>
      </c>
      <c r="C326" s="47">
        <v>7665.7940593713602</v>
      </c>
      <c r="D326" s="47">
        <f>Table1[[#This Row],[On-Hand Stock ($)]]/Table1[[#This Row],[Std. Price ($)]]</f>
        <v>291.67867984537344</v>
      </c>
      <c r="E326" s="48">
        <v>744</v>
      </c>
      <c r="F326" s="49">
        <v>0.5</v>
      </c>
      <c r="G326" s="48">
        <v>1</v>
      </c>
      <c r="H326" s="48">
        <v>0.28999999999999998</v>
      </c>
      <c r="I326" s="48">
        <v>31</v>
      </c>
      <c r="J326" s="55">
        <f>Table1[[#This Row],[APU
(units)]]+(Table1[[#This Row],[APU Trend]]*Table1[[#This Row],[APU
(units)]])</f>
        <v>1116</v>
      </c>
      <c r="K326" s="55" t="str">
        <f>IF(Table1[[#This Row],[On Hand Stock (units)]]&gt;J326,"Yes","No")</f>
        <v>No</v>
      </c>
      <c r="L326" s="55">
        <f>Table1[[#This Row],[Lead Time (days)]]/Table1[[#This Row],[S-OTD]]</f>
        <v>31</v>
      </c>
      <c r="M326" s="55">
        <f>(Table1[[#This Row],[Demand variability (COV)]]/100)*E326</f>
        <v>2.1576</v>
      </c>
      <c r="N326" s="55">
        <f>AVERAGE(Table1[[#This Row],[Lead Time (days)]],Table1[[#This Row],[Exp. Lead time]])</f>
        <v>31</v>
      </c>
      <c r="O326" s="55">
        <f>(Table1[[#This Row],[Exp. Lead time]]-N326)^2</f>
        <v>0</v>
      </c>
      <c r="P326" s="55">
        <v>0</v>
      </c>
      <c r="Q326" s="55">
        <f>1.64*SQRT(Table1[[#This Row],[Lead Time (days)]]*(M326^2)+Table1[[#This Row],[APU
(units)]]*P326)</f>
        <v>19.70133375835697</v>
      </c>
      <c r="R326" s="58">
        <f>Table1[[#This Row],[Safety Stock]]+(E326/30)*Table1[[#This Row],[Lead Time (days)]]</f>
        <v>788.50133375835708</v>
      </c>
      <c r="S326" s="58" t="str">
        <f>IF(Table1[[#This Row],[On Hand Stock (units)]]&gt;R326,"yes","no")</f>
        <v>no</v>
      </c>
      <c r="T326" s="59">
        <f>Table1[[#This Row],[On Hand Stock (units)]]-J326</f>
        <v>-824.32132015462662</v>
      </c>
      <c r="U326" s="59">
        <f>Table1[[#This Row],[Exp. Lead time]]*Table1[[#This Row],[APU
(units)]]/30</f>
        <v>768.8</v>
      </c>
      <c r="V326" s="59">
        <f>Table1[[#This Row],[On Hand Stock (units)]]+U326</f>
        <v>1060.4786798453733</v>
      </c>
      <c r="W326" s="59" t="str">
        <f>IF(Table1[[#This Row],[On hand quantity after purchase]]&gt;Table1[[#This Row],[APU  Projection for oct]],"Yes","No")</f>
        <v>No</v>
      </c>
      <c r="X326" s="59">
        <f>AE326-Table1[[#This Row],[On Hand Stock (units)]]</f>
        <v>117029.56228015463</v>
      </c>
      <c r="Y326" s="59">
        <f>MAX(Table1[[#This Row],[Qty required to meet next quarter]],Table1[[#This Row],[MOQ/One lead time demand]])</f>
        <v>117029.56228015463</v>
      </c>
      <c r="Z326" s="59">
        <f>Table1[[#This Row],[Qty to purchase]]*Table1[[#This Row],[Std. Price ($)]]</f>
        <v>3075728.8252046029</v>
      </c>
      <c r="AA326" s="59"/>
      <c r="AB326" s="59"/>
      <c r="AC326" s="61">
        <f>Table1[[#This Row],[On Hand Stock (units)]]-(12*Table1[[#This Row],[APU
(units)]])</f>
        <v>-8636.3213201546259</v>
      </c>
      <c r="AD326" s="64">
        <v>4464</v>
      </c>
      <c r="AE326" s="65">
        <f>AD326*Table1[[#This Row],[Std. Price ($)]]</f>
        <v>117321.24096</v>
      </c>
    </row>
    <row r="327" spans="1:31" ht="18.5" x14ac:dyDescent="0.35">
      <c r="A327" s="46">
        <v>59302.898077303777</v>
      </c>
      <c r="B327" s="47">
        <v>6.4572200000000004</v>
      </c>
      <c r="C327" s="47">
        <v>1314.9081837460801</v>
      </c>
      <c r="D327" s="47">
        <f>Table1[[#This Row],[On-Hand Stock ($)]]/Table1[[#This Row],[Std. Price ($)]]</f>
        <v>203.63379035344622</v>
      </c>
      <c r="E327" s="48">
        <v>574</v>
      </c>
      <c r="F327" s="49">
        <v>1.2</v>
      </c>
      <c r="G327" s="48">
        <v>1</v>
      </c>
      <c r="H327" s="48">
        <v>0.78</v>
      </c>
      <c r="I327" s="48">
        <v>12</v>
      </c>
      <c r="J327" s="55">
        <f>Table1[[#This Row],[APU
(units)]]+(Table1[[#This Row],[APU Trend]]*Table1[[#This Row],[APU
(units)]])</f>
        <v>1262.8</v>
      </c>
      <c r="K327" s="55" t="str">
        <f>IF(Table1[[#This Row],[On Hand Stock (units)]]&gt;J327,"Yes","No")</f>
        <v>No</v>
      </c>
      <c r="L327" s="55">
        <f>Table1[[#This Row],[Lead Time (days)]]/Table1[[#This Row],[S-OTD]]</f>
        <v>12</v>
      </c>
      <c r="M327" s="55">
        <f>(Table1[[#This Row],[Demand variability (COV)]]/100)*E327</f>
        <v>4.4772000000000007</v>
      </c>
      <c r="N327" s="55">
        <f>AVERAGE(Table1[[#This Row],[Lead Time (days)]],Table1[[#This Row],[Exp. Lead time]])</f>
        <v>12</v>
      </c>
      <c r="O327" s="55">
        <f>(Table1[[#This Row],[Exp. Lead time]]-N327)^2</f>
        <v>0</v>
      </c>
      <c r="P327" s="55">
        <v>0</v>
      </c>
      <c r="Q327" s="55">
        <f>1.64*SQRT(Table1[[#This Row],[Lead Time (days)]]*(M327^2)+Table1[[#This Row],[APU
(units)]]*P327)</f>
        <v>25.435540232123401</v>
      </c>
      <c r="R327" s="58">
        <f>Table1[[#This Row],[Safety Stock]]+(E327/30)*Table1[[#This Row],[Lead Time (days)]]</f>
        <v>255.0355402321234</v>
      </c>
      <c r="S327" s="58" t="str">
        <f>IF(Table1[[#This Row],[On Hand Stock (units)]]&gt;R327,"yes","no")</f>
        <v>no</v>
      </c>
      <c r="T327" s="59">
        <f>Table1[[#This Row],[On Hand Stock (units)]]-J327</f>
        <v>-1059.1662096465539</v>
      </c>
      <c r="U327" s="59">
        <f>Table1[[#This Row],[Exp. Lead time]]*Table1[[#This Row],[APU
(units)]]/30</f>
        <v>229.6</v>
      </c>
      <c r="V327" s="59">
        <f>Table1[[#This Row],[On Hand Stock (units)]]+U327</f>
        <v>433.23379035344624</v>
      </c>
      <c r="W327" s="59" t="str">
        <f>IF(Table1[[#This Row],[On hand quantity after purchase]]&gt;Table1[[#This Row],[APU  Projection for oct]],"Yes","No")</f>
        <v>No</v>
      </c>
      <c r="X327" s="59">
        <f>AE327-Table1[[#This Row],[On Hand Stock (units)]]</f>
        <v>37602.097865646552</v>
      </c>
      <c r="Y327" s="59">
        <f>MAX(Table1[[#This Row],[Qty required to meet next quarter]],Table1[[#This Row],[MOQ/One lead time demand]])</f>
        <v>37602.097865646552</v>
      </c>
      <c r="Z327" s="59">
        <f>Table1[[#This Row],[Qty to purchase]]*Table1[[#This Row],[Std. Price ($)]]</f>
        <v>242805.01838001024</v>
      </c>
      <c r="AA327" s="59"/>
      <c r="AB327" s="59"/>
      <c r="AC327" s="61">
        <f>Table1[[#This Row],[On Hand Stock (units)]]-(12*Table1[[#This Row],[APU
(units)]])</f>
        <v>-6684.3662096465541</v>
      </c>
      <c r="AD327" s="64">
        <v>5854.7999999999993</v>
      </c>
      <c r="AE327" s="65">
        <f>AD327*Table1[[#This Row],[Std. Price ($)]]</f>
        <v>37805.731655999996</v>
      </c>
    </row>
    <row r="328" spans="1:31" ht="18.5" x14ac:dyDescent="0.35">
      <c r="A328" s="46">
        <v>28071.436376973048</v>
      </c>
      <c r="B328" s="47">
        <v>26.605040000000002</v>
      </c>
      <c r="C328" s="47">
        <v>1758.48736453632</v>
      </c>
      <c r="D328" s="47">
        <f>Table1[[#This Row],[On-Hand Stock ($)]]/Table1[[#This Row],[Std. Price ($)]]</f>
        <v>66.096024081764952</v>
      </c>
      <c r="E328" s="48">
        <v>704</v>
      </c>
      <c r="F328" s="49">
        <v>0.2</v>
      </c>
      <c r="G328" s="48">
        <v>1</v>
      </c>
      <c r="H328" s="48">
        <v>0.21</v>
      </c>
      <c r="I328" s="48">
        <v>12</v>
      </c>
      <c r="J328" s="55">
        <f>Table1[[#This Row],[APU
(units)]]+(Table1[[#This Row],[APU Trend]]*Table1[[#This Row],[APU
(units)]])</f>
        <v>844.8</v>
      </c>
      <c r="K328" s="55" t="str">
        <f>IF(Table1[[#This Row],[On Hand Stock (units)]]&gt;J328,"Yes","No")</f>
        <v>No</v>
      </c>
      <c r="L328" s="55">
        <f>Table1[[#This Row],[Lead Time (days)]]/Table1[[#This Row],[S-OTD]]</f>
        <v>12</v>
      </c>
      <c r="M328" s="55">
        <f>(Table1[[#This Row],[Demand variability (COV)]]/100)*E328</f>
        <v>1.4783999999999999</v>
      </c>
      <c r="N328" s="55">
        <f>AVERAGE(Table1[[#This Row],[Lead Time (days)]],Table1[[#This Row],[Exp. Lead time]])</f>
        <v>12</v>
      </c>
      <c r="O328" s="55">
        <f>(Table1[[#This Row],[Exp. Lead time]]-N328)^2</f>
        <v>0</v>
      </c>
      <c r="P328" s="55">
        <v>0</v>
      </c>
      <c r="Q328" s="55">
        <f>1.64*SQRT(Table1[[#This Row],[Lead Time (days)]]*(M328^2)+Table1[[#This Row],[APU
(units)]]*P328)</f>
        <v>8.3989776376242364</v>
      </c>
      <c r="R328" s="58">
        <f>Table1[[#This Row],[Safety Stock]]+(E328/30)*Table1[[#This Row],[Lead Time (days)]]</f>
        <v>289.99897763762419</v>
      </c>
      <c r="S328" s="58" t="str">
        <f>IF(Table1[[#This Row],[On Hand Stock (units)]]&gt;R328,"yes","no")</f>
        <v>no</v>
      </c>
      <c r="T328" s="59">
        <f>Table1[[#This Row],[On Hand Stock (units)]]-J328</f>
        <v>-778.70397591823496</v>
      </c>
      <c r="U328" s="59">
        <f>Table1[[#This Row],[Exp. Lead time]]*Table1[[#This Row],[APU
(units)]]/30</f>
        <v>281.60000000000002</v>
      </c>
      <c r="V328" s="59">
        <f>Table1[[#This Row],[On Hand Stock (units)]]+U328</f>
        <v>347.69602408176496</v>
      </c>
      <c r="W328" s="59" t="str">
        <f>IF(Table1[[#This Row],[On hand quantity after purchase]]&gt;Table1[[#This Row],[APU  Projection for oct]],"Yes","No")</f>
        <v>No</v>
      </c>
      <c r="X328" s="59">
        <f>AE328-Table1[[#This Row],[On Hand Stock (units)]]</f>
        <v>78599.686247918245</v>
      </c>
      <c r="Y328" s="59">
        <f>MAX(Table1[[#This Row],[Qty required to meet next quarter]],Table1[[#This Row],[MOQ/One lead time demand]])</f>
        <v>78599.686247918245</v>
      </c>
      <c r="Z328" s="59">
        <f>Table1[[#This Row],[Qty to purchase]]*Table1[[#This Row],[Std. Price ($)]]</f>
        <v>2091147.7966133151</v>
      </c>
      <c r="AA328" s="59"/>
      <c r="AB328" s="59"/>
      <c r="AC328" s="61">
        <f>Table1[[#This Row],[On Hand Stock (units)]]-(12*Table1[[#This Row],[APU
(units)]])</f>
        <v>-8381.9039759182342</v>
      </c>
      <c r="AD328" s="64">
        <v>2956.8</v>
      </c>
      <c r="AE328" s="65">
        <f>AD328*Table1[[#This Row],[Std. Price ($)]]</f>
        <v>78665.782272000011</v>
      </c>
    </row>
    <row r="329" spans="1:31" ht="18.5" x14ac:dyDescent="0.35">
      <c r="A329" s="46">
        <v>12797.363615515667</v>
      </c>
      <c r="B329" s="47">
        <v>7.0400000000000009</v>
      </c>
      <c r="C329" s="47">
        <v>4386.465811378991</v>
      </c>
      <c r="D329" s="47">
        <f>Table1[[#This Row],[On-Hand Stock ($)]]/Table1[[#This Row],[Std. Price ($)]]</f>
        <v>623.07753002542484</v>
      </c>
      <c r="E329" s="48">
        <v>744</v>
      </c>
      <c r="F329" s="49">
        <v>-0.2</v>
      </c>
      <c r="G329" s="48">
        <v>0.75</v>
      </c>
      <c r="H329" s="48">
        <v>0.55000000000000004</v>
      </c>
      <c r="I329" s="48">
        <v>29</v>
      </c>
      <c r="J329" s="55">
        <f>Table1[[#This Row],[APU
(units)]]+(Table1[[#This Row],[APU Trend]]*Table1[[#This Row],[APU
(units)]])</f>
        <v>595.20000000000005</v>
      </c>
      <c r="K329" s="55" t="str">
        <f>IF(Table1[[#This Row],[On Hand Stock (units)]]&gt;J329,"Yes","No")</f>
        <v>Yes</v>
      </c>
      <c r="L329" s="55">
        <f>Table1[[#This Row],[Lead Time (days)]]/Table1[[#This Row],[S-OTD]]</f>
        <v>38.666666666666664</v>
      </c>
      <c r="M329" s="55">
        <f>(Table1[[#This Row],[Demand variability (COV)]]/100)*E329</f>
        <v>4.0920000000000005</v>
      </c>
      <c r="N329" s="55">
        <f>AVERAGE(Table1[[#This Row],[Lead Time (days)]],Table1[[#This Row],[Exp. Lead time]])</f>
        <v>33.833333333333329</v>
      </c>
      <c r="O329" s="55">
        <f>(Table1[[#This Row],[Exp. Lead time]]-N329)^2</f>
        <v>23.361111111111136</v>
      </c>
      <c r="P329" s="55">
        <v>23.361111111111136</v>
      </c>
      <c r="Q329" s="55">
        <f>1.64*SQRT(Table1[[#This Row],[Lead Time (days)]]*(M329^2)+Table1[[#This Row],[APU
(units)]]*P329)</f>
        <v>219.21013313148717</v>
      </c>
      <c r="R329" s="58">
        <f>Table1[[#This Row],[Safety Stock]]+(E329/30)*Table1[[#This Row],[Lead Time (days)]]</f>
        <v>938.41013313148721</v>
      </c>
      <c r="S329" s="58" t="str">
        <f>IF(Table1[[#This Row],[On Hand Stock (units)]]&gt;R329,"yes","no")</f>
        <v>no</v>
      </c>
      <c r="T329" s="59">
        <f>Table1[[#This Row],[On Hand Stock (units)]]-J329</f>
        <v>27.87753002542479</v>
      </c>
      <c r="U329" s="59">
        <f>Table1[[#This Row],[Exp. Lead time]]*Table1[[#This Row],[APU
(units)]]/30</f>
        <v>958.93333333333328</v>
      </c>
      <c r="V329" s="59">
        <f>Table1[[#This Row],[On Hand Stock (units)]]+U329</f>
        <v>1582.0108633587581</v>
      </c>
      <c r="W329" s="59" t="str">
        <f>IF(Table1[[#This Row],[On hand quantity after purchase]]&gt;Table1[[#This Row],[APU  Projection for oct]],"Yes","No")</f>
        <v>Yes</v>
      </c>
      <c r="X329" s="59">
        <f>AE329-Table1[[#This Row],[On Hand Stock (units)]]</f>
        <v>8804.8904699745763</v>
      </c>
      <c r="Y329" s="59">
        <f>MAX(Table1[[#This Row],[Qty required to meet next quarter]],Table1[[#This Row],[MOQ/One lead time demand]])</f>
        <v>8804.8904699745763</v>
      </c>
      <c r="Z329" s="59">
        <f>Table1[[#This Row],[Qty to purchase]]*Table1[[#This Row],[Std. Price ($)]]</f>
        <v>61986.428908621026</v>
      </c>
      <c r="AA329" s="59"/>
      <c r="AB329" s="59"/>
      <c r="AC329" s="61">
        <f>Table1[[#This Row],[On Hand Stock (units)]]-(12*Table1[[#This Row],[APU
(units)]])</f>
        <v>-8304.9224699745755</v>
      </c>
      <c r="AD329" s="64">
        <v>1339.1999999999998</v>
      </c>
      <c r="AE329" s="65">
        <f>AD329*Table1[[#This Row],[Std. Price ($)]]</f>
        <v>9427.9680000000008</v>
      </c>
    </row>
    <row r="330" spans="1:31" ht="18.5" x14ac:dyDescent="0.35">
      <c r="A330" s="46">
        <v>37557.191091413581</v>
      </c>
      <c r="B330" s="47">
        <v>20.568239999999999</v>
      </c>
      <c r="C330" s="47">
        <v>7605.9542603393065</v>
      </c>
      <c r="D330" s="47">
        <f>Table1[[#This Row],[On-Hand Stock ($)]]/Table1[[#This Row],[Std. Price ($)]]</f>
        <v>369.79120529220324</v>
      </c>
      <c r="E330" s="48">
        <v>616</v>
      </c>
      <c r="F330" s="49">
        <v>0.4</v>
      </c>
      <c r="G330" s="48">
        <v>1</v>
      </c>
      <c r="H330" s="48">
        <v>0.63</v>
      </c>
      <c r="I330" s="48">
        <v>23</v>
      </c>
      <c r="J330" s="55">
        <f>Table1[[#This Row],[APU
(units)]]+(Table1[[#This Row],[APU Trend]]*Table1[[#This Row],[APU
(units)]])</f>
        <v>862.4</v>
      </c>
      <c r="K330" s="55" t="str">
        <f>IF(Table1[[#This Row],[On Hand Stock (units)]]&gt;J330,"Yes","No")</f>
        <v>No</v>
      </c>
      <c r="L330" s="55">
        <f>Table1[[#This Row],[Lead Time (days)]]/Table1[[#This Row],[S-OTD]]</f>
        <v>23</v>
      </c>
      <c r="M330" s="55">
        <f>(Table1[[#This Row],[Demand variability (COV)]]/100)*E330</f>
        <v>3.8807999999999998</v>
      </c>
      <c r="N330" s="55">
        <f>AVERAGE(Table1[[#This Row],[Lead Time (days)]],Table1[[#This Row],[Exp. Lead time]])</f>
        <v>23</v>
      </c>
      <c r="O330" s="55">
        <f>(Table1[[#This Row],[Exp. Lead time]]-N330)^2</f>
        <v>0</v>
      </c>
      <c r="P330" s="55">
        <v>0</v>
      </c>
      <c r="Q330" s="55">
        <f>1.64*SQRT(Table1[[#This Row],[Lead Time (days)]]*(M330^2)+Table1[[#This Row],[APU
(units)]]*P330)</f>
        <v>30.523127280102081</v>
      </c>
      <c r="R330" s="58">
        <f>Table1[[#This Row],[Safety Stock]]+(E330/30)*Table1[[#This Row],[Lead Time (days)]]</f>
        <v>502.78979394676878</v>
      </c>
      <c r="S330" s="58" t="str">
        <f>IF(Table1[[#This Row],[On Hand Stock (units)]]&gt;R330,"yes","no")</f>
        <v>no</v>
      </c>
      <c r="T330" s="59">
        <f>Table1[[#This Row],[On Hand Stock (units)]]-J330</f>
        <v>-492.60879470779673</v>
      </c>
      <c r="U330" s="59">
        <f>Table1[[#This Row],[Exp. Lead time]]*Table1[[#This Row],[APU
(units)]]/30</f>
        <v>472.26666666666665</v>
      </c>
      <c r="V330" s="59">
        <f>Table1[[#This Row],[On Hand Stock (units)]]+U330</f>
        <v>842.0578719588699</v>
      </c>
      <c r="W330" s="59" t="str">
        <f>IF(Table1[[#This Row],[On hand quantity after purchase]]&gt;Table1[[#This Row],[APU  Projection for oct]],"Yes","No")</f>
        <v>No</v>
      </c>
      <c r="X330" s="59">
        <f>AE330-Table1[[#This Row],[On Hand Stock (units)]]</f>
        <v>68048.402330707802</v>
      </c>
      <c r="Y330" s="59">
        <f>MAX(Table1[[#This Row],[Qty required to meet next quarter]],Table1[[#This Row],[MOQ/One lead time demand]])</f>
        <v>68048.402330707802</v>
      </c>
      <c r="Z330" s="59">
        <f>Table1[[#This Row],[Qty to purchase]]*Table1[[#This Row],[Std. Price ($)]]</f>
        <v>1399635.8707545574</v>
      </c>
      <c r="AA330" s="59"/>
      <c r="AB330" s="59"/>
      <c r="AC330" s="61">
        <f>Table1[[#This Row],[On Hand Stock (units)]]-(12*Table1[[#This Row],[APU
(units)]])</f>
        <v>-7022.2087947077971</v>
      </c>
      <c r="AD330" s="64">
        <v>3326.4</v>
      </c>
      <c r="AE330" s="65">
        <f>AD330*Table1[[#This Row],[Std. Price ($)]]</f>
        <v>68418.193536000006</v>
      </c>
    </row>
    <row r="331" spans="1:31" ht="18.5" x14ac:dyDescent="0.35">
      <c r="A331" s="46">
        <v>45174.963757891994</v>
      </c>
      <c r="B331" s="47">
        <v>16.258770000000002</v>
      </c>
      <c r="C331" s="47">
        <v>3933.3570845912541</v>
      </c>
      <c r="D331" s="47">
        <f>Table1[[#This Row],[On-Hand Stock ($)]]/Table1[[#This Row],[Std. Price ($)]]</f>
        <v>241.92218012747912</v>
      </c>
      <c r="E331" s="48">
        <v>170</v>
      </c>
      <c r="F331" s="49">
        <v>0.8</v>
      </c>
      <c r="G331" s="48">
        <v>0.82</v>
      </c>
      <c r="H331" s="48">
        <v>0.98</v>
      </c>
      <c r="I331" s="48">
        <v>35</v>
      </c>
      <c r="J331" s="55">
        <f>Table1[[#This Row],[APU
(units)]]+(Table1[[#This Row],[APU Trend]]*Table1[[#This Row],[APU
(units)]])</f>
        <v>306</v>
      </c>
      <c r="K331" s="55" t="str">
        <f>IF(Table1[[#This Row],[On Hand Stock (units)]]&gt;J331,"Yes","No")</f>
        <v>No</v>
      </c>
      <c r="L331" s="55">
        <f>Table1[[#This Row],[Lead Time (days)]]/Table1[[#This Row],[S-OTD]]</f>
        <v>42.682926829268297</v>
      </c>
      <c r="M331" s="55">
        <f>(Table1[[#This Row],[Demand variability (COV)]]/100)*E331</f>
        <v>1.6659999999999999</v>
      </c>
      <c r="N331" s="55">
        <f>AVERAGE(Table1[[#This Row],[Lead Time (days)]],Table1[[#This Row],[Exp. Lead time]])</f>
        <v>38.841463414634148</v>
      </c>
      <c r="O331" s="55">
        <f>(Table1[[#This Row],[Exp. Lead time]]-N331)^2</f>
        <v>14.756841165972652</v>
      </c>
      <c r="P331" s="55">
        <v>14.756841165972652</v>
      </c>
      <c r="Q331" s="55">
        <f>1.64*SQRT(Table1[[#This Row],[Lead Time (days)]]*(M331^2)+Table1[[#This Row],[APU
(units)]]*P331)</f>
        <v>83.717260703011576</v>
      </c>
      <c r="R331" s="58">
        <f>Table1[[#This Row],[Safety Stock]]+(E331/30)*Table1[[#This Row],[Lead Time (days)]]</f>
        <v>282.05059403634493</v>
      </c>
      <c r="S331" s="58" t="str">
        <f>IF(Table1[[#This Row],[On Hand Stock (units)]]&gt;R331,"yes","no")</f>
        <v>no</v>
      </c>
      <c r="T331" s="59">
        <f>Table1[[#This Row],[On Hand Stock (units)]]-J331</f>
        <v>-64.077819872520877</v>
      </c>
      <c r="U331" s="59">
        <f>Table1[[#This Row],[Exp. Lead time]]*Table1[[#This Row],[APU
(units)]]/30</f>
        <v>241.86991869918702</v>
      </c>
      <c r="V331" s="59">
        <f>Table1[[#This Row],[On Hand Stock (units)]]+U331</f>
        <v>483.79209882666612</v>
      </c>
      <c r="W331" s="59" t="str">
        <f>IF(Table1[[#This Row],[On hand quantity after purchase]]&gt;Table1[[#This Row],[APU  Projection for oct]],"Yes","No")</f>
        <v>Yes</v>
      </c>
      <c r="X331" s="59">
        <f>AE331-Table1[[#This Row],[On Hand Stock (units)]]</f>
        <v>21317.206839872524</v>
      </c>
      <c r="Y331" s="59">
        <f>MAX(Table1[[#This Row],[Qty required to meet next quarter]],Table1[[#This Row],[MOQ/One lead time demand]])</f>
        <v>21317.206839872524</v>
      </c>
      <c r="Z331" s="59">
        <f>Table1[[#This Row],[Qty to purchase]]*Table1[[#This Row],[Std. Price ($)]]</f>
        <v>346591.56305191421</v>
      </c>
      <c r="AA331" s="59"/>
      <c r="AB331" s="59"/>
      <c r="AC331" s="61">
        <f>Table1[[#This Row],[On Hand Stock (units)]]-(12*Table1[[#This Row],[APU
(units)]])</f>
        <v>-1798.0778198725209</v>
      </c>
      <c r="AD331" s="64">
        <v>1326</v>
      </c>
      <c r="AE331" s="65">
        <f>AD331*Table1[[#This Row],[Std. Price ($)]]</f>
        <v>21559.129020000004</v>
      </c>
    </row>
    <row r="332" spans="1:31" ht="18.5" x14ac:dyDescent="0.35">
      <c r="A332" s="46">
        <v>82649.026547267989</v>
      </c>
      <c r="B332" s="47">
        <v>14.135000000000002</v>
      </c>
      <c r="C332" s="47">
        <v>8983.8025390952553</v>
      </c>
      <c r="D332" s="47">
        <f>Table1[[#This Row],[On-Hand Stock ($)]]/Table1[[#This Row],[Std. Price ($)]]</f>
        <v>635.57145660383833</v>
      </c>
      <c r="E332" s="48">
        <v>656</v>
      </c>
      <c r="F332" s="49">
        <v>-0.2</v>
      </c>
      <c r="G332" s="48">
        <v>0.9</v>
      </c>
      <c r="H332" s="48">
        <v>0.39</v>
      </c>
      <c r="I332" s="48">
        <v>53</v>
      </c>
      <c r="J332" s="55">
        <f>Table1[[#This Row],[APU
(units)]]+(Table1[[#This Row],[APU Trend]]*Table1[[#This Row],[APU
(units)]])</f>
        <v>524.79999999999995</v>
      </c>
      <c r="K332" s="55" t="str">
        <f>IF(Table1[[#This Row],[On Hand Stock (units)]]&gt;J332,"Yes","No")</f>
        <v>Yes</v>
      </c>
      <c r="L332" s="55">
        <f>Table1[[#This Row],[Lead Time (days)]]/Table1[[#This Row],[S-OTD]]</f>
        <v>58.888888888888886</v>
      </c>
      <c r="M332" s="55">
        <f>(Table1[[#This Row],[Demand variability (COV)]]/100)*E332</f>
        <v>2.5584000000000002</v>
      </c>
      <c r="N332" s="55">
        <f>AVERAGE(Table1[[#This Row],[Lead Time (days)]],Table1[[#This Row],[Exp. Lead time]])</f>
        <v>55.944444444444443</v>
      </c>
      <c r="O332" s="55">
        <f>(Table1[[#This Row],[Exp. Lead time]]-N332)^2</f>
        <v>8.6697530864197443</v>
      </c>
      <c r="P332" s="55">
        <v>8.6697530864197443</v>
      </c>
      <c r="Q332" s="55">
        <f>1.64*SQRT(Table1[[#This Row],[Lead Time (days)]]*(M332^2)+Table1[[#This Row],[APU
(units)]]*P332)</f>
        <v>127.39606965697644</v>
      </c>
      <c r="R332" s="58">
        <f>Table1[[#This Row],[Safety Stock]]+(E332/30)*Table1[[#This Row],[Lead Time (days)]]</f>
        <v>1286.3294029903097</v>
      </c>
      <c r="S332" s="58" t="str">
        <f>IF(Table1[[#This Row],[On Hand Stock (units)]]&gt;R332,"yes","no")</f>
        <v>no</v>
      </c>
      <c r="T332" s="59">
        <f>Table1[[#This Row],[On Hand Stock (units)]]-J332</f>
        <v>110.77145660383837</v>
      </c>
      <c r="U332" s="59">
        <f>Table1[[#This Row],[Exp. Lead time]]*Table1[[#This Row],[APU
(units)]]/30</f>
        <v>1287.7037037037037</v>
      </c>
      <c r="V332" s="59">
        <f>Table1[[#This Row],[On Hand Stock (units)]]+U332</f>
        <v>1923.2751603075421</v>
      </c>
      <c r="W332" s="59" t="str">
        <f>IF(Table1[[#This Row],[On hand quantity after purchase]]&gt;Table1[[#This Row],[APU  Projection for oct]],"Yes","No")</f>
        <v>Yes</v>
      </c>
      <c r="X332" s="59">
        <f>AE332-Table1[[#This Row],[On Hand Stock (units)]]</f>
        <v>16055.036543396158</v>
      </c>
      <c r="Y332" s="59">
        <f>MAX(Table1[[#This Row],[Qty required to meet next quarter]],Table1[[#This Row],[MOQ/One lead time demand]])</f>
        <v>16055.036543396158</v>
      </c>
      <c r="Z332" s="59">
        <f>Table1[[#This Row],[Qty to purchase]]*Table1[[#This Row],[Std. Price ($)]]</f>
        <v>226937.94154090472</v>
      </c>
      <c r="AA332" s="59"/>
      <c r="AB332" s="59"/>
      <c r="AC332" s="61">
        <f>Table1[[#This Row],[On Hand Stock (units)]]-(12*Table1[[#This Row],[APU
(units)]])</f>
        <v>-7236.4285433961613</v>
      </c>
      <c r="AD332" s="64">
        <v>1180.7999999999997</v>
      </c>
      <c r="AE332" s="65">
        <f>AD332*Table1[[#This Row],[Std. Price ($)]]</f>
        <v>16690.607999999997</v>
      </c>
    </row>
    <row r="333" spans="1:31" ht="18.5" x14ac:dyDescent="0.35">
      <c r="A333" s="46">
        <v>96539.696808062552</v>
      </c>
      <c r="B333" s="47">
        <v>13.750000000000002</v>
      </c>
      <c r="C333" s="47">
        <v>5855.3624250000021</v>
      </c>
      <c r="D333" s="47">
        <f>Table1[[#This Row],[On-Hand Stock ($)]]/Table1[[#This Row],[Std. Price ($)]]</f>
        <v>425.84454000000011</v>
      </c>
      <c r="E333" s="48">
        <v>810</v>
      </c>
      <c r="F333" s="49">
        <v>0.5</v>
      </c>
      <c r="G333" s="48">
        <v>1</v>
      </c>
      <c r="H333" s="48">
        <v>0.52</v>
      </c>
      <c r="I333" s="48">
        <v>23</v>
      </c>
      <c r="J333" s="55">
        <f>Table1[[#This Row],[APU
(units)]]+(Table1[[#This Row],[APU Trend]]*Table1[[#This Row],[APU
(units)]])</f>
        <v>1215</v>
      </c>
      <c r="K333" s="55" t="str">
        <f>IF(Table1[[#This Row],[On Hand Stock (units)]]&gt;J333,"Yes","No")</f>
        <v>No</v>
      </c>
      <c r="L333" s="55">
        <f>Table1[[#This Row],[Lead Time (days)]]/Table1[[#This Row],[S-OTD]]</f>
        <v>23</v>
      </c>
      <c r="M333" s="55">
        <f>(Table1[[#This Row],[Demand variability (COV)]]/100)*E333</f>
        <v>4.2119999999999997</v>
      </c>
      <c r="N333" s="55">
        <f>AVERAGE(Table1[[#This Row],[Lead Time (days)]],Table1[[#This Row],[Exp. Lead time]])</f>
        <v>23</v>
      </c>
      <c r="O333" s="55">
        <f>(Table1[[#This Row],[Exp. Lead time]]-N333)^2</f>
        <v>0</v>
      </c>
      <c r="P333" s="55">
        <v>0</v>
      </c>
      <c r="Q333" s="55">
        <f>1.64*SQRT(Table1[[#This Row],[Lead Time (days)]]*(M333^2)+Table1[[#This Row],[APU
(units)]]*P333)</f>
        <v>33.128069496956805</v>
      </c>
      <c r="R333" s="58">
        <f>Table1[[#This Row],[Safety Stock]]+(E333/30)*Table1[[#This Row],[Lead Time (days)]]</f>
        <v>654.12806949695675</v>
      </c>
      <c r="S333" s="58" t="str">
        <f>IF(Table1[[#This Row],[On Hand Stock (units)]]&gt;R333,"yes","no")</f>
        <v>no</v>
      </c>
      <c r="T333" s="59">
        <f>Table1[[#This Row],[On Hand Stock (units)]]-J333</f>
        <v>-789.15545999999995</v>
      </c>
      <c r="U333" s="59">
        <f>Table1[[#This Row],[Exp. Lead time]]*Table1[[#This Row],[APU
(units)]]/30</f>
        <v>621</v>
      </c>
      <c r="V333" s="59">
        <f>Table1[[#This Row],[On Hand Stock (units)]]+U333</f>
        <v>1046.8445400000001</v>
      </c>
      <c r="W333" s="59" t="str">
        <f>IF(Table1[[#This Row],[On hand quantity after purchase]]&gt;Table1[[#This Row],[APU  Projection for oct]],"Yes","No")</f>
        <v>No</v>
      </c>
      <c r="X333" s="59">
        <f>AE333-Table1[[#This Row],[On Hand Stock (units)]]</f>
        <v>66399.155460000009</v>
      </c>
      <c r="Y333" s="59">
        <f>MAX(Table1[[#This Row],[Qty required to meet next quarter]],Table1[[#This Row],[MOQ/One lead time demand]])</f>
        <v>66399.155460000009</v>
      </c>
      <c r="Z333" s="59">
        <f>Table1[[#This Row],[Qty to purchase]]*Table1[[#This Row],[Std. Price ($)]]</f>
        <v>912988.38757500029</v>
      </c>
      <c r="AA333" s="59"/>
      <c r="AB333" s="59"/>
      <c r="AC333" s="61">
        <f>Table1[[#This Row],[On Hand Stock (units)]]-(12*Table1[[#This Row],[APU
(units)]])</f>
        <v>-9294.1554599999999</v>
      </c>
      <c r="AD333" s="64">
        <v>4860</v>
      </c>
      <c r="AE333" s="65">
        <f>AD333*Table1[[#This Row],[Std. Price ($)]]</f>
        <v>66825.000000000015</v>
      </c>
    </row>
    <row r="334" spans="1:31" ht="18.5" x14ac:dyDescent="0.35">
      <c r="A334" s="46">
        <v>35027.400250236853</v>
      </c>
      <c r="B334" s="47">
        <v>7.1830000000000007</v>
      </c>
      <c r="C334" s="47">
        <v>9046.9619317982888</v>
      </c>
      <c r="D334" s="47">
        <f>Table1[[#This Row],[On-Hand Stock ($)]]/Table1[[#This Row],[Std. Price ($)]]</f>
        <v>1259.4963012387982</v>
      </c>
      <c r="E334" s="48">
        <v>922</v>
      </c>
      <c r="F334" s="49">
        <v>0.6</v>
      </c>
      <c r="G334" s="48">
        <v>0.82</v>
      </c>
      <c r="H334" s="48">
        <v>1.1599999999999999</v>
      </c>
      <c r="I334" s="48">
        <v>27</v>
      </c>
      <c r="J334" s="55">
        <f>Table1[[#This Row],[APU
(units)]]+(Table1[[#This Row],[APU Trend]]*Table1[[#This Row],[APU
(units)]])</f>
        <v>1475.1999999999998</v>
      </c>
      <c r="K334" s="55" t="str">
        <f>IF(Table1[[#This Row],[On Hand Stock (units)]]&gt;J334,"Yes","No")</f>
        <v>No</v>
      </c>
      <c r="L334" s="55">
        <f>Table1[[#This Row],[Lead Time (days)]]/Table1[[#This Row],[S-OTD]]</f>
        <v>32.926829268292686</v>
      </c>
      <c r="M334" s="55">
        <f>(Table1[[#This Row],[Demand variability (COV)]]/100)*E334</f>
        <v>10.6952</v>
      </c>
      <c r="N334" s="55">
        <f>AVERAGE(Table1[[#This Row],[Lead Time (days)]],Table1[[#This Row],[Exp. Lead time]])</f>
        <v>29.963414634146343</v>
      </c>
      <c r="O334" s="55">
        <f>(Table1[[#This Row],[Exp. Lead time]]-N334)^2</f>
        <v>8.7818262938727027</v>
      </c>
      <c r="P334" s="55">
        <v>8.7818262938727027</v>
      </c>
      <c r="Q334" s="55">
        <f>1.64*SQRT(Table1[[#This Row],[Lead Time (days)]]*(M334^2)+Table1[[#This Row],[APU
(units)]]*P334)</f>
        <v>173.44735696147805</v>
      </c>
      <c r="R334" s="58">
        <f>Table1[[#This Row],[Safety Stock]]+(E334/30)*Table1[[#This Row],[Lead Time (days)]]</f>
        <v>1003.2473569614781</v>
      </c>
      <c r="S334" s="58" t="str">
        <f>IF(Table1[[#This Row],[On Hand Stock (units)]]&gt;R334,"yes","no")</f>
        <v>yes</v>
      </c>
      <c r="T334" s="59">
        <f>Table1[[#This Row],[On Hand Stock (units)]]-J334</f>
        <v>-215.70369876120162</v>
      </c>
      <c r="U334" s="59">
        <f>Table1[[#This Row],[Exp. Lead time]]*Table1[[#This Row],[APU
(units)]]/30</f>
        <v>1011.9512195121952</v>
      </c>
      <c r="V334" s="59">
        <f>Table1[[#This Row],[On Hand Stock (units)]]+U334</f>
        <v>2271.4475207509931</v>
      </c>
      <c r="W334" s="59" t="str">
        <f>IF(Table1[[#This Row],[On hand quantity after purchase]]&gt;Table1[[#This Row],[APU  Projection for oct]],"Yes","No")</f>
        <v>Yes</v>
      </c>
      <c r="X334" s="59">
        <f>AE334-Table1[[#This Row],[On Hand Stock (units)]]</f>
        <v>42450.495298761198</v>
      </c>
      <c r="Y334" s="59">
        <f>MAX(Table1[[#This Row],[Qty required to meet next quarter]],Table1[[#This Row],[MOQ/One lead time demand]])</f>
        <v>42450.495298761198</v>
      </c>
      <c r="Z334" s="59">
        <f>Table1[[#This Row],[Qty to purchase]]*Table1[[#This Row],[Std. Price ($)]]</f>
        <v>304921.90773100173</v>
      </c>
      <c r="AA334" s="59"/>
      <c r="AB334" s="59"/>
      <c r="AC334" s="61">
        <f>Table1[[#This Row],[On Hand Stock (units)]]-(12*Table1[[#This Row],[APU
(units)]])</f>
        <v>-9804.503698761202</v>
      </c>
      <c r="AD334" s="64">
        <v>6085.1999999999989</v>
      </c>
      <c r="AE334" s="65">
        <f>AD334*Table1[[#This Row],[Std. Price ($)]]</f>
        <v>43709.991599999994</v>
      </c>
    </row>
    <row r="335" spans="1:31" ht="18.5" x14ac:dyDescent="0.35">
      <c r="A335" s="46">
        <v>87446.870547124796</v>
      </c>
      <c r="B335" s="47">
        <v>5.9613400000000007</v>
      </c>
      <c r="C335" s="47">
        <v>3449.9347676403763</v>
      </c>
      <c r="D335" s="47">
        <f>Table1[[#This Row],[On-Hand Stock ($)]]/Table1[[#This Row],[Std. Price ($)]]</f>
        <v>578.71800092602939</v>
      </c>
      <c r="E335" s="48">
        <v>858</v>
      </c>
      <c r="F335" s="49">
        <v>-0.6</v>
      </c>
      <c r="G335" s="48">
        <v>0.82</v>
      </c>
      <c r="H335" s="48">
        <v>0.44</v>
      </c>
      <c r="I335" s="48">
        <v>27</v>
      </c>
      <c r="J335" s="55">
        <f>Table1[[#This Row],[APU
(units)]]+(Table1[[#This Row],[APU Trend]]*Table1[[#This Row],[APU
(units)]])</f>
        <v>343.20000000000005</v>
      </c>
      <c r="K335" s="55" t="str">
        <f>IF(Table1[[#This Row],[On Hand Stock (units)]]&gt;J335,"Yes","No")</f>
        <v>Yes</v>
      </c>
      <c r="L335" s="55">
        <f>Table1[[#This Row],[Lead Time (days)]]/Table1[[#This Row],[S-OTD]]</f>
        <v>32.926829268292686</v>
      </c>
      <c r="M335" s="55">
        <f>(Table1[[#This Row],[Demand variability (COV)]]/100)*E335</f>
        <v>3.7752000000000003</v>
      </c>
      <c r="N335" s="55">
        <f>AVERAGE(Table1[[#This Row],[Lead Time (days)]],Table1[[#This Row],[Exp. Lead time]])</f>
        <v>29.963414634146343</v>
      </c>
      <c r="O335" s="55">
        <f>(Table1[[#This Row],[Exp. Lead time]]-N335)^2</f>
        <v>8.7818262938727027</v>
      </c>
      <c r="P335" s="55">
        <v>8.7818262938727027</v>
      </c>
      <c r="Q335" s="55">
        <f>1.64*SQRT(Table1[[#This Row],[Lead Time (days)]]*(M335^2)+Table1[[#This Row],[APU
(units)]]*P335)</f>
        <v>145.94723513961057</v>
      </c>
      <c r="R335" s="58">
        <f>Table1[[#This Row],[Safety Stock]]+(E335/30)*Table1[[#This Row],[Lead Time (days)]]</f>
        <v>918.14723513961064</v>
      </c>
      <c r="S335" s="58" t="str">
        <f>IF(Table1[[#This Row],[On Hand Stock (units)]]&gt;R335,"yes","no")</f>
        <v>no</v>
      </c>
      <c r="T335" s="59">
        <f>Table1[[#This Row],[On Hand Stock (units)]]-J335</f>
        <v>235.51800092602934</v>
      </c>
      <c r="U335" s="59">
        <f>Table1[[#This Row],[Exp. Lead time]]*Table1[[#This Row],[APU
(units)]]/30</f>
        <v>941.70731707317077</v>
      </c>
      <c r="V335" s="59">
        <f>Table1[[#This Row],[On Hand Stock (units)]]+U335</f>
        <v>1520.4253179992002</v>
      </c>
      <c r="W335" s="59" t="str">
        <f>IF(Table1[[#This Row],[On hand quantity after purchase]]&gt;Table1[[#This Row],[APU  Projection for oct]],"Yes","No")</f>
        <v>Yes</v>
      </c>
      <c r="X335" s="59">
        <f>AE335-Table1[[#This Row],[On Hand Stock (units)]]</f>
        <v>-3647.6158329260279</v>
      </c>
      <c r="Y335" s="59">
        <f>MAX(Table1[[#This Row],[Qty required to meet next quarter]],Table1[[#This Row],[MOQ/One lead time demand]])</f>
        <v>941.70731707317077</v>
      </c>
      <c r="Z335" s="59">
        <f>Table1[[#This Row],[Qty to purchase]]*Table1[[#This Row],[Std. Price ($)]]</f>
        <v>5613.8374975609768</v>
      </c>
      <c r="AA335" s="59"/>
      <c r="AB335" s="59"/>
      <c r="AC335" s="61">
        <f>Table1[[#This Row],[On Hand Stock (units)]]-(12*Table1[[#This Row],[APU
(units)]])</f>
        <v>-9717.2819990739699</v>
      </c>
      <c r="AD335" s="64">
        <v>-514.79999999999973</v>
      </c>
      <c r="AE335" s="65">
        <f>AD335*Table1[[#This Row],[Std. Price ($)]]</f>
        <v>-3068.8978319999987</v>
      </c>
    </row>
    <row r="336" spans="1:31" ht="18.5" x14ac:dyDescent="0.35">
      <c r="A336" s="46">
        <v>8120.8209736702065</v>
      </c>
      <c r="B336" s="47">
        <v>9.2489100000000004</v>
      </c>
      <c r="C336" s="47">
        <v>3189.0327697471835</v>
      </c>
      <c r="D336" s="47">
        <f>Table1[[#This Row],[On-Hand Stock ($)]]/Table1[[#This Row],[Std. Price ($)]]</f>
        <v>344.80093002820695</v>
      </c>
      <c r="E336" s="48">
        <v>794</v>
      </c>
      <c r="F336" s="49">
        <v>1.2</v>
      </c>
      <c r="G336" s="48">
        <v>1</v>
      </c>
      <c r="H336" s="48">
        <v>0.21</v>
      </c>
      <c r="I336" s="48">
        <v>35</v>
      </c>
      <c r="J336" s="55">
        <f>Table1[[#This Row],[APU
(units)]]+(Table1[[#This Row],[APU Trend]]*Table1[[#This Row],[APU
(units)]])</f>
        <v>1746.8</v>
      </c>
      <c r="K336" s="55" t="str">
        <f>IF(Table1[[#This Row],[On Hand Stock (units)]]&gt;J336,"Yes","No")</f>
        <v>No</v>
      </c>
      <c r="L336" s="55">
        <f>Table1[[#This Row],[Lead Time (days)]]/Table1[[#This Row],[S-OTD]]</f>
        <v>35</v>
      </c>
      <c r="M336" s="55">
        <f>(Table1[[#This Row],[Demand variability (COV)]]/100)*E336</f>
        <v>1.6674</v>
      </c>
      <c r="N336" s="55">
        <f>AVERAGE(Table1[[#This Row],[Lead Time (days)]],Table1[[#This Row],[Exp. Lead time]])</f>
        <v>35</v>
      </c>
      <c r="O336" s="55">
        <f>(Table1[[#This Row],[Exp. Lead time]]-N336)^2</f>
        <v>0</v>
      </c>
      <c r="P336" s="55">
        <v>0</v>
      </c>
      <c r="Q336" s="55">
        <f>1.64*SQRT(Table1[[#This Row],[Lead Time (days)]]*(M336^2)+Table1[[#This Row],[APU
(units)]]*P336)</f>
        <v>16.17773314575809</v>
      </c>
      <c r="R336" s="58">
        <f>Table1[[#This Row],[Safety Stock]]+(E336/30)*Table1[[#This Row],[Lead Time (days)]]</f>
        <v>942.51106647909137</v>
      </c>
      <c r="S336" s="58" t="str">
        <f>IF(Table1[[#This Row],[On Hand Stock (units)]]&gt;R336,"yes","no")</f>
        <v>no</v>
      </c>
      <c r="T336" s="59">
        <f>Table1[[#This Row],[On Hand Stock (units)]]-J336</f>
        <v>-1401.999069971793</v>
      </c>
      <c r="U336" s="59">
        <f>Table1[[#This Row],[Exp. Lead time]]*Table1[[#This Row],[APU
(units)]]/30</f>
        <v>926.33333333333337</v>
      </c>
      <c r="V336" s="59">
        <f>Table1[[#This Row],[On Hand Stock (units)]]+U336</f>
        <v>1271.1342633615404</v>
      </c>
      <c r="W336" s="59" t="str">
        <f>IF(Table1[[#This Row],[On hand quantity after purchase]]&gt;Table1[[#This Row],[APU  Projection for oct]],"Yes","No")</f>
        <v>No</v>
      </c>
      <c r="X336" s="59">
        <f>AE336-Table1[[#This Row],[On Hand Stock (units)]]</f>
        <v>74560.271377971789</v>
      </c>
      <c r="Y336" s="59">
        <f>MAX(Table1[[#This Row],[Qty required to meet next quarter]],Table1[[#This Row],[MOQ/One lead time demand]])</f>
        <v>74560.271377971789</v>
      </c>
      <c r="Z336" s="59">
        <f>Table1[[#This Row],[Qty to purchase]]*Table1[[#This Row],[Std. Price ($)]]</f>
        <v>689601.23955043708</v>
      </c>
      <c r="AA336" s="59"/>
      <c r="AB336" s="59"/>
      <c r="AC336" s="61">
        <f>Table1[[#This Row],[On Hand Stock (units)]]-(12*Table1[[#This Row],[APU
(units)]])</f>
        <v>-9183.1990699717935</v>
      </c>
      <c r="AD336" s="64">
        <v>8098.7999999999993</v>
      </c>
      <c r="AE336" s="65">
        <f>AD336*Table1[[#This Row],[Std. Price ($)]]</f>
        <v>74905.072308000003</v>
      </c>
    </row>
    <row r="337" spans="1:31" ht="18.5" x14ac:dyDescent="0.35">
      <c r="A337" s="46">
        <v>66650.703018305721</v>
      </c>
      <c r="B337" s="47">
        <v>6.3237900000000007</v>
      </c>
      <c r="C337" s="47">
        <v>6476.5087107573618</v>
      </c>
      <c r="D337" s="47">
        <f>Table1[[#This Row],[On-Hand Stock ($)]]/Table1[[#This Row],[Std. Price ($)]]</f>
        <v>1024.1498706878883</v>
      </c>
      <c r="E337" s="48">
        <v>946</v>
      </c>
      <c r="F337" s="49">
        <v>0.8</v>
      </c>
      <c r="G337" s="48">
        <v>1</v>
      </c>
      <c r="H337" s="48">
        <v>0.88</v>
      </c>
      <c r="I337" s="48">
        <v>27</v>
      </c>
      <c r="J337" s="55">
        <f>Table1[[#This Row],[APU
(units)]]+(Table1[[#This Row],[APU Trend]]*Table1[[#This Row],[APU
(units)]])</f>
        <v>1702.8000000000002</v>
      </c>
      <c r="K337" s="55" t="str">
        <f>IF(Table1[[#This Row],[On Hand Stock (units)]]&gt;J337,"Yes","No")</f>
        <v>No</v>
      </c>
      <c r="L337" s="55">
        <f>Table1[[#This Row],[Lead Time (days)]]/Table1[[#This Row],[S-OTD]]</f>
        <v>27</v>
      </c>
      <c r="M337" s="55">
        <f>(Table1[[#This Row],[Demand variability (COV)]]/100)*E337</f>
        <v>8.3247999999999998</v>
      </c>
      <c r="N337" s="55">
        <f>AVERAGE(Table1[[#This Row],[Lead Time (days)]],Table1[[#This Row],[Exp. Lead time]])</f>
        <v>27</v>
      </c>
      <c r="O337" s="55">
        <f>(Table1[[#This Row],[Exp. Lead time]]-N337)^2</f>
        <v>0</v>
      </c>
      <c r="P337" s="55">
        <v>0</v>
      </c>
      <c r="Q337" s="55">
        <f>1.64*SQRT(Table1[[#This Row],[Lead Time (days)]]*(M337^2)+Table1[[#This Row],[APU
(units)]]*P337)</f>
        <v>70.941364689219</v>
      </c>
      <c r="R337" s="58">
        <f>Table1[[#This Row],[Safety Stock]]+(E337/30)*Table1[[#This Row],[Lead Time (days)]]</f>
        <v>922.34136468921906</v>
      </c>
      <c r="S337" s="58" t="str">
        <f>IF(Table1[[#This Row],[On Hand Stock (units)]]&gt;R337,"yes","no")</f>
        <v>yes</v>
      </c>
      <c r="T337" s="59">
        <f>Table1[[#This Row],[On Hand Stock (units)]]-J337</f>
        <v>-678.65012931211186</v>
      </c>
      <c r="U337" s="59">
        <f>Table1[[#This Row],[Exp. Lead time]]*Table1[[#This Row],[APU
(units)]]/30</f>
        <v>851.4</v>
      </c>
      <c r="V337" s="59">
        <f>Table1[[#This Row],[On Hand Stock (units)]]+U337</f>
        <v>1875.5498706878884</v>
      </c>
      <c r="W337" s="59" t="str">
        <f>IF(Table1[[#This Row],[On hand quantity after purchase]]&gt;Table1[[#This Row],[APU  Projection for oct]],"Yes","No")</f>
        <v>Yes</v>
      </c>
      <c r="X337" s="59">
        <f>AE337-Table1[[#This Row],[On Hand Stock (units)]]</f>
        <v>45637.831781312125</v>
      </c>
      <c r="Y337" s="59">
        <f>MAX(Table1[[#This Row],[Qty required to meet next quarter]],Table1[[#This Row],[MOQ/One lead time demand]])</f>
        <v>45637.831781312125</v>
      </c>
      <c r="Z337" s="59">
        <f>Table1[[#This Row],[Qty to purchase]]*Table1[[#This Row],[Std. Price ($)]]</f>
        <v>288604.06424034381</v>
      </c>
      <c r="AA337" s="59"/>
      <c r="AB337" s="59"/>
      <c r="AC337" s="61">
        <f>Table1[[#This Row],[On Hand Stock (units)]]-(12*Table1[[#This Row],[APU
(units)]])</f>
        <v>-10327.850129312112</v>
      </c>
      <c r="AD337" s="64">
        <v>7378.8000000000011</v>
      </c>
      <c r="AE337" s="65">
        <f>AD337*Table1[[#This Row],[Std. Price ($)]]</f>
        <v>46661.981652000009</v>
      </c>
    </row>
    <row r="338" spans="1:31" ht="18.5" x14ac:dyDescent="0.35">
      <c r="A338" s="46">
        <v>32462.079423133517</v>
      </c>
      <c r="B338" s="47">
        <v>21.807939999999999</v>
      </c>
      <c r="C338" s="47">
        <v>2365.5909097563599</v>
      </c>
      <c r="D338" s="47">
        <f>Table1[[#This Row],[On-Hand Stock ($)]]/Table1[[#This Row],[Std. Price ($)]]</f>
        <v>108.47383612374026</v>
      </c>
      <c r="E338" s="48">
        <v>954</v>
      </c>
      <c r="F338" s="49">
        <v>1.5</v>
      </c>
      <c r="G338" s="48">
        <v>1</v>
      </c>
      <c r="H338" s="48">
        <v>0.18</v>
      </c>
      <c r="I338" s="48">
        <v>13</v>
      </c>
      <c r="J338" s="55">
        <f>Table1[[#This Row],[APU
(units)]]+(Table1[[#This Row],[APU Trend]]*Table1[[#This Row],[APU
(units)]])</f>
        <v>2385</v>
      </c>
      <c r="K338" s="55" t="str">
        <f>IF(Table1[[#This Row],[On Hand Stock (units)]]&gt;J338,"Yes","No")</f>
        <v>No</v>
      </c>
      <c r="L338" s="55">
        <f>Table1[[#This Row],[Lead Time (days)]]/Table1[[#This Row],[S-OTD]]</f>
        <v>13</v>
      </c>
      <c r="M338" s="55">
        <f>(Table1[[#This Row],[Demand variability (COV)]]/100)*E338</f>
        <v>1.7172000000000001</v>
      </c>
      <c r="N338" s="55">
        <f>AVERAGE(Table1[[#This Row],[Lead Time (days)]],Table1[[#This Row],[Exp. Lead time]])</f>
        <v>13</v>
      </c>
      <c r="O338" s="55">
        <f>(Table1[[#This Row],[Exp. Lead time]]-N338)^2</f>
        <v>0</v>
      </c>
      <c r="P338" s="55">
        <v>0</v>
      </c>
      <c r="Q338" s="55">
        <f>1.64*SQRT(Table1[[#This Row],[Lead Time (days)]]*(M338^2)+Table1[[#This Row],[APU
(units)]]*P338)</f>
        <v>10.153982346371889</v>
      </c>
      <c r="R338" s="58">
        <f>Table1[[#This Row],[Safety Stock]]+(E338/30)*Table1[[#This Row],[Lead Time (days)]]</f>
        <v>423.55398234637192</v>
      </c>
      <c r="S338" s="58" t="str">
        <f>IF(Table1[[#This Row],[On Hand Stock (units)]]&gt;R338,"yes","no")</f>
        <v>no</v>
      </c>
      <c r="T338" s="59">
        <f>Table1[[#This Row],[On Hand Stock (units)]]-J338</f>
        <v>-2276.5261638762599</v>
      </c>
      <c r="U338" s="59">
        <f>Table1[[#This Row],[Exp. Lead time]]*Table1[[#This Row],[APU
(units)]]/30</f>
        <v>413.4</v>
      </c>
      <c r="V338" s="59">
        <f>Table1[[#This Row],[On Hand Stock (units)]]+U338</f>
        <v>521.87383612374026</v>
      </c>
      <c r="W338" s="59" t="str">
        <f>IF(Table1[[#This Row],[On hand quantity after purchase]]&gt;Table1[[#This Row],[APU  Projection for oct]],"Yes","No")</f>
        <v>No</v>
      </c>
      <c r="X338" s="59">
        <f>AE338-Table1[[#This Row],[On Hand Stock (units)]]</f>
        <v>249548.82328387623</v>
      </c>
      <c r="Y338" s="59">
        <f>MAX(Table1[[#This Row],[Qty required to meet next quarter]],Table1[[#This Row],[MOQ/One lead time demand]])</f>
        <v>249548.82328387623</v>
      </c>
      <c r="Z338" s="59">
        <f>Table1[[#This Row],[Qty to purchase]]*Table1[[#This Row],[Std. Price ($)]]</f>
        <v>5442145.7652453752</v>
      </c>
      <c r="AA338" s="59"/>
      <c r="AB338" s="59"/>
      <c r="AC338" s="61">
        <f>Table1[[#This Row],[On Hand Stock (units)]]-(12*Table1[[#This Row],[APU
(units)]])</f>
        <v>-11339.52616387626</v>
      </c>
      <c r="AD338" s="64">
        <v>11448</v>
      </c>
      <c r="AE338" s="65">
        <f>AD338*Table1[[#This Row],[Std. Price ($)]]</f>
        <v>249657.29711999997</v>
      </c>
    </row>
    <row r="339" spans="1:31" ht="18.5" x14ac:dyDescent="0.35">
      <c r="A339" s="46">
        <v>4179.7363135435253</v>
      </c>
      <c r="B339" s="47">
        <v>21.41986</v>
      </c>
      <c r="C339" s="47">
        <v>11703.552182106025</v>
      </c>
      <c r="D339" s="47">
        <f>Table1[[#This Row],[On-Hand Stock ($)]]/Table1[[#This Row],[Std. Price ($)]]</f>
        <v>546.38789338987397</v>
      </c>
      <c r="E339" s="48">
        <v>996</v>
      </c>
      <c r="F339" s="49">
        <v>-0.4</v>
      </c>
      <c r="G339" s="48">
        <v>0.82</v>
      </c>
      <c r="H339" s="48">
        <v>0.34</v>
      </c>
      <c r="I339" s="48">
        <v>33</v>
      </c>
      <c r="J339" s="55">
        <f>Table1[[#This Row],[APU
(units)]]+(Table1[[#This Row],[APU Trend]]*Table1[[#This Row],[APU
(units)]])</f>
        <v>597.59999999999991</v>
      </c>
      <c r="K339" s="55" t="str">
        <f>IF(Table1[[#This Row],[On Hand Stock (units)]]&gt;J339,"Yes","No")</f>
        <v>No</v>
      </c>
      <c r="L339" s="55">
        <f>Table1[[#This Row],[Lead Time (days)]]/Table1[[#This Row],[S-OTD]]</f>
        <v>40.243902439024396</v>
      </c>
      <c r="M339" s="55">
        <f>(Table1[[#This Row],[Demand variability (COV)]]/100)*E339</f>
        <v>3.3864000000000001</v>
      </c>
      <c r="N339" s="55">
        <f>AVERAGE(Table1[[#This Row],[Lead Time (days)]],Table1[[#This Row],[Exp. Lead time]])</f>
        <v>36.621951219512198</v>
      </c>
      <c r="O339" s="55">
        <f>(Table1[[#This Row],[Exp. Lead time]]-N339)^2</f>
        <v>13.118530636525897</v>
      </c>
      <c r="P339" s="55">
        <v>13.118530636525897</v>
      </c>
      <c r="Q339" s="55">
        <f>1.64*SQRT(Table1[[#This Row],[Lead Time (days)]]*(M339^2)+Table1[[#This Row],[APU
(units)]]*P339)</f>
        <v>190.15862429980336</v>
      </c>
      <c r="R339" s="58">
        <f>Table1[[#This Row],[Safety Stock]]+(E339/30)*Table1[[#This Row],[Lead Time (days)]]</f>
        <v>1285.7586242998036</v>
      </c>
      <c r="S339" s="58" t="str">
        <f>IF(Table1[[#This Row],[On Hand Stock (units)]]&gt;R339,"yes","no")</f>
        <v>no</v>
      </c>
      <c r="T339" s="59">
        <f>Table1[[#This Row],[On Hand Stock (units)]]-J339</f>
        <v>-51.212106610125943</v>
      </c>
      <c r="U339" s="59">
        <f>Table1[[#This Row],[Exp. Lead time]]*Table1[[#This Row],[APU
(units)]]/30</f>
        <v>1336.0975609756099</v>
      </c>
      <c r="V339" s="59">
        <f>Table1[[#This Row],[On Hand Stock (units)]]+U339</f>
        <v>1882.4854543654837</v>
      </c>
      <c r="W339" s="59" t="str">
        <f>IF(Table1[[#This Row],[On hand quantity after purchase]]&gt;Table1[[#This Row],[APU  Projection for oct]],"Yes","No")</f>
        <v>Yes</v>
      </c>
      <c r="X339" s="59">
        <f>AE339-Table1[[#This Row],[On Hand Stock (units)]]</f>
        <v>12254.120442610116</v>
      </c>
      <c r="Y339" s="59">
        <f>MAX(Table1[[#This Row],[Qty required to meet next quarter]],Table1[[#This Row],[MOQ/One lead time demand]])</f>
        <v>12254.120442610116</v>
      </c>
      <c r="Z339" s="59">
        <f>Table1[[#This Row],[Qty to purchase]]*Table1[[#This Row],[Std. Price ($)]]</f>
        <v>262481.54430384672</v>
      </c>
      <c r="AA339" s="59"/>
      <c r="AB339" s="59"/>
      <c r="AC339" s="61">
        <f>Table1[[#This Row],[On Hand Stock (units)]]-(12*Table1[[#This Row],[APU
(units)]])</f>
        <v>-11405.612106610126</v>
      </c>
      <c r="AD339" s="64">
        <v>597.59999999999957</v>
      </c>
      <c r="AE339" s="65">
        <f>AD339*Table1[[#This Row],[Std. Price ($)]]</f>
        <v>12800.50833599999</v>
      </c>
    </row>
    <row r="340" spans="1:31" ht="18.5" x14ac:dyDescent="0.35">
      <c r="A340" s="46">
        <v>49863.588996184626</v>
      </c>
      <c r="B340" s="47">
        <v>30.646000000000001</v>
      </c>
      <c r="C340" s="47">
        <v>16879.368616264004</v>
      </c>
      <c r="D340" s="47">
        <f>Table1[[#This Row],[On-Hand Stock ($)]]/Table1[[#This Row],[Std. Price ($)]]</f>
        <v>550.78537545728659</v>
      </c>
      <c r="E340" s="48">
        <v>826</v>
      </c>
      <c r="F340" s="49">
        <v>-0.6</v>
      </c>
      <c r="G340" s="48">
        <v>1</v>
      </c>
      <c r="H340" s="48">
        <v>0.38</v>
      </c>
      <c r="I340" s="48">
        <v>42</v>
      </c>
      <c r="J340" s="55">
        <f>Table1[[#This Row],[APU
(units)]]+(Table1[[#This Row],[APU Trend]]*Table1[[#This Row],[APU
(units)]])</f>
        <v>330.40000000000003</v>
      </c>
      <c r="K340" s="55" t="str">
        <f>IF(Table1[[#This Row],[On Hand Stock (units)]]&gt;J340,"Yes","No")</f>
        <v>Yes</v>
      </c>
      <c r="L340" s="55">
        <f>Table1[[#This Row],[Lead Time (days)]]/Table1[[#This Row],[S-OTD]]</f>
        <v>42</v>
      </c>
      <c r="M340" s="55">
        <f>(Table1[[#This Row],[Demand variability (COV)]]/100)*E340</f>
        <v>3.1387999999999998</v>
      </c>
      <c r="N340" s="55">
        <f>AVERAGE(Table1[[#This Row],[Lead Time (days)]],Table1[[#This Row],[Exp. Lead time]])</f>
        <v>42</v>
      </c>
      <c r="O340" s="55">
        <f>(Table1[[#This Row],[Exp. Lead time]]-N340)^2</f>
        <v>0</v>
      </c>
      <c r="P340" s="55">
        <v>0</v>
      </c>
      <c r="Q340" s="55">
        <f>1.64*SQRT(Table1[[#This Row],[Lead Time (days)]]*(M340^2)+Table1[[#This Row],[APU
(units)]]*P340)</f>
        <v>33.360468202826652</v>
      </c>
      <c r="R340" s="58">
        <f>Table1[[#This Row],[Safety Stock]]+(E340/30)*Table1[[#This Row],[Lead Time (days)]]</f>
        <v>1189.7604682028268</v>
      </c>
      <c r="S340" s="58" t="str">
        <f>IF(Table1[[#This Row],[On Hand Stock (units)]]&gt;R340,"yes","no")</f>
        <v>no</v>
      </c>
      <c r="T340" s="59">
        <f>Table1[[#This Row],[On Hand Stock (units)]]-J340</f>
        <v>220.38537545728656</v>
      </c>
      <c r="U340" s="59">
        <f>Table1[[#This Row],[Exp. Lead time]]*Table1[[#This Row],[APU
(units)]]/30</f>
        <v>1156.4000000000001</v>
      </c>
      <c r="V340" s="59">
        <f>Table1[[#This Row],[On Hand Stock (units)]]+U340</f>
        <v>1707.1853754572867</v>
      </c>
      <c r="W340" s="59" t="str">
        <f>IF(Table1[[#This Row],[On hand quantity after purchase]]&gt;Table1[[#This Row],[APU  Projection for oct]],"Yes","No")</f>
        <v>Yes</v>
      </c>
      <c r="X340" s="59">
        <f>AE340-Table1[[#This Row],[On Hand Stock (units)]]</f>
        <v>-15738.942975457281</v>
      </c>
      <c r="Y340" s="59">
        <f>MAX(Table1[[#This Row],[Qty required to meet next quarter]],Table1[[#This Row],[MOQ/One lead time demand]])</f>
        <v>1156.4000000000001</v>
      </c>
      <c r="Z340" s="59">
        <f>Table1[[#This Row],[Qty to purchase]]*Table1[[#This Row],[Std. Price ($)]]</f>
        <v>35439.034400000004</v>
      </c>
      <c r="AA340" s="59"/>
      <c r="AB340" s="59"/>
      <c r="AC340" s="61">
        <f>Table1[[#This Row],[On Hand Stock (units)]]-(12*Table1[[#This Row],[APU
(units)]])</f>
        <v>-9361.2146245427139</v>
      </c>
      <c r="AD340" s="64">
        <v>-495.59999999999985</v>
      </c>
      <c r="AE340" s="65">
        <f>AD340*Table1[[#This Row],[Std. Price ($)]]</f>
        <v>-15188.157599999995</v>
      </c>
    </row>
    <row r="341" spans="1:31" ht="18.5" x14ac:dyDescent="0.35">
      <c r="A341" s="46">
        <v>72091.998533710415</v>
      </c>
      <c r="B341" s="47">
        <v>7.2160000000000002</v>
      </c>
      <c r="C341" s="47">
        <v>10385.715487955315</v>
      </c>
      <c r="D341" s="47">
        <f>Table1[[#This Row],[On-Hand Stock ($)]]/Table1[[#This Row],[Std. Price ($)]]</f>
        <v>1439.2621241623219</v>
      </c>
      <c r="E341" s="48">
        <v>890</v>
      </c>
      <c r="F341" s="49">
        <v>1.2</v>
      </c>
      <c r="G341" s="48">
        <v>0.75</v>
      </c>
      <c r="H341" s="48">
        <v>0.73</v>
      </c>
      <c r="I341" s="48">
        <v>46</v>
      </c>
      <c r="J341" s="55">
        <f>Table1[[#This Row],[APU
(units)]]+(Table1[[#This Row],[APU Trend]]*Table1[[#This Row],[APU
(units)]])</f>
        <v>1958</v>
      </c>
      <c r="K341" s="55" t="str">
        <f>IF(Table1[[#This Row],[On Hand Stock (units)]]&gt;J341,"Yes","No")</f>
        <v>No</v>
      </c>
      <c r="L341" s="55">
        <f>Table1[[#This Row],[Lead Time (days)]]/Table1[[#This Row],[S-OTD]]</f>
        <v>61.333333333333336</v>
      </c>
      <c r="M341" s="55">
        <f>(Table1[[#This Row],[Demand variability (COV)]]/100)*E341</f>
        <v>6.4969999999999999</v>
      </c>
      <c r="N341" s="55">
        <f>AVERAGE(Table1[[#This Row],[Lead Time (days)]],Table1[[#This Row],[Exp. Lead time]])</f>
        <v>53.666666666666671</v>
      </c>
      <c r="O341" s="55">
        <f>(Table1[[#This Row],[Exp. Lead time]]-N341)^2</f>
        <v>58.777777777777743</v>
      </c>
      <c r="P341" s="55">
        <v>58.777777777777743</v>
      </c>
      <c r="Q341" s="55">
        <f>1.64*SQRT(Table1[[#This Row],[Lead Time (days)]]*(M341^2)+Table1[[#This Row],[APU
(units)]]*P341)</f>
        <v>381.99655294254057</v>
      </c>
      <c r="R341" s="58">
        <f>Table1[[#This Row],[Safety Stock]]+(E341/30)*Table1[[#This Row],[Lead Time (days)]]</f>
        <v>1746.6632196092073</v>
      </c>
      <c r="S341" s="58" t="str">
        <f>IF(Table1[[#This Row],[On Hand Stock (units)]]&gt;R341,"yes","no")</f>
        <v>no</v>
      </c>
      <c r="T341" s="59">
        <f>Table1[[#This Row],[On Hand Stock (units)]]-J341</f>
        <v>-518.73787583767808</v>
      </c>
      <c r="U341" s="59">
        <f>Table1[[#This Row],[Exp. Lead time]]*Table1[[#This Row],[APU
(units)]]/30</f>
        <v>1819.5555555555557</v>
      </c>
      <c r="V341" s="59">
        <f>Table1[[#This Row],[On Hand Stock (units)]]+U341</f>
        <v>3258.8176797178776</v>
      </c>
      <c r="W341" s="59" t="str">
        <f>IF(Table1[[#This Row],[On hand quantity after purchase]]&gt;Table1[[#This Row],[APU  Projection for oct]],"Yes","No")</f>
        <v>Yes</v>
      </c>
      <c r="X341" s="59">
        <f>AE341-Table1[[#This Row],[On Hand Stock (units)]]</f>
        <v>64067.585875837678</v>
      </c>
      <c r="Y341" s="59">
        <f>MAX(Table1[[#This Row],[Qty required to meet next quarter]],Table1[[#This Row],[MOQ/One lead time demand]])</f>
        <v>64067.585875837678</v>
      </c>
      <c r="Z341" s="59">
        <f>Table1[[#This Row],[Qty to purchase]]*Table1[[#This Row],[Std. Price ($)]]</f>
        <v>462311.69968004472</v>
      </c>
      <c r="AA341" s="59"/>
      <c r="AB341" s="59"/>
      <c r="AC341" s="61">
        <f>Table1[[#This Row],[On Hand Stock (units)]]-(12*Table1[[#This Row],[APU
(units)]])</f>
        <v>-9240.7378758376781</v>
      </c>
      <c r="AD341" s="64">
        <v>9078</v>
      </c>
      <c r="AE341" s="65">
        <f>AD341*Table1[[#This Row],[Std. Price ($)]]</f>
        <v>65506.847999999998</v>
      </c>
    </row>
    <row r="342" spans="1:31" ht="18.5" x14ac:dyDescent="0.35">
      <c r="A342" s="46">
        <v>73887.809658185564</v>
      </c>
      <c r="B342" s="47">
        <v>7.0840000000000014</v>
      </c>
      <c r="C342" s="47">
        <v>4264.2051136960008</v>
      </c>
      <c r="D342" s="47">
        <f>Table1[[#This Row],[On-Hand Stock ($)]]/Table1[[#This Row],[Std. Price ($)]]</f>
        <v>601.94877381366462</v>
      </c>
      <c r="E342" s="48">
        <v>1416</v>
      </c>
      <c r="F342" s="49">
        <v>1.5</v>
      </c>
      <c r="G342" s="48">
        <v>1</v>
      </c>
      <c r="H342" s="48">
        <v>0.86</v>
      </c>
      <c r="I342" s="48">
        <v>11</v>
      </c>
      <c r="J342" s="55">
        <f>Table1[[#This Row],[APU
(units)]]+(Table1[[#This Row],[APU Trend]]*Table1[[#This Row],[APU
(units)]])</f>
        <v>3540</v>
      </c>
      <c r="K342" s="55" t="str">
        <f>IF(Table1[[#This Row],[On Hand Stock (units)]]&gt;J342,"Yes","No")</f>
        <v>No</v>
      </c>
      <c r="L342" s="55">
        <f>Table1[[#This Row],[Lead Time (days)]]/Table1[[#This Row],[S-OTD]]</f>
        <v>11</v>
      </c>
      <c r="M342" s="55">
        <f>(Table1[[#This Row],[Demand variability (COV)]]/100)*E342</f>
        <v>12.1776</v>
      </c>
      <c r="N342" s="55">
        <f>AVERAGE(Table1[[#This Row],[Lead Time (days)]],Table1[[#This Row],[Exp. Lead time]])</f>
        <v>11</v>
      </c>
      <c r="O342" s="55">
        <f>(Table1[[#This Row],[Exp. Lead time]]-N342)^2</f>
        <v>0</v>
      </c>
      <c r="P342" s="55">
        <v>0</v>
      </c>
      <c r="Q342" s="55">
        <f>1.64*SQRT(Table1[[#This Row],[Lead Time (days)]]*(M342^2)+Table1[[#This Row],[APU
(units)]]*P342)</f>
        <v>66.23718927713233</v>
      </c>
      <c r="R342" s="58">
        <f>Table1[[#This Row],[Safety Stock]]+(E342/30)*Table1[[#This Row],[Lead Time (days)]]</f>
        <v>585.43718927713235</v>
      </c>
      <c r="S342" s="58" t="str">
        <f>IF(Table1[[#This Row],[On Hand Stock (units)]]&gt;R342,"yes","no")</f>
        <v>yes</v>
      </c>
      <c r="T342" s="59">
        <f>Table1[[#This Row],[On Hand Stock (units)]]-J342</f>
        <v>-2938.0512261863355</v>
      </c>
      <c r="U342" s="59">
        <f>Table1[[#This Row],[Exp. Lead time]]*Table1[[#This Row],[APU
(units)]]/30</f>
        <v>519.20000000000005</v>
      </c>
      <c r="V342" s="59">
        <f>Table1[[#This Row],[On Hand Stock (units)]]+U342</f>
        <v>1121.1487738136648</v>
      </c>
      <c r="W342" s="59" t="str">
        <f>IF(Table1[[#This Row],[On hand quantity after purchase]]&gt;Table1[[#This Row],[APU  Projection for oct]],"Yes","No")</f>
        <v>No</v>
      </c>
      <c r="X342" s="59">
        <f>AE342-Table1[[#This Row],[On Hand Stock (units)]]</f>
        <v>119769.37922618636</v>
      </c>
      <c r="Y342" s="59">
        <f>MAX(Table1[[#This Row],[Qty required to meet next quarter]],Table1[[#This Row],[MOQ/One lead time demand]])</f>
        <v>119769.37922618636</v>
      </c>
      <c r="Z342" s="59">
        <f>Table1[[#This Row],[Qty to purchase]]*Table1[[#This Row],[Std. Price ($)]]</f>
        <v>848446.28243830428</v>
      </c>
      <c r="AA342" s="59"/>
      <c r="AB342" s="59"/>
      <c r="AC342" s="61">
        <f>Table1[[#This Row],[On Hand Stock (units)]]-(12*Table1[[#This Row],[APU
(units)]])</f>
        <v>-16390.051226186337</v>
      </c>
      <c r="AD342" s="64">
        <v>16992</v>
      </c>
      <c r="AE342" s="65">
        <f>AD342*Table1[[#This Row],[Std. Price ($)]]</f>
        <v>120371.32800000002</v>
      </c>
    </row>
    <row r="343" spans="1:31" ht="18.5" x14ac:dyDescent="0.35">
      <c r="A343" s="46">
        <v>81868.636664230522</v>
      </c>
      <c r="B343" s="47">
        <v>13.754070000000002</v>
      </c>
      <c r="C343" s="47">
        <v>46339.150814539935</v>
      </c>
      <c r="D343" s="47">
        <f>Table1[[#This Row],[On-Hand Stock ($)]]/Table1[[#This Row],[Std. Price ($)]]</f>
        <v>3369.1227988907958</v>
      </c>
      <c r="E343" s="48">
        <v>1690</v>
      </c>
      <c r="F343" s="49">
        <v>-0.2</v>
      </c>
      <c r="G343" s="48">
        <v>1</v>
      </c>
      <c r="H343" s="48">
        <v>1.41</v>
      </c>
      <c r="I343" s="48">
        <v>35</v>
      </c>
      <c r="J343" s="55">
        <f>Table1[[#This Row],[APU
(units)]]+(Table1[[#This Row],[APU Trend]]*Table1[[#This Row],[APU
(units)]])</f>
        <v>1352</v>
      </c>
      <c r="K343" s="55" t="str">
        <f>IF(Table1[[#This Row],[On Hand Stock (units)]]&gt;J343,"Yes","No")</f>
        <v>Yes</v>
      </c>
      <c r="L343" s="55">
        <f>Table1[[#This Row],[Lead Time (days)]]/Table1[[#This Row],[S-OTD]]</f>
        <v>35</v>
      </c>
      <c r="M343" s="55">
        <f>(Table1[[#This Row],[Demand variability (COV)]]/100)*E343</f>
        <v>23.829000000000001</v>
      </c>
      <c r="N343" s="55">
        <f>AVERAGE(Table1[[#This Row],[Lead Time (days)]],Table1[[#This Row],[Exp. Lead time]])</f>
        <v>35</v>
      </c>
      <c r="O343" s="55">
        <f>(Table1[[#This Row],[Exp. Lead time]]-N343)^2</f>
        <v>0</v>
      </c>
      <c r="P343" s="55">
        <v>0</v>
      </c>
      <c r="Q343" s="55">
        <f>1.64*SQRT(Table1[[#This Row],[Lead Time (days)]]*(M343^2)+Table1[[#This Row],[APU
(units)]]*P343)</f>
        <v>231.19779484842843</v>
      </c>
      <c r="R343" s="58">
        <f>Table1[[#This Row],[Safety Stock]]+(E343/30)*Table1[[#This Row],[Lead Time (days)]]</f>
        <v>2202.8644615150952</v>
      </c>
      <c r="S343" s="58" t="str">
        <f>IF(Table1[[#This Row],[On Hand Stock (units)]]&gt;R343,"yes","no")</f>
        <v>yes</v>
      </c>
      <c r="T343" s="59">
        <f>Table1[[#This Row],[On Hand Stock (units)]]-J343</f>
        <v>2017.1227988907958</v>
      </c>
      <c r="U343" s="59">
        <f>Table1[[#This Row],[Exp. Lead time]]*Table1[[#This Row],[APU
(units)]]/30</f>
        <v>1971.6666666666667</v>
      </c>
      <c r="V343" s="59">
        <f>Table1[[#This Row],[On Hand Stock (units)]]+U343</f>
        <v>5340.7894655574628</v>
      </c>
      <c r="W343" s="59" t="str">
        <f>IF(Table1[[#This Row],[On hand quantity after purchase]]&gt;Table1[[#This Row],[APU  Projection for oct]],"Yes","No")</f>
        <v>Yes</v>
      </c>
      <c r="X343" s="59">
        <f>AE343-Table1[[#This Row],[On Hand Stock (units)]]</f>
        <v>38470.758141109211</v>
      </c>
      <c r="Y343" s="59">
        <f>MAX(Table1[[#This Row],[Qty required to meet next quarter]],Table1[[#This Row],[MOQ/One lead time demand]])</f>
        <v>38470.758141109211</v>
      </c>
      <c r="Z343" s="59">
        <f>Table1[[#This Row],[Qty to purchase]]*Table1[[#This Row],[Std. Price ($)]]</f>
        <v>529129.50042588601</v>
      </c>
      <c r="AA343" s="59"/>
      <c r="AB343" s="59"/>
      <c r="AC343" s="61">
        <f>Table1[[#This Row],[On Hand Stock (units)]]-(12*Table1[[#This Row],[APU
(units)]])</f>
        <v>-16910.877201109204</v>
      </c>
      <c r="AD343" s="64">
        <v>3042</v>
      </c>
      <c r="AE343" s="65">
        <f>AD343*Table1[[#This Row],[Std. Price ($)]]</f>
        <v>41839.88094000001</v>
      </c>
    </row>
    <row r="344" spans="1:31" ht="18.5" x14ac:dyDescent="0.35">
      <c r="A344" s="46">
        <v>54211.152797208815</v>
      </c>
      <c r="B344" s="47">
        <v>25.501300000000001</v>
      </c>
      <c r="C344" s="47">
        <v>17667.118792356436</v>
      </c>
      <c r="D344" s="47">
        <f>Table1[[#This Row],[On-Hand Stock ($)]]/Table1[[#This Row],[Std. Price ($)]]</f>
        <v>692.79286908339714</v>
      </c>
      <c r="E344" s="48">
        <v>752</v>
      </c>
      <c r="F344" s="49">
        <v>0.8</v>
      </c>
      <c r="G344" s="48">
        <v>0.9</v>
      </c>
      <c r="H344" s="48">
        <v>0.68</v>
      </c>
      <c r="I344" s="48">
        <v>33</v>
      </c>
      <c r="J344" s="55">
        <f>Table1[[#This Row],[APU
(units)]]+(Table1[[#This Row],[APU Trend]]*Table1[[#This Row],[APU
(units)]])</f>
        <v>1353.6</v>
      </c>
      <c r="K344" s="55" t="str">
        <f>IF(Table1[[#This Row],[On Hand Stock (units)]]&gt;J344,"Yes","No")</f>
        <v>No</v>
      </c>
      <c r="L344" s="55">
        <f>Table1[[#This Row],[Lead Time (days)]]/Table1[[#This Row],[S-OTD]]</f>
        <v>36.666666666666664</v>
      </c>
      <c r="M344" s="55">
        <f>(Table1[[#This Row],[Demand variability (COV)]]/100)*E344</f>
        <v>5.1135999999999999</v>
      </c>
      <c r="N344" s="55">
        <f>AVERAGE(Table1[[#This Row],[Lead Time (days)]],Table1[[#This Row],[Exp. Lead time]])</f>
        <v>34.833333333333329</v>
      </c>
      <c r="O344" s="55">
        <f>(Table1[[#This Row],[Exp. Lead time]]-N344)^2</f>
        <v>3.3611111111111196</v>
      </c>
      <c r="P344" s="55">
        <v>3.3611111111111196</v>
      </c>
      <c r="Q344" s="55">
        <f>1.64*SQRT(Table1[[#This Row],[Lead Time (days)]]*(M344^2)+Table1[[#This Row],[APU
(units)]]*P344)</f>
        <v>95.493489568535338</v>
      </c>
      <c r="R344" s="58">
        <f>Table1[[#This Row],[Safety Stock]]+(E344/30)*Table1[[#This Row],[Lead Time (days)]]</f>
        <v>922.69348956853537</v>
      </c>
      <c r="S344" s="58" t="str">
        <f>IF(Table1[[#This Row],[On Hand Stock (units)]]&gt;R344,"yes","no")</f>
        <v>no</v>
      </c>
      <c r="T344" s="59">
        <f>Table1[[#This Row],[On Hand Stock (units)]]-J344</f>
        <v>-660.80713091660277</v>
      </c>
      <c r="U344" s="59">
        <f>Table1[[#This Row],[Exp. Lead time]]*Table1[[#This Row],[APU
(units)]]/30</f>
        <v>919.11111111111109</v>
      </c>
      <c r="V344" s="59">
        <f>Table1[[#This Row],[On Hand Stock (units)]]+U344</f>
        <v>1611.9039801945082</v>
      </c>
      <c r="W344" s="59" t="str">
        <f>IF(Table1[[#This Row],[On hand quantity after purchase]]&gt;Table1[[#This Row],[APU  Projection for oct]],"Yes","No")</f>
        <v>Yes</v>
      </c>
      <c r="X344" s="59">
        <f>AE344-Table1[[#This Row],[On Hand Stock (units)]]</f>
        <v>148887.63241091662</v>
      </c>
      <c r="Y344" s="59">
        <f>MAX(Table1[[#This Row],[Qty required to meet next quarter]],Table1[[#This Row],[MOQ/One lead time demand]])</f>
        <v>148887.63241091662</v>
      </c>
      <c r="Z344" s="59">
        <f>Table1[[#This Row],[Qty to purchase]]*Table1[[#This Row],[Std. Price ($)]]</f>
        <v>3796828.180400508</v>
      </c>
      <c r="AA344" s="59"/>
      <c r="AB344" s="59"/>
      <c r="AC344" s="61">
        <f>Table1[[#This Row],[On Hand Stock (units)]]-(12*Table1[[#This Row],[APU
(units)]])</f>
        <v>-8331.2071309166022</v>
      </c>
      <c r="AD344" s="64">
        <v>5865.6</v>
      </c>
      <c r="AE344" s="65">
        <f>AD344*Table1[[#This Row],[Std. Price ($)]]</f>
        <v>149580.42528000002</v>
      </c>
    </row>
    <row r="345" spans="1:31" ht="18.5" x14ac:dyDescent="0.35">
      <c r="A345" s="46">
        <v>13335.724577992214</v>
      </c>
      <c r="B345" s="47">
        <v>6.6836000000000002</v>
      </c>
      <c r="C345" s="47">
        <v>10279.543624451202</v>
      </c>
      <c r="D345" s="47">
        <f>Table1[[#This Row],[On-Hand Stock ($)]]/Table1[[#This Row],[Std. Price ($)]]</f>
        <v>1538.0249602685981</v>
      </c>
      <c r="E345" s="48">
        <v>1416</v>
      </c>
      <c r="F345" s="49">
        <v>-0.4</v>
      </c>
      <c r="G345" s="48">
        <v>1</v>
      </c>
      <c r="H345" s="48">
        <v>0.82</v>
      </c>
      <c r="I345" s="48">
        <v>29</v>
      </c>
      <c r="J345" s="55">
        <f>Table1[[#This Row],[APU
(units)]]+(Table1[[#This Row],[APU Trend]]*Table1[[#This Row],[APU
(units)]])</f>
        <v>849.6</v>
      </c>
      <c r="K345" s="55" t="str">
        <f>IF(Table1[[#This Row],[On Hand Stock (units)]]&gt;J345,"Yes","No")</f>
        <v>Yes</v>
      </c>
      <c r="L345" s="55">
        <f>Table1[[#This Row],[Lead Time (days)]]/Table1[[#This Row],[S-OTD]]</f>
        <v>29</v>
      </c>
      <c r="M345" s="55">
        <f>(Table1[[#This Row],[Demand variability (COV)]]/100)*E345</f>
        <v>11.611199999999998</v>
      </c>
      <c r="N345" s="55">
        <f>AVERAGE(Table1[[#This Row],[Lead Time (days)]],Table1[[#This Row],[Exp. Lead time]])</f>
        <v>29</v>
      </c>
      <c r="O345" s="55">
        <f>(Table1[[#This Row],[Exp. Lead time]]-N345)^2</f>
        <v>0</v>
      </c>
      <c r="P345" s="55">
        <v>0</v>
      </c>
      <c r="Q345" s="55">
        <f>1.64*SQRT(Table1[[#This Row],[Lead Time (days)]]*(M345^2)+Table1[[#This Row],[APU
(units)]]*P345)</f>
        <v>102.54628999810423</v>
      </c>
      <c r="R345" s="58">
        <f>Table1[[#This Row],[Safety Stock]]+(E345/30)*Table1[[#This Row],[Lead Time (days)]]</f>
        <v>1471.3462899981043</v>
      </c>
      <c r="S345" s="58" t="str">
        <f>IF(Table1[[#This Row],[On Hand Stock (units)]]&gt;R345,"yes","no")</f>
        <v>yes</v>
      </c>
      <c r="T345" s="59">
        <f>Table1[[#This Row],[On Hand Stock (units)]]-J345</f>
        <v>688.42496026859806</v>
      </c>
      <c r="U345" s="59">
        <f>Table1[[#This Row],[Exp. Lead time]]*Table1[[#This Row],[APU
(units)]]/30</f>
        <v>1368.8</v>
      </c>
      <c r="V345" s="59">
        <f>Table1[[#This Row],[On Hand Stock (units)]]+U345</f>
        <v>2906.8249602685983</v>
      </c>
      <c r="W345" s="59" t="str">
        <f>IF(Table1[[#This Row],[On hand quantity after purchase]]&gt;Table1[[#This Row],[APU  Projection for oct]],"Yes","No")</f>
        <v>Yes</v>
      </c>
      <c r="X345" s="59">
        <f>AE345-Table1[[#This Row],[On Hand Stock (units)]]</f>
        <v>4140.3615997314018</v>
      </c>
      <c r="Y345" s="59">
        <f>MAX(Table1[[#This Row],[Qty required to meet next quarter]],Table1[[#This Row],[MOQ/One lead time demand]])</f>
        <v>4140.3615997314018</v>
      </c>
      <c r="Z345" s="59">
        <f>Table1[[#This Row],[Qty to purchase]]*Table1[[#This Row],[Std. Price ($)]]</f>
        <v>27672.520787964797</v>
      </c>
      <c r="AA345" s="59"/>
      <c r="AB345" s="59"/>
      <c r="AC345" s="61">
        <f>Table1[[#This Row],[On Hand Stock (units)]]-(12*Table1[[#This Row],[APU
(units)]])</f>
        <v>-15453.975039731402</v>
      </c>
      <c r="AD345" s="64">
        <v>849.59999999999991</v>
      </c>
      <c r="AE345" s="65">
        <f>AD345*Table1[[#This Row],[Std. Price ($)]]</f>
        <v>5678.3865599999999</v>
      </c>
    </row>
    <row r="346" spans="1:31" ht="18.5" x14ac:dyDescent="0.35">
      <c r="A346" s="46">
        <v>76441.549620638441</v>
      </c>
      <c r="B346" s="47">
        <v>6.6897929999999999</v>
      </c>
      <c r="C346" s="47">
        <v>1257.1346273193212</v>
      </c>
      <c r="D346" s="47">
        <f>Table1[[#This Row],[On-Hand Stock ($)]]/Table1[[#This Row],[Std. Price ($)]]</f>
        <v>187.9183148595661</v>
      </c>
      <c r="E346" s="48">
        <v>526</v>
      </c>
      <c r="F346" s="49">
        <v>1.5</v>
      </c>
      <c r="G346" s="48">
        <v>0.82</v>
      </c>
      <c r="H346" s="48">
        <v>0.86</v>
      </c>
      <c r="I346" s="48">
        <v>11</v>
      </c>
      <c r="J346" s="55">
        <f>Table1[[#This Row],[APU
(units)]]+(Table1[[#This Row],[APU Trend]]*Table1[[#This Row],[APU
(units)]])</f>
        <v>1315</v>
      </c>
      <c r="K346" s="55" t="str">
        <f>IF(Table1[[#This Row],[On Hand Stock (units)]]&gt;J346,"Yes","No")</f>
        <v>No</v>
      </c>
      <c r="L346" s="55">
        <f>Table1[[#This Row],[Lead Time (days)]]/Table1[[#This Row],[S-OTD]]</f>
        <v>13.414634146341465</v>
      </c>
      <c r="M346" s="55">
        <f>(Table1[[#This Row],[Demand variability (COV)]]/100)*E346</f>
        <v>4.5236000000000001</v>
      </c>
      <c r="N346" s="55">
        <f>AVERAGE(Table1[[#This Row],[Lead Time (days)]],Table1[[#This Row],[Exp. Lead time]])</f>
        <v>12.207317073170731</v>
      </c>
      <c r="O346" s="55">
        <f>(Table1[[#This Row],[Exp. Lead time]]-N346)^2</f>
        <v>1.4576145151695457</v>
      </c>
      <c r="P346" s="55">
        <v>1.4576145151695457</v>
      </c>
      <c r="Q346" s="55">
        <f>1.64*SQRT(Table1[[#This Row],[Lead Time (days)]]*(M346^2)+Table1[[#This Row],[APU
(units)]]*P346)</f>
        <v>51.648226101539834</v>
      </c>
      <c r="R346" s="58">
        <f>Table1[[#This Row],[Safety Stock]]+(E346/30)*Table1[[#This Row],[Lead Time (days)]]</f>
        <v>244.51489276820649</v>
      </c>
      <c r="S346" s="58" t="str">
        <f>IF(Table1[[#This Row],[On Hand Stock (units)]]&gt;R346,"yes","no")</f>
        <v>no</v>
      </c>
      <c r="T346" s="59">
        <f>Table1[[#This Row],[On Hand Stock (units)]]-J346</f>
        <v>-1127.0816851404338</v>
      </c>
      <c r="U346" s="59">
        <f>Table1[[#This Row],[Exp. Lead time]]*Table1[[#This Row],[APU
(units)]]/30</f>
        <v>235.20325203252034</v>
      </c>
      <c r="V346" s="59">
        <f>Table1[[#This Row],[On Hand Stock (units)]]+U346</f>
        <v>423.12156689208643</v>
      </c>
      <c r="W346" s="59" t="str">
        <f>IF(Table1[[#This Row],[On hand quantity after purchase]]&gt;Table1[[#This Row],[APU  Projection for oct]],"Yes","No")</f>
        <v>No</v>
      </c>
      <c r="X346" s="59">
        <f>AE346-Table1[[#This Row],[On Hand Stock (units)]]</f>
        <v>42038.055101140431</v>
      </c>
      <c r="Y346" s="59">
        <f>MAX(Table1[[#This Row],[Qty required to meet next quarter]],Table1[[#This Row],[MOQ/One lead time demand]])</f>
        <v>42038.055101140431</v>
      </c>
      <c r="Z346" s="59">
        <f>Table1[[#This Row],[Qty to purchase]]*Table1[[#This Row],[Std. Price ($)]]</f>
        <v>281225.88674922357</v>
      </c>
      <c r="AA346" s="59"/>
      <c r="AB346" s="59"/>
      <c r="AC346" s="61">
        <f>Table1[[#This Row],[On Hand Stock (units)]]-(12*Table1[[#This Row],[APU
(units)]])</f>
        <v>-6124.0816851404343</v>
      </c>
      <c r="AD346" s="64">
        <v>6312</v>
      </c>
      <c r="AE346" s="65">
        <f>AD346*Table1[[#This Row],[Std. Price ($)]]</f>
        <v>42225.973416000001</v>
      </c>
    </row>
    <row r="347" spans="1:31" ht="18.5" x14ac:dyDescent="0.35">
      <c r="A347" s="46">
        <v>34274.561738284305</v>
      </c>
      <c r="B347" s="47">
        <v>10.430959000000001</v>
      </c>
      <c r="C347" s="47">
        <v>22858.952514156357</v>
      </c>
      <c r="D347" s="47">
        <f>Table1[[#This Row],[On-Hand Stock ($)]]/Table1[[#This Row],[Std. Price ($)]]</f>
        <v>2191.4526281002882</v>
      </c>
      <c r="E347" s="48">
        <v>1408</v>
      </c>
      <c r="F347" s="49">
        <v>1.5</v>
      </c>
      <c r="G347" s="48">
        <v>1</v>
      </c>
      <c r="H347" s="48">
        <v>1.1299999999999999</v>
      </c>
      <c r="I347" s="48">
        <v>33</v>
      </c>
      <c r="J347" s="55">
        <f>Table1[[#This Row],[APU
(units)]]+(Table1[[#This Row],[APU Trend]]*Table1[[#This Row],[APU
(units)]])</f>
        <v>3520</v>
      </c>
      <c r="K347" s="55" t="str">
        <f>IF(Table1[[#This Row],[On Hand Stock (units)]]&gt;J347,"Yes","No")</f>
        <v>No</v>
      </c>
      <c r="L347" s="55">
        <f>Table1[[#This Row],[Lead Time (days)]]/Table1[[#This Row],[S-OTD]]</f>
        <v>33</v>
      </c>
      <c r="M347" s="55">
        <f>(Table1[[#This Row],[Demand variability (COV)]]/100)*E347</f>
        <v>15.910399999999999</v>
      </c>
      <c r="N347" s="55">
        <f>AVERAGE(Table1[[#This Row],[Lead Time (days)]],Table1[[#This Row],[Exp. Lead time]])</f>
        <v>33</v>
      </c>
      <c r="O347" s="55">
        <f>(Table1[[#This Row],[Exp. Lead time]]-N347)^2</f>
        <v>0</v>
      </c>
      <c r="P347" s="55">
        <v>0</v>
      </c>
      <c r="Q347" s="55">
        <f>1.64*SQRT(Table1[[#This Row],[Lead Time (days)]]*(M347^2)+Table1[[#This Row],[APU
(units)]]*P347)</f>
        <v>149.89319483162498</v>
      </c>
      <c r="R347" s="58">
        <f>Table1[[#This Row],[Safety Stock]]+(E347/30)*Table1[[#This Row],[Lead Time (days)]]</f>
        <v>1698.6931948316249</v>
      </c>
      <c r="S347" s="58" t="str">
        <f>IF(Table1[[#This Row],[On Hand Stock (units)]]&gt;R347,"yes","no")</f>
        <v>yes</v>
      </c>
      <c r="T347" s="59">
        <f>Table1[[#This Row],[On Hand Stock (units)]]-J347</f>
        <v>-1328.5473718997118</v>
      </c>
      <c r="U347" s="59">
        <f>Table1[[#This Row],[Exp. Lead time]]*Table1[[#This Row],[APU
(units)]]/30</f>
        <v>1548.8</v>
      </c>
      <c r="V347" s="59">
        <f>Table1[[#This Row],[On Hand Stock (units)]]+U347</f>
        <v>3740.2526281002883</v>
      </c>
      <c r="W347" s="59" t="str">
        <f>IF(Table1[[#This Row],[On hand quantity after purchase]]&gt;Table1[[#This Row],[APU  Projection for oct]],"Yes","No")</f>
        <v>Yes</v>
      </c>
      <c r="X347" s="59">
        <f>AE347-Table1[[#This Row],[On Hand Stock (units)]]</f>
        <v>174050.03063589975</v>
      </c>
      <c r="Y347" s="59">
        <f>MAX(Table1[[#This Row],[Qty required to meet next quarter]],Table1[[#This Row],[MOQ/One lead time demand]])</f>
        <v>174050.03063589975</v>
      </c>
      <c r="Z347" s="59">
        <f>Table1[[#This Row],[Qty to purchase]]*Table1[[#This Row],[Std. Price ($)]]</f>
        <v>1815508.7335118144</v>
      </c>
      <c r="AA347" s="59"/>
      <c r="AB347" s="59"/>
      <c r="AC347" s="61">
        <f>Table1[[#This Row],[On Hand Stock (units)]]-(12*Table1[[#This Row],[APU
(units)]])</f>
        <v>-14704.547371899713</v>
      </c>
      <c r="AD347" s="64">
        <v>16896</v>
      </c>
      <c r="AE347" s="65">
        <f>AD347*Table1[[#This Row],[Std. Price ($)]]</f>
        <v>176241.48326400004</v>
      </c>
    </row>
    <row r="348" spans="1:31" ht="18.5" x14ac:dyDescent="0.35">
      <c r="A348" s="46">
        <v>48698.094012416041</v>
      </c>
      <c r="B348" s="47">
        <v>22.18524</v>
      </c>
      <c r="C348" s="47">
        <v>14004.204569760033</v>
      </c>
      <c r="D348" s="47">
        <f>Table1[[#This Row],[On-Hand Stock ($)]]/Table1[[#This Row],[Std. Price ($)]]</f>
        <v>631.23971477252599</v>
      </c>
      <c r="E348" s="48">
        <v>1108</v>
      </c>
      <c r="F348" s="49">
        <v>1.5</v>
      </c>
      <c r="G348" s="48">
        <v>0.71</v>
      </c>
      <c r="H348" s="48">
        <v>0.28000000000000003</v>
      </c>
      <c r="I348" s="48">
        <v>33</v>
      </c>
      <c r="J348" s="55">
        <f>Table1[[#This Row],[APU
(units)]]+(Table1[[#This Row],[APU Trend]]*Table1[[#This Row],[APU
(units)]])</f>
        <v>2770</v>
      </c>
      <c r="K348" s="55" t="str">
        <f>IF(Table1[[#This Row],[On Hand Stock (units)]]&gt;J348,"Yes","No")</f>
        <v>No</v>
      </c>
      <c r="L348" s="55">
        <f>Table1[[#This Row],[Lead Time (days)]]/Table1[[#This Row],[S-OTD]]</f>
        <v>46.478873239436624</v>
      </c>
      <c r="M348" s="55">
        <f>(Table1[[#This Row],[Demand variability (COV)]]/100)*E348</f>
        <v>3.1024000000000003</v>
      </c>
      <c r="N348" s="55">
        <f>AVERAGE(Table1[[#This Row],[Lead Time (days)]],Table1[[#This Row],[Exp. Lead time]])</f>
        <v>39.739436619718312</v>
      </c>
      <c r="O348" s="55">
        <f>(Table1[[#This Row],[Exp. Lead time]]-N348)^2</f>
        <v>45.420005951200181</v>
      </c>
      <c r="P348" s="55">
        <v>45.420005951200181</v>
      </c>
      <c r="Q348" s="55">
        <f>1.64*SQRT(Table1[[#This Row],[Lead Time (days)]]*(M348^2)+Table1[[#This Row],[APU
(units)]]*P348)</f>
        <v>369.06554980308954</v>
      </c>
      <c r="R348" s="58">
        <f>Table1[[#This Row],[Safety Stock]]+(E348/30)*Table1[[#This Row],[Lead Time (days)]]</f>
        <v>1587.8655498030894</v>
      </c>
      <c r="S348" s="58" t="str">
        <f>IF(Table1[[#This Row],[On Hand Stock (units)]]&gt;R348,"yes","no")</f>
        <v>no</v>
      </c>
      <c r="T348" s="59">
        <f>Table1[[#This Row],[On Hand Stock (units)]]-J348</f>
        <v>-2138.760285227474</v>
      </c>
      <c r="U348" s="59">
        <f>Table1[[#This Row],[Exp. Lead time]]*Table1[[#This Row],[APU
(units)]]/30</f>
        <v>1716.6197183098593</v>
      </c>
      <c r="V348" s="59">
        <f>Table1[[#This Row],[On Hand Stock (units)]]+U348</f>
        <v>2347.8594330823853</v>
      </c>
      <c r="W348" s="59" t="str">
        <f>IF(Table1[[#This Row],[On hand quantity after purchase]]&gt;Table1[[#This Row],[APU  Projection for oct]],"Yes","No")</f>
        <v>No</v>
      </c>
      <c r="X348" s="59">
        <f>AE348-Table1[[#This Row],[On Hand Stock (units)]]</f>
        <v>294343.71132522752</v>
      </c>
      <c r="Y348" s="59">
        <f>MAX(Table1[[#This Row],[Qty required to meet next quarter]],Table1[[#This Row],[MOQ/One lead time demand]])</f>
        <v>294343.71132522752</v>
      </c>
      <c r="Z348" s="59">
        <f>Table1[[#This Row],[Qty to purchase]]*Table1[[#This Row],[Std. Price ($)]]</f>
        <v>6530085.8782408908</v>
      </c>
      <c r="AA348" s="59"/>
      <c r="AB348" s="59"/>
      <c r="AC348" s="61">
        <f>Table1[[#This Row],[On Hand Stock (units)]]-(12*Table1[[#This Row],[APU
(units)]])</f>
        <v>-12664.760285227474</v>
      </c>
      <c r="AD348" s="64">
        <v>13296</v>
      </c>
      <c r="AE348" s="65">
        <f>AD348*Table1[[#This Row],[Std. Price ($)]]</f>
        <v>294974.95104000001</v>
      </c>
    </row>
    <row r="349" spans="1:31" ht="18.5" x14ac:dyDescent="0.35">
      <c r="A349" s="46">
        <v>55473.704142680013</v>
      </c>
      <c r="B349" s="47">
        <v>8.6735000000000007</v>
      </c>
      <c r="C349" s="47">
        <v>3356.7050362560003</v>
      </c>
      <c r="D349" s="47">
        <f>Table1[[#This Row],[On-Hand Stock ($)]]/Table1[[#This Row],[Std. Price ($)]]</f>
        <v>387.00697944958785</v>
      </c>
      <c r="E349" s="48">
        <v>1206</v>
      </c>
      <c r="F349" s="49">
        <v>-0.4</v>
      </c>
      <c r="G349" s="48">
        <v>1</v>
      </c>
      <c r="H349" s="48">
        <v>0.64</v>
      </c>
      <c r="I349" s="48">
        <v>11</v>
      </c>
      <c r="J349" s="55">
        <f>Table1[[#This Row],[APU
(units)]]+(Table1[[#This Row],[APU Trend]]*Table1[[#This Row],[APU
(units)]])</f>
        <v>723.59999999999991</v>
      </c>
      <c r="K349" s="55" t="str">
        <f>IF(Table1[[#This Row],[On Hand Stock (units)]]&gt;J349,"Yes","No")</f>
        <v>No</v>
      </c>
      <c r="L349" s="55">
        <f>Table1[[#This Row],[Lead Time (days)]]/Table1[[#This Row],[S-OTD]]</f>
        <v>11</v>
      </c>
      <c r="M349" s="55">
        <f>(Table1[[#This Row],[Demand variability (COV)]]/100)*E349</f>
        <v>7.7183999999999999</v>
      </c>
      <c r="N349" s="55">
        <f>AVERAGE(Table1[[#This Row],[Lead Time (days)]],Table1[[#This Row],[Exp. Lead time]])</f>
        <v>11</v>
      </c>
      <c r="O349" s="55">
        <f>(Table1[[#This Row],[Exp. Lead time]]-N349)^2</f>
        <v>0</v>
      </c>
      <c r="P349" s="55">
        <v>0</v>
      </c>
      <c r="Q349" s="55">
        <f>1.64*SQRT(Table1[[#This Row],[Lead Time (days)]]*(M349^2)+Table1[[#This Row],[APU
(units)]]*P349)</f>
        <v>41.982420322281747</v>
      </c>
      <c r="R349" s="58">
        <f>Table1[[#This Row],[Safety Stock]]+(E349/30)*Table1[[#This Row],[Lead Time (days)]]</f>
        <v>484.18242032228181</v>
      </c>
      <c r="S349" s="58" t="str">
        <f>IF(Table1[[#This Row],[On Hand Stock (units)]]&gt;R349,"yes","no")</f>
        <v>no</v>
      </c>
      <c r="T349" s="59">
        <f>Table1[[#This Row],[On Hand Stock (units)]]-J349</f>
        <v>-336.59302055041206</v>
      </c>
      <c r="U349" s="59">
        <f>Table1[[#This Row],[Exp. Lead time]]*Table1[[#This Row],[APU
(units)]]/30</f>
        <v>442.2</v>
      </c>
      <c r="V349" s="59">
        <f>Table1[[#This Row],[On Hand Stock (units)]]+U349</f>
        <v>829.20697944958783</v>
      </c>
      <c r="W349" s="59" t="str">
        <f>IF(Table1[[#This Row],[On hand quantity after purchase]]&gt;Table1[[#This Row],[APU  Projection for oct]],"Yes","No")</f>
        <v>Yes</v>
      </c>
      <c r="X349" s="59">
        <f>AE349-Table1[[#This Row],[On Hand Stock (units)]]</f>
        <v>5889.1376205504093</v>
      </c>
      <c r="Y349" s="59">
        <f>MAX(Table1[[#This Row],[Qty required to meet next quarter]],Table1[[#This Row],[MOQ/One lead time demand]])</f>
        <v>5889.1376205504093</v>
      </c>
      <c r="Z349" s="59">
        <f>Table1[[#This Row],[Qty to purchase]]*Table1[[#This Row],[Std. Price ($)]]</f>
        <v>51079.43515184398</v>
      </c>
      <c r="AA349" s="59"/>
      <c r="AB349" s="59"/>
      <c r="AC349" s="61">
        <f>Table1[[#This Row],[On Hand Stock (units)]]-(12*Table1[[#This Row],[APU
(units)]])</f>
        <v>-14084.993020550412</v>
      </c>
      <c r="AD349" s="64">
        <v>723.59999999999957</v>
      </c>
      <c r="AE349" s="65">
        <f>AD349*Table1[[#This Row],[Std. Price ($)]]</f>
        <v>6276.1445999999969</v>
      </c>
    </row>
    <row r="350" spans="1:31" ht="18.5" x14ac:dyDescent="0.35">
      <c r="A350" s="46">
        <v>14203.871009889846</v>
      </c>
      <c r="B350" s="47">
        <v>26.346320000000002</v>
      </c>
      <c r="C350" s="47">
        <v>11750.645299673284</v>
      </c>
      <c r="D350" s="47">
        <f>Table1[[#This Row],[On-Hand Stock ($)]]/Table1[[#This Row],[Std. Price ($)]]</f>
        <v>446.00708181155028</v>
      </c>
      <c r="E350" s="48">
        <v>1148</v>
      </c>
      <c r="F350" s="49">
        <v>1.2</v>
      </c>
      <c r="G350" s="48">
        <v>1</v>
      </c>
      <c r="H350" s="48">
        <v>0.74</v>
      </c>
      <c r="I350" s="48">
        <v>13</v>
      </c>
      <c r="J350" s="55">
        <f>Table1[[#This Row],[APU
(units)]]+(Table1[[#This Row],[APU Trend]]*Table1[[#This Row],[APU
(units)]])</f>
        <v>2525.6</v>
      </c>
      <c r="K350" s="55" t="str">
        <f>IF(Table1[[#This Row],[On Hand Stock (units)]]&gt;J350,"Yes","No")</f>
        <v>No</v>
      </c>
      <c r="L350" s="55">
        <f>Table1[[#This Row],[Lead Time (days)]]/Table1[[#This Row],[S-OTD]]</f>
        <v>13</v>
      </c>
      <c r="M350" s="55">
        <f>(Table1[[#This Row],[Demand variability (COV)]]/100)*E350</f>
        <v>8.4952000000000005</v>
      </c>
      <c r="N350" s="55">
        <f>AVERAGE(Table1[[#This Row],[Lead Time (days)]],Table1[[#This Row],[Exp. Lead time]])</f>
        <v>13</v>
      </c>
      <c r="O350" s="55">
        <f>(Table1[[#This Row],[Exp. Lead time]]-N350)^2</f>
        <v>0</v>
      </c>
      <c r="P350" s="55">
        <v>0</v>
      </c>
      <c r="Q350" s="55">
        <f>1.64*SQRT(Table1[[#This Row],[Lead Time (days)]]*(M350^2)+Table1[[#This Row],[APU
(units)]]*P350)</f>
        <v>50.233001880327564</v>
      </c>
      <c r="R350" s="58">
        <f>Table1[[#This Row],[Safety Stock]]+(E350/30)*Table1[[#This Row],[Lead Time (days)]]</f>
        <v>547.69966854699419</v>
      </c>
      <c r="S350" s="58" t="str">
        <f>IF(Table1[[#This Row],[On Hand Stock (units)]]&gt;R350,"yes","no")</f>
        <v>no</v>
      </c>
      <c r="T350" s="59">
        <f>Table1[[#This Row],[On Hand Stock (units)]]-J350</f>
        <v>-2079.5929181884494</v>
      </c>
      <c r="U350" s="59">
        <f>Table1[[#This Row],[Exp. Lead time]]*Table1[[#This Row],[APU
(units)]]/30</f>
        <v>497.46666666666664</v>
      </c>
      <c r="V350" s="59">
        <f>Table1[[#This Row],[On Hand Stock (units)]]+U350</f>
        <v>943.47374847821698</v>
      </c>
      <c r="W350" s="59" t="str">
        <f>IF(Table1[[#This Row],[On hand quantity after purchase]]&gt;Table1[[#This Row],[APU  Projection for oct]],"Yes","No")</f>
        <v>No</v>
      </c>
      <c r="X350" s="59">
        <f>AE350-Table1[[#This Row],[On Hand Stock (units)]]</f>
        <v>308058.86159018846</v>
      </c>
      <c r="Y350" s="59">
        <f>MAX(Table1[[#This Row],[Qty required to meet next quarter]],Table1[[#This Row],[MOQ/One lead time demand]])</f>
        <v>308058.86159018846</v>
      </c>
      <c r="Z350" s="59">
        <f>Table1[[#This Row],[Qty to purchase]]*Table1[[#This Row],[Std. Price ($)]]</f>
        <v>8116217.3462908147</v>
      </c>
      <c r="AA350" s="59"/>
      <c r="AB350" s="59"/>
      <c r="AC350" s="61">
        <f>Table1[[#This Row],[On Hand Stock (units)]]-(12*Table1[[#This Row],[APU
(units)]])</f>
        <v>-13329.992918188449</v>
      </c>
      <c r="AD350" s="64">
        <v>11709.599999999999</v>
      </c>
      <c r="AE350" s="65">
        <f>AD350*Table1[[#This Row],[Std. Price ($)]]</f>
        <v>308504.86867200001</v>
      </c>
    </row>
    <row r="351" spans="1:31" ht="18.5" x14ac:dyDescent="0.35">
      <c r="A351" s="46">
        <v>3430.4893898145951</v>
      </c>
      <c r="B351" s="47">
        <v>5.1150000000000011</v>
      </c>
      <c r="C351" s="47">
        <v>4302.9664300333343</v>
      </c>
      <c r="D351" s="47">
        <f>Table1[[#This Row],[On-Hand Stock ($)]]/Table1[[#This Row],[Std. Price ($)]]</f>
        <v>841.24465885304664</v>
      </c>
      <c r="E351" s="48">
        <v>1270</v>
      </c>
      <c r="F351" s="49">
        <v>1.2</v>
      </c>
      <c r="G351" s="48">
        <v>1</v>
      </c>
      <c r="H351" s="48">
        <v>0.57999999999999996</v>
      </c>
      <c r="I351" s="48">
        <v>22</v>
      </c>
      <c r="J351" s="55">
        <f>Table1[[#This Row],[APU
(units)]]+(Table1[[#This Row],[APU Trend]]*Table1[[#This Row],[APU
(units)]])</f>
        <v>2794</v>
      </c>
      <c r="K351" s="55" t="str">
        <f>IF(Table1[[#This Row],[On Hand Stock (units)]]&gt;J351,"Yes","No")</f>
        <v>No</v>
      </c>
      <c r="L351" s="55">
        <f>Table1[[#This Row],[Lead Time (days)]]/Table1[[#This Row],[S-OTD]]</f>
        <v>22</v>
      </c>
      <c r="M351" s="55">
        <f>(Table1[[#This Row],[Demand variability (COV)]]/100)*E351</f>
        <v>7.3659999999999997</v>
      </c>
      <c r="N351" s="55">
        <f>AVERAGE(Table1[[#This Row],[Lead Time (days)]],Table1[[#This Row],[Exp. Lead time]])</f>
        <v>22</v>
      </c>
      <c r="O351" s="55">
        <f>(Table1[[#This Row],[Exp. Lead time]]-N351)^2</f>
        <v>0</v>
      </c>
      <c r="P351" s="55">
        <v>0</v>
      </c>
      <c r="Q351" s="55">
        <f>1.64*SQRT(Table1[[#This Row],[Lead Time (days)]]*(M351^2)+Table1[[#This Row],[APU
(units)]]*P351)</f>
        <v>56.661348078449379</v>
      </c>
      <c r="R351" s="58">
        <f>Table1[[#This Row],[Safety Stock]]+(E351/30)*Table1[[#This Row],[Lead Time (days)]]</f>
        <v>987.99468141178272</v>
      </c>
      <c r="S351" s="58" t="str">
        <f>IF(Table1[[#This Row],[On Hand Stock (units)]]&gt;R351,"yes","no")</f>
        <v>no</v>
      </c>
      <c r="T351" s="59">
        <f>Table1[[#This Row],[On Hand Stock (units)]]-J351</f>
        <v>-1952.7553411469535</v>
      </c>
      <c r="U351" s="59">
        <f>Table1[[#This Row],[Exp. Lead time]]*Table1[[#This Row],[APU
(units)]]/30</f>
        <v>931.33333333333337</v>
      </c>
      <c r="V351" s="59">
        <f>Table1[[#This Row],[On Hand Stock (units)]]+U351</f>
        <v>1772.57799218638</v>
      </c>
      <c r="W351" s="59" t="str">
        <f>IF(Table1[[#This Row],[On hand quantity after purchase]]&gt;Table1[[#This Row],[APU  Projection for oct]],"Yes","No")</f>
        <v>No</v>
      </c>
      <c r="X351" s="59">
        <f>AE351-Table1[[#This Row],[On Hand Stock (units)]]</f>
        <v>65418.465341146977</v>
      </c>
      <c r="Y351" s="59">
        <f>MAX(Table1[[#This Row],[Qty required to meet next quarter]],Table1[[#This Row],[MOQ/One lead time demand]])</f>
        <v>65418.465341146977</v>
      </c>
      <c r="Z351" s="59">
        <f>Table1[[#This Row],[Qty to purchase]]*Table1[[#This Row],[Std. Price ($)]]</f>
        <v>334615.45021996688</v>
      </c>
      <c r="AA351" s="59"/>
      <c r="AB351" s="59"/>
      <c r="AC351" s="61">
        <f>Table1[[#This Row],[On Hand Stock (units)]]-(12*Table1[[#This Row],[APU
(units)]])</f>
        <v>-14398.755341146953</v>
      </c>
      <c r="AD351" s="64">
        <v>12954</v>
      </c>
      <c r="AE351" s="65">
        <f>AD351*Table1[[#This Row],[Std. Price ($)]]</f>
        <v>66259.710000000021</v>
      </c>
    </row>
    <row r="352" spans="1:31" ht="18.5" x14ac:dyDescent="0.35">
      <c r="A352" s="46">
        <v>39413.57949792975</v>
      </c>
      <c r="B352" s="47">
        <v>6.0660600000000002</v>
      </c>
      <c r="C352" s="47">
        <v>5794.3338645574813</v>
      </c>
      <c r="D352" s="47">
        <f>Table1[[#This Row],[On-Hand Stock ($)]]/Table1[[#This Row],[Std. Price ($)]]</f>
        <v>955.2054982241325</v>
      </c>
      <c r="E352" s="48">
        <v>1294</v>
      </c>
      <c r="F352" s="49">
        <v>1.2</v>
      </c>
      <c r="G352" s="48">
        <v>1</v>
      </c>
      <c r="H352" s="48">
        <v>0.54</v>
      </c>
      <c r="I352" s="48">
        <v>27</v>
      </c>
      <c r="J352" s="55">
        <f>Table1[[#This Row],[APU
(units)]]+(Table1[[#This Row],[APU Trend]]*Table1[[#This Row],[APU
(units)]])</f>
        <v>2846.8</v>
      </c>
      <c r="K352" s="55" t="str">
        <f>IF(Table1[[#This Row],[On Hand Stock (units)]]&gt;J352,"Yes","No")</f>
        <v>No</v>
      </c>
      <c r="L352" s="55">
        <f>Table1[[#This Row],[Lead Time (days)]]/Table1[[#This Row],[S-OTD]]</f>
        <v>27</v>
      </c>
      <c r="M352" s="55">
        <f>(Table1[[#This Row],[Demand variability (COV)]]/100)*E352</f>
        <v>6.9876000000000005</v>
      </c>
      <c r="N352" s="55">
        <f>AVERAGE(Table1[[#This Row],[Lead Time (days)]],Table1[[#This Row],[Exp. Lead time]])</f>
        <v>27</v>
      </c>
      <c r="O352" s="55">
        <f>(Table1[[#This Row],[Exp. Lead time]]-N352)^2</f>
        <v>0</v>
      </c>
      <c r="P352" s="55">
        <v>0</v>
      </c>
      <c r="Q352" s="55">
        <f>1.64*SQRT(Table1[[#This Row],[Lead Time (days)]]*(M352^2)+Table1[[#This Row],[APU
(units)]]*P352)</f>
        <v>59.546160857003976</v>
      </c>
      <c r="R352" s="58">
        <f>Table1[[#This Row],[Safety Stock]]+(E352/30)*Table1[[#This Row],[Lead Time (days)]]</f>
        <v>1224.1461608570039</v>
      </c>
      <c r="S352" s="58" t="str">
        <f>IF(Table1[[#This Row],[On Hand Stock (units)]]&gt;R352,"yes","no")</f>
        <v>no</v>
      </c>
      <c r="T352" s="59">
        <f>Table1[[#This Row],[On Hand Stock (units)]]-J352</f>
        <v>-1891.5945017758677</v>
      </c>
      <c r="U352" s="59">
        <f>Table1[[#This Row],[Exp. Lead time]]*Table1[[#This Row],[APU
(units)]]/30</f>
        <v>1164.5999999999999</v>
      </c>
      <c r="V352" s="59">
        <f>Table1[[#This Row],[On Hand Stock (units)]]+U352</f>
        <v>2119.8054982241324</v>
      </c>
      <c r="W352" s="59" t="str">
        <f>IF(Table1[[#This Row],[On hand quantity after purchase]]&gt;Table1[[#This Row],[APU  Projection for oct]],"Yes","No")</f>
        <v>No</v>
      </c>
      <c r="X352" s="59">
        <f>AE352-Table1[[#This Row],[On Hand Stock (units)]]</f>
        <v>79109.50722977586</v>
      </c>
      <c r="Y352" s="59">
        <f>MAX(Table1[[#This Row],[Qty required to meet next quarter]],Table1[[#This Row],[MOQ/One lead time demand]])</f>
        <v>79109.50722977586</v>
      </c>
      <c r="Z352" s="59">
        <f>Table1[[#This Row],[Qty to purchase]]*Table1[[#This Row],[Std. Price ($)]]</f>
        <v>479883.01742625417</v>
      </c>
      <c r="AA352" s="59"/>
      <c r="AB352" s="59"/>
      <c r="AC352" s="61">
        <f>Table1[[#This Row],[On Hand Stock (units)]]-(12*Table1[[#This Row],[APU
(units)]])</f>
        <v>-14572.794501775868</v>
      </c>
      <c r="AD352" s="64">
        <v>13198.8</v>
      </c>
      <c r="AE352" s="65">
        <f>AD352*Table1[[#This Row],[Std. Price ($)]]</f>
        <v>80064.712727999999</v>
      </c>
    </row>
    <row r="353" spans="1:31" ht="18.5" x14ac:dyDescent="0.35">
      <c r="A353" s="46">
        <v>41010.12338741892</v>
      </c>
      <c r="B353" s="47">
        <v>5.6210000000000004</v>
      </c>
      <c r="C353" s="47">
        <v>1129.5304225920001</v>
      </c>
      <c r="D353" s="47">
        <f>Table1[[#This Row],[On-Hand Stock ($)]]/Table1[[#This Row],[Std. Price ($)]]</f>
        <v>200.9483050332681</v>
      </c>
      <c r="E353" s="48">
        <v>972</v>
      </c>
      <c r="F353" s="49">
        <v>0.4</v>
      </c>
      <c r="G353" s="48">
        <v>1</v>
      </c>
      <c r="H353" s="48">
        <v>0.32</v>
      </c>
      <c r="I353" s="48">
        <v>13</v>
      </c>
      <c r="J353" s="55">
        <f>Table1[[#This Row],[APU
(units)]]+(Table1[[#This Row],[APU Trend]]*Table1[[#This Row],[APU
(units)]])</f>
        <v>1360.8</v>
      </c>
      <c r="K353" s="55" t="str">
        <f>IF(Table1[[#This Row],[On Hand Stock (units)]]&gt;J353,"Yes","No")</f>
        <v>No</v>
      </c>
      <c r="L353" s="55">
        <f>Table1[[#This Row],[Lead Time (days)]]/Table1[[#This Row],[S-OTD]]</f>
        <v>13</v>
      </c>
      <c r="M353" s="55">
        <f>(Table1[[#This Row],[Demand variability (COV)]]/100)*E353</f>
        <v>3.1104000000000003</v>
      </c>
      <c r="N353" s="55">
        <f>AVERAGE(Table1[[#This Row],[Lead Time (days)]],Table1[[#This Row],[Exp. Lead time]])</f>
        <v>13</v>
      </c>
      <c r="O353" s="55">
        <f>(Table1[[#This Row],[Exp. Lead time]]-N353)^2</f>
        <v>0</v>
      </c>
      <c r="P353" s="55">
        <v>0</v>
      </c>
      <c r="Q353" s="55">
        <f>1.64*SQRT(Table1[[#This Row],[Lead Time (days)]]*(M353^2)+Table1[[#This Row],[APU
(units)]]*P353)</f>
        <v>18.392118967013236</v>
      </c>
      <c r="R353" s="58">
        <f>Table1[[#This Row],[Safety Stock]]+(E353/30)*Table1[[#This Row],[Lead Time (days)]]</f>
        <v>439.59211896701322</v>
      </c>
      <c r="S353" s="58" t="str">
        <f>IF(Table1[[#This Row],[On Hand Stock (units)]]&gt;R353,"yes","no")</f>
        <v>no</v>
      </c>
      <c r="T353" s="59">
        <f>Table1[[#This Row],[On Hand Stock (units)]]-J353</f>
        <v>-1159.8516949667319</v>
      </c>
      <c r="U353" s="59">
        <f>Table1[[#This Row],[Exp. Lead time]]*Table1[[#This Row],[APU
(units)]]/30</f>
        <v>421.2</v>
      </c>
      <c r="V353" s="59">
        <f>Table1[[#This Row],[On Hand Stock (units)]]+U353</f>
        <v>622.14830503326812</v>
      </c>
      <c r="W353" s="59" t="str">
        <f>IF(Table1[[#This Row],[On hand quantity after purchase]]&gt;Table1[[#This Row],[APU  Projection for oct]],"Yes","No")</f>
        <v>No</v>
      </c>
      <c r="X353" s="59">
        <f>AE353-Table1[[#This Row],[On Hand Stock (units)]]</f>
        <v>29302.556494966731</v>
      </c>
      <c r="Y353" s="59">
        <f>MAX(Table1[[#This Row],[Qty required to meet next quarter]],Table1[[#This Row],[MOQ/One lead time demand]])</f>
        <v>29302.556494966731</v>
      </c>
      <c r="Z353" s="59">
        <f>Table1[[#This Row],[Qty to purchase]]*Table1[[#This Row],[Std. Price ($)]]</f>
        <v>164709.67005820802</v>
      </c>
      <c r="AA353" s="59"/>
      <c r="AB353" s="59"/>
      <c r="AC353" s="61">
        <f>Table1[[#This Row],[On Hand Stock (units)]]-(12*Table1[[#This Row],[APU
(units)]])</f>
        <v>-11463.051694966733</v>
      </c>
      <c r="AD353" s="64">
        <v>5248.7999999999993</v>
      </c>
      <c r="AE353" s="65">
        <f>AD353*Table1[[#This Row],[Std. Price ($)]]</f>
        <v>29503.504799999999</v>
      </c>
    </row>
    <row r="354" spans="1:31" ht="18.5" x14ac:dyDescent="0.35">
      <c r="A354" s="46">
        <v>23113.940071194138</v>
      </c>
      <c r="B354" s="47">
        <v>21.452200000000001</v>
      </c>
      <c r="C354" s="47">
        <v>10344.047128800001</v>
      </c>
      <c r="D354" s="47">
        <f>Table1[[#This Row],[On-Hand Stock ($)]]/Table1[[#This Row],[Std. Price ($)]]</f>
        <v>482.19050394831299</v>
      </c>
      <c r="E354" s="48">
        <v>672</v>
      </c>
      <c r="F354" s="49">
        <v>1.5</v>
      </c>
      <c r="G354" s="48">
        <v>1</v>
      </c>
      <c r="H354" s="48">
        <v>0.7</v>
      </c>
      <c r="I354" s="48">
        <v>25</v>
      </c>
      <c r="J354" s="55">
        <f>Table1[[#This Row],[APU
(units)]]+(Table1[[#This Row],[APU Trend]]*Table1[[#This Row],[APU
(units)]])</f>
        <v>1680</v>
      </c>
      <c r="K354" s="55" t="str">
        <f>IF(Table1[[#This Row],[On Hand Stock (units)]]&gt;J354,"Yes","No")</f>
        <v>No</v>
      </c>
      <c r="L354" s="55">
        <f>Table1[[#This Row],[Lead Time (days)]]/Table1[[#This Row],[S-OTD]]</f>
        <v>25</v>
      </c>
      <c r="M354" s="55">
        <f>(Table1[[#This Row],[Demand variability (COV)]]/100)*E354</f>
        <v>4.7039999999999997</v>
      </c>
      <c r="N354" s="55">
        <f>AVERAGE(Table1[[#This Row],[Lead Time (days)]],Table1[[#This Row],[Exp. Lead time]])</f>
        <v>25</v>
      </c>
      <c r="O354" s="55">
        <f>(Table1[[#This Row],[Exp. Lead time]]-N354)^2</f>
        <v>0</v>
      </c>
      <c r="P354" s="55">
        <v>0</v>
      </c>
      <c r="Q354" s="55">
        <f>1.64*SQRT(Table1[[#This Row],[Lead Time (days)]]*(M354^2)+Table1[[#This Row],[APU
(units)]]*P354)</f>
        <v>38.572799999999994</v>
      </c>
      <c r="R354" s="58">
        <f>Table1[[#This Row],[Safety Stock]]+(E354/30)*Table1[[#This Row],[Lead Time (days)]]</f>
        <v>598.57280000000003</v>
      </c>
      <c r="S354" s="58" t="str">
        <f>IF(Table1[[#This Row],[On Hand Stock (units)]]&gt;R354,"yes","no")</f>
        <v>no</v>
      </c>
      <c r="T354" s="59">
        <f>Table1[[#This Row],[On Hand Stock (units)]]-J354</f>
        <v>-1197.8094960516869</v>
      </c>
      <c r="U354" s="59">
        <f>Table1[[#This Row],[Exp. Lead time]]*Table1[[#This Row],[APU
(units)]]/30</f>
        <v>560</v>
      </c>
      <c r="V354" s="59">
        <f>Table1[[#This Row],[On Hand Stock (units)]]+U354</f>
        <v>1042.1905039483131</v>
      </c>
      <c r="W354" s="59" t="str">
        <f>IF(Table1[[#This Row],[On hand quantity after purchase]]&gt;Table1[[#This Row],[APU  Projection for oct]],"Yes","No")</f>
        <v>No</v>
      </c>
      <c r="X354" s="59">
        <f>AE354-Table1[[#This Row],[On Hand Stock (units)]]</f>
        <v>172508.35029605171</v>
      </c>
      <c r="Y354" s="59">
        <f>MAX(Table1[[#This Row],[Qty required to meet next quarter]],Table1[[#This Row],[MOQ/One lead time demand]])</f>
        <v>172508.35029605171</v>
      </c>
      <c r="Z354" s="59">
        <f>Table1[[#This Row],[Qty to purchase]]*Table1[[#This Row],[Std. Price ($)]]</f>
        <v>3700683.6322209607</v>
      </c>
      <c r="AA354" s="59"/>
      <c r="AB354" s="59"/>
      <c r="AC354" s="61">
        <f>Table1[[#This Row],[On Hand Stock (units)]]-(12*Table1[[#This Row],[APU
(units)]])</f>
        <v>-7581.8094960516873</v>
      </c>
      <c r="AD354" s="64">
        <v>8064</v>
      </c>
      <c r="AE354" s="65">
        <f>AD354*Table1[[#This Row],[Std. Price ($)]]</f>
        <v>172990.54080000002</v>
      </c>
    </row>
    <row r="355" spans="1:31" ht="18.5" x14ac:dyDescent="0.35">
      <c r="A355" s="46">
        <v>63816.301698402567</v>
      </c>
      <c r="B355" s="47">
        <v>6.0720000000000001</v>
      </c>
      <c r="C355" s="47">
        <v>4455.7305244287209</v>
      </c>
      <c r="D355" s="47">
        <f>Table1[[#This Row],[On-Hand Stock ($)]]/Table1[[#This Row],[Std. Price ($)]]</f>
        <v>733.81596252119903</v>
      </c>
      <c r="E355" s="48">
        <v>890</v>
      </c>
      <c r="F355" s="49">
        <v>0.6</v>
      </c>
      <c r="G355" s="48">
        <v>0.83</v>
      </c>
      <c r="H355" s="48">
        <v>0.6</v>
      </c>
      <c r="I355" s="48">
        <v>27</v>
      </c>
      <c r="J355" s="55">
        <f>Table1[[#This Row],[APU
(units)]]+(Table1[[#This Row],[APU Trend]]*Table1[[#This Row],[APU
(units)]])</f>
        <v>1424</v>
      </c>
      <c r="K355" s="55" t="str">
        <f>IF(Table1[[#This Row],[On Hand Stock (units)]]&gt;J355,"Yes","No")</f>
        <v>No</v>
      </c>
      <c r="L355" s="55">
        <f>Table1[[#This Row],[Lead Time (days)]]/Table1[[#This Row],[S-OTD]]</f>
        <v>32.53012048192771</v>
      </c>
      <c r="M355" s="55">
        <f>(Table1[[#This Row],[Demand variability (COV)]]/100)*E355</f>
        <v>5.34</v>
      </c>
      <c r="N355" s="55">
        <f>AVERAGE(Table1[[#This Row],[Lead Time (days)]],Table1[[#This Row],[Exp. Lead time]])</f>
        <v>29.765060240963855</v>
      </c>
      <c r="O355" s="55">
        <f>(Table1[[#This Row],[Exp. Lead time]]-N355)^2</f>
        <v>7.6455581361590932</v>
      </c>
      <c r="P355" s="55">
        <v>7.6455581361590932</v>
      </c>
      <c r="Q355" s="55">
        <f>1.64*SQRT(Table1[[#This Row],[Lead Time (days)]]*(M355^2)+Table1[[#This Row],[APU
(units)]]*P355)</f>
        <v>142.73152761251458</v>
      </c>
      <c r="R355" s="58">
        <f>Table1[[#This Row],[Safety Stock]]+(E355/30)*Table1[[#This Row],[Lead Time (days)]]</f>
        <v>943.73152761251458</v>
      </c>
      <c r="S355" s="58" t="str">
        <f>IF(Table1[[#This Row],[On Hand Stock (units)]]&gt;R355,"yes","no")</f>
        <v>no</v>
      </c>
      <c r="T355" s="59">
        <f>Table1[[#This Row],[On Hand Stock (units)]]-J355</f>
        <v>-690.18403747880097</v>
      </c>
      <c r="U355" s="59">
        <f>Table1[[#This Row],[Exp. Lead time]]*Table1[[#This Row],[APU
(units)]]/30</f>
        <v>965.06024096385545</v>
      </c>
      <c r="V355" s="59">
        <f>Table1[[#This Row],[On Hand Stock (units)]]+U355</f>
        <v>1698.8762034850545</v>
      </c>
      <c r="W355" s="59" t="str">
        <f>IF(Table1[[#This Row],[On hand quantity after purchase]]&gt;Table1[[#This Row],[APU  Projection for oct]],"Yes","No")</f>
        <v>Yes</v>
      </c>
      <c r="X355" s="59">
        <f>AE355-Table1[[#This Row],[On Hand Stock (units)]]</f>
        <v>34933.112037478801</v>
      </c>
      <c r="Y355" s="59">
        <f>MAX(Table1[[#This Row],[Qty required to meet next quarter]],Table1[[#This Row],[MOQ/One lead time demand]])</f>
        <v>34933.112037478801</v>
      </c>
      <c r="Z355" s="59">
        <f>Table1[[#This Row],[Qty to purchase]]*Table1[[#This Row],[Std. Price ($)]]</f>
        <v>212113.85629157128</v>
      </c>
      <c r="AA355" s="59"/>
      <c r="AB355" s="59"/>
      <c r="AC355" s="61">
        <f>Table1[[#This Row],[On Hand Stock (units)]]-(12*Table1[[#This Row],[APU
(units)]])</f>
        <v>-9946.1840374788007</v>
      </c>
      <c r="AD355" s="64">
        <v>5874</v>
      </c>
      <c r="AE355" s="65">
        <f>AD355*Table1[[#This Row],[Std. Price ($)]]</f>
        <v>35666.928</v>
      </c>
    </row>
    <row r="356" spans="1:31" ht="18.5" x14ac:dyDescent="0.35">
      <c r="A356" s="46">
        <v>97673.707189905661</v>
      </c>
      <c r="B356" s="47">
        <v>5.6870000000000003</v>
      </c>
      <c r="C356" s="47">
        <v>6155.3170888205259</v>
      </c>
      <c r="D356" s="47">
        <f>Table1[[#This Row],[On-Hand Stock ($)]]/Table1[[#This Row],[Std. Price ($)]]</f>
        <v>1082.3487056128936</v>
      </c>
      <c r="E356" s="48">
        <v>874</v>
      </c>
      <c r="F356" s="49">
        <v>-0.4</v>
      </c>
      <c r="G356" s="48">
        <v>0.85</v>
      </c>
      <c r="H356" s="48">
        <v>0.78</v>
      </c>
      <c r="I356" s="48">
        <v>33</v>
      </c>
      <c r="J356" s="55">
        <f>Table1[[#This Row],[APU
(units)]]+(Table1[[#This Row],[APU Trend]]*Table1[[#This Row],[APU
(units)]])</f>
        <v>524.4</v>
      </c>
      <c r="K356" s="55" t="str">
        <f>IF(Table1[[#This Row],[On Hand Stock (units)]]&gt;J356,"Yes","No")</f>
        <v>Yes</v>
      </c>
      <c r="L356" s="55">
        <f>Table1[[#This Row],[Lead Time (days)]]/Table1[[#This Row],[S-OTD]]</f>
        <v>38.82352941176471</v>
      </c>
      <c r="M356" s="55">
        <f>(Table1[[#This Row],[Demand variability (COV)]]/100)*E356</f>
        <v>6.8172000000000006</v>
      </c>
      <c r="N356" s="55">
        <f>AVERAGE(Table1[[#This Row],[Lead Time (days)]],Table1[[#This Row],[Exp. Lead time]])</f>
        <v>35.911764705882355</v>
      </c>
      <c r="O356" s="55">
        <f>(Table1[[#This Row],[Exp. Lead time]]-N356)^2</f>
        <v>8.4783737024221573</v>
      </c>
      <c r="P356" s="55">
        <v>8.4783737024221573</v>
      </c>
      <c r="Q356" s="55">
        <f>1.64*SQRT(Table1[[#This Row],[Lead Time (days)]]*(M356^2)+Table1[[#This Row],[APU
(units)]]*P356)</f>
        <v>155.09707901130176</v>
      </c>
      <c r="R356" s="58">
        <f>Table1[[#This Row],[Safety Stock]]+(E356/30)*Table1[[#This Row],[Lead Time (days)]]</f>
        <v>1116.4970790113018</v>
      </c>
      <c r="S356" s="58" t="str">
        <f>IF(Table1[[#This Row],[On Hand Stock (units)]]&gt;R356,"yes","no")</f>
        <v>no</v>
      </c>
      <c r="T356" s="59">
        <f>Table1[[#This Row],[On Hand Stock (units)]]-J356</f>
        <v>557.9487056128936</v>
      </c>
      <c r="U356" s="59">
        <f>Table1[[#This Row],[Exp. Lead time]]*Table1[[#This Row],[APU
(units)]]/30</f>
        <v>1131.0588235294119</v>
      </c>
      <c r="V356" s="59">
        <f>Table1[[#This Row],[On Hand Stock (units)]]+U356</f>
        <v>2213.4075291423055</v>
      </c>
      <c r="W356" s="59" t="str">
        <f>IF(Table1[[#This Row],[On hand quantity after purchase]]&gt;Table1[[#This Row],[APU  Projection for oct]],"Yes","No")</f>
        <v>Yes</v>
      </c>
      <c r="X356" s="59">
        <f>AE356-Table1[[#This Row],[On Hand Stock (units)]]</f>
        <v>1899.914094387105</v>
      </c>
      <c r="Y356" s="59">
        <f>MAX(Table1[[#This Row],[Qty required to meet next quarter]],Table1[[#This Row],[MOQ/One lead time demand]])</f>
        <v>1899.914094387105</v>
      </c>
      <c r="Z356" s="59">
        <f>Table1[[#This Row],[Qty to purchase]]*Table1[[#This Row],[Std. Price ($)]]</f>
        <v>10804.811454779467</v>
      </c>
      <c r="AA356" s="59"/>
      <c r="AB356" s="59"/>
      <c r="AC356" s="61">
        <f>Table1[[#This Row],[On Hand Stock (units)]]-(12*Table1[[#This Row],[APU
(units)]])</f>
        <v>-9405.6512943871057</v>
      </c>
      <c r="AD356" s="64">
        <v>524.39999999999975</v>
      </c>
      <c r="AE356" s="65">
        <f>AD356*Table1[[#This Row],[Std. Price ($)]]</f>
        <v>2982.2627999999986</v>
      </c>
    </row>
    <row r="357" spans="1:31" ht="18.5" x14ac:dyDescent="0.35">
      <c r="A357" s="46">
        <v>10741.301503346223</v>
      </c>
      <c r="B357" s="47">
        <v>10.334742</v>
      </c>
      <c r="C357" s="47">
        <v>13948.910441709177</v>
      </c>
      <c r="D357" s="47">
        <f>Table1[[#This Row],[On-Hand Stock ($)]]/Table1[[#This Row],[Std. Price ($)]]</f>
        <v>1349.7105628480301</v>
      </c>
      <c r="E357" s="48">
        <v>1480</v>
      </c>
      <c r="F357" s="49">
        <v>0.6</v>
      </c>
      <c r="G357" s="48">
        <v>1</v>
      </c>
      <c r="H357" s="48">
        <v>0.98</v>
      </c>
      <c r="I357" s="48">
        <v>22</v>
      </c>
      <c r="J357" s="55">
        <f>Table1[[#This Row],[APU
(units)]]+(Table1[[#This Row],[APU Trend]]*Table1[[#This Row],[APU
(units)]])</f>
        <v>2368</v>
      </c>
      <c r="K357" s="55" t="str">
        <f>IF(Table1[[#This Row],[On Hand Stock (units)]]&gt;J357,"Yes","No")</f>
        <v>No</v>
      </c>
      <c r="L357" s="55">
        <f>Table1[[#This Row],[Lead Time (days)]]/Table1[[#This Row],[S-OTD]]</f>
        <v>22</v>
      </c>
      <c r="M357" s="55">
        <f>(Table1[[#This Row],[Demand variability (COV)]]/100)*E357</f>
        <v>14.504</v>
      </c>
      <c r="N357" s="55">
        <f>AVERAGE(Table1[[#This Row],[Lead Time (days)]],Table1[[#This Row],[Exp. Lead time]])</f>
        <v>22</v>
      </c>
      <c r="O357" s="55">
        <f>(Table1[[#This Row],[Exp. Lead time]]-N357)^2</f>
        <v>0</v>
      </c>
      <c r="P357" s="55">
        <v>0</v>
      </c>
      <c r="Q357" s="55">
        <f>1.64*SQRT(Table1[[#This Row],[Lead Time (days)]]*(M357^2)+Table1[[#This Row],[APU
(units)]]*P357)</f>
        <v>111.56885589598559</v>
      </c>
      <c r="R357" s="58">
        <f>Table1[[#This Row],[Safety Stock]]+(E357/30)*Table1[[#This Row],[Lead Time (days)]]</f>
        <v>1196.902189229319</v>
      </c>
      <c r="S357" s="58" t="str">
        <f>IF(Table1[[#This Row],[On Hand Stock (units)]]&gt;R357,"yes","no")</f>
        <v>yes</v>
      </c>
      <c r="T357" s="59">
        <f>Table1[[#This Row],[On Hand Stock (units)]]-J357</f>
        <v>-1018.2894371519699</v>
      </c>
      <c r="U357" s="59">
        <f>Table1[[#This Row],[Exp. Lead time]]*Table1[[#This Row],[APU
(units)]]/30</f>
        <v>1085.3333333333333</v>
      </c>
      <c r="V357" s="59">
        <f>Table1[[#This Row],[On Hand Stock (units)]]+U357</f>
        <v>2435.0438961813634</v>
      </c>
      <c r="W357" s="59" t="str">
        <f>IF(Table1[[#This Row],[On hand quantity after purchase]]&gt;Table1[[#This Row],[APU  Projection for oct]],"Yes","No")</f>
        <v>Yes</v>
      </c>
      <c r="X357" s="59">
        <f>AE357-Table1[[#This Row],[On Hand Stock (units)]]</f>
        <v>99600.049293151969</v>
      </c>
      <c r="Y357" s="59">
        <f>MAX(Table1[[#This Row],[Qty required to meet next quarter]],Table1[[#This Row],[MOQ/One lead time demand]])</f>
        <v>99600.049293151969</v>
      </c>
      <c r="Z357" s="59">
        <f>Table1[[#This Row],[Qty to purchase]]*Table1[[#This Row],[Std. Price ($)]]</f>
        <v>1029340.812632008</v>
      </c>
      <c r="AA357" s="59"/>
      <c r="AB357" s="59"/>
      <c r="AC357" s="61">
        <f>Table1[[#This Row],[On Hand Stock (units)]]-(12*Table1[[#This Row],[APU
(units)]])</f>
        <v>-16410.289437151969</v>
      </c>
      <c r="AD357" s="64">
        <v>9768</v>
      </c>
      <c r="AE357" s="65">
        <f>AD357*Table1[[#This Row],[Std. Price ($)]]</f>
        <v>100949.759856</v>
      </c>
    </row>
    <row r="358" spans="1:31" ht="18.5" x14ac:dyDescent="0.35">
      <c r="A358" s="46">
        <v>75376.461119151907</v>
      </c>
      <c r="B358" s="47">
        <v>6.4130000000000003</v>
      </c>
      <c r="C358" s="47">
        <v>6421.2590314180006</v>
      </c>
      <c r="D358" s="47">
        <f>Table1[[#This Row],[On-Hand Stock ($)]]/Table1[[#This Row],[Std. Price ($)]]</f>
        <v>1001.2878576981133</v>
      </c>
      <c r="E358" s="48">
        <v>1318</v>
      </c>
      <c r="F358" s="49">
        <v>0.8</v>
      </c>
      <c r="G358" s="48">
        <v>1</v>
      </c>
      <c r="H358" s="48">
        <v>0.78</v>
      </c>
      <c r="I358" s="48">
        <v>21</v>
      </c>
      <c r="J358" s="55">
        <f>Table1[[#This Row],[APU
(units)]]+(Table1[[#This Row],[APU Trend]]*Table1[[#This Row],[APU
(units)]])</f>
        <v>2372.4</v>
      </c>
      <c r="K358" s="55" t="str">
        <f>IF(Table1[[#This Row],[On Hand Stock (units)]]&gt;J358,"Yes","No")</f>
        <v>No</v>
      </c>
      <c r="L358" s="55">
        <f>Table1[[#This Row],[Lead Time (days)]]/Table1[[#This Row],[S-OTD]]</f>
        <v>21</v>
      </c>
      <c r="M358" s="55">
        <f>(Table1[[#This Row],[Demand variability (COV)]]/100)*E358</f>
        <v>10.2804</v>
      </c>
      <c r="N358" s="55">
        <f>AVERAGE(Table1[[#This Row],[Lead Time (days)]],Table1[[#This Row],[Exp. Lead time]])</f>
        <v>21</v>
      </c>
      <c r="O358" s="55">
        <f>(Table1[[#This Row],[Exp. Lead time]]-N358)^2</f>
        <v>0</v>
      </c>
      <c r="P358" s="55">
        <v>0</v>
      </c>
      <c r="Q358" s="55">
        <f>1.64*SQRT(Table1[[#This Row],[Lead Time (days)]]*(M358^2)+Table1[[#This Row],[APU
(units)]]*P358)</f>
        <v>77.261566326055387</v>
      </c>
      <c r="R358" s="58">
        <f>Table1[[#This Row],[Safety Stock]]+(E358/30)*Table1[[#This Row],[Lead Time (days)]]</f>
        <v>999.86156632605525</v>
      </c>
      <c r="S358" s="58" t="str">
        <f>IF(Table1[[#This Row],[On Hand Stock (units)]]&gt;R358,"yes","no")</f>
        <v>yes</v>
      </c>
      <c r="T358" s="59">
        <f>Table1[[#This Row],[On Hand Stock (units)]]-J358</f>
        <v>-1371.1121423018867</v>
      </c>
      <c r="U358" s="59">
        <f>Table1[[#This Row],[Exp. Lead time]]*Table1[[#This Row],[APU
(units)]]/30</f>
        <v>922.6</v>
      </c>
      <c r="V358" s="59">
        <f>Table1[[#This Row],[On Hand Stock (units)]]+U358</f>
        <v>1923.8878576981133</v>
      </c>
      <c r="W358" s="59" t="str">
        <f>IF(Table1[[#This Row],[On hand quantity after purchase]]&gt;Table1[[#This Row],[APU  Projection for oct]],"Yes","No")</f>
        <v>No</v>
      </c>
      <c r="X358" s="59">
        <f>AE358-Table1[[#This Row],[On Hand Stock (units)]]</f>
        <v>64926.917342301895</v>
      </c>
      <c r="Y358" s="59">
        <f>MAX(Table1[[#This Row],[Qty required to meet next quarter]],Table1[[#This Row],[MOQ/One lead time demand]])</f>
        <v>64926.917342301895</v>
      </c>
      <c r="Z358" s="59">
        <f>Table1[[#This Row],[Qty to purchase]]*Table1[[#This Row],[Std. Price ($)]]</f>
        <v>416376.32091618207</v>
      </c>
      <c r="AA358" s="59"/>
      <c r="AB358" s="59"/>
      <c r="AC358" s="61">
        <f>Table1[[#This Row],[On Hand Stock (units)]]-(12*Table1[[#This Row],[APU
(units)]])</f>
        <v>-14814.712142301887</v>
      </c>
      <c r="AD358" s="64">
        <v>10280.400000000001</v>
      </c>
      <c r="AE358" s="65">
        <f>AD358*Table1[[#This Row],[Std. Price ($)]]</f>
        <v>65928.205200000011</v>
      </c>
    </row>
    <row r="359" spans="1:31" ht="18.5" x14ac:dyDescent="0.35">
      <c r="A359" s="46">
        <v>77020.256611833611</v>
      </c>
      <c r="B359" s="47">
        <v>7.4597600000000011</v>
      </c>
      <c r="C359" s="47">
        <v>16240</v>
      </c>
      <c r="D359" s="47">
        <f>Table1[[#This Row],[On-Hand Stock ($)]]/Table1[[#This Row],[Std. Price ($)]]</f>
        <v>2177.0137377073788</v>
      </c>
      <c r="E359" s="48">
        <v>1480</v>
      </c>
      <c r="F359" s="49">
        <v>-0.7</v>
      </c>
      <c r="G359" s="48">
        <v>1</v>
      </c>
      <c r="H359" s="48">
        <v>0.73</v>
      </c>
      <c r="I359" s="48">
        <v>31</v>
      </c>
      <c r="J359" s="55">
        <f>Table1[[#This Row],[APU
(units)]]+(Table1[[#This Row],[APU Trend]]*Table1[[#This Row],[APU
(units)]])</f>
        <v>444</v>
      </c>
      <c r="K359" s="55" t="str">
        <f>IF(Table1[[#This Row],[On Hand Stock (units)]]&gt;J359,"Yes","No")</f>
        <v>Yes</v>
      </c>
      <c r="L359" s="55">
        <f>Table1[[#This Row],[Lead Time (days)]]/Table1[[#This Row],[S-OTD]]</f>
        <v>31</v>
      </c>
      <c r="M359" s="55">
        <f>(Table1[[#This Row],[Demand variability (COV)]]/100)*E359</f>
        <v>10.804</v>
      </c>
      <c r="N359" s="55">
        <f>AVERAGE(Table1[[#This Row],[Lead Time (days)]],Table1[[#This Row],[Exp. Lead time]])</f>
        <v>31</v>
      </c>
      <c r="O359" s="55">
        <f>(Table1[[#This Row],[Exp. Lead time]]-N359)^2</f>
        <v>0</v>
      </c>
      <c r="P359" s="55">
        <v>0</v>
      </c>
      <c r="Q359" s="55">
        <f>1.64*SQRT(Table1[[#This Row],[Lead Time (days)]]*(M359^2)+Table1[[#This Row],[APU
(units)]]*P359)</f>
        <v>98.652766928665514</v>
      </c>
      <c r="R359" s="58">
        <f>Table1[[#This Row],[Safety Stock]]+(E359/30)*Table1[[#This Row],[Lead Time (days)]]</f>
        <v>1627.9861002619989</v>
      </c>
      <c r="S359" s="58" t="str">
        <f>IF(Table1[[#This Row],[On Hand Stock (units)]]&gt;R359,"yes","no")</f>
        <v>yes</v>
      </c>
      <c r="T359" s="59">
        <f>Table1[[#This Row],[On Hand Stock (units)]]-J359</f>
        <v>1733.0137377073788</v>
      </c>
      <c r="U359" s="59">
        <f>Table1[[#This Row],[Exp. Lead time]]*Table1[[#This Row],[APU
(units)]]/30</f>
        <v>1529.3333333333333</v>
      </c>
      <c r="V359" s="59">
        <f>Table1[[#This Row],[On Hand Stock (units)]]+U359</f>
        <v>3706.3470710407119</v>
      </c>
      <c r="W359" s="59" t="str">
        <f>IF(Table1[[#This Row],[On hand quantity after purchase]]&gt;Table1[[#This Row],[APU  Projection for oct]],"Yes","No")</f>
        <v>Yes</v>
      </c>
      <c r="X359" s="59">
        <f>AE359-Table1[[#This Row],[On Hand Stock (units)]]</f>
        <v>-15425.547497707377</v>
      </c>
      <c r="Y359" s="59">
        <f>MAX(Table1[[#This Row],[Qty required to meet next quarter]],Table1[[#This Row],[MOQ/One lead time demand]])</f>
        <v>1529.3333333333333</v>
      </c>
      <c r="Z359" s="59">
        <f>Table1[[#This Row],[Qty to purchase]]*Table1[[#This Row],[Std. Price ($)]]</f>
        <v>11408.459626666669</v>
      </c>
      <c r="AA359" s="59"/>
      <c r="AB359" s="59"/>
      <c r="AC359" s="61">
        <f>Table1[[#This Row],[On Hand Stock (units)]]-(12*Table1[[#This Row],[APU
(units)]])</f>
        <v>-15582.986262292621</v>
      </c>
      <c r="AD359" s="64">
        <v>-1775.9999999999995</v>
      </c>
      <c r="AE359" s="65">
        <f>AD359*Table1[[#This Row],[Std. Price ($)]]</f>
        <v>-13248.533759999998</v>
      </c>
    </row>
    <row r="360" spans="1:31" ht="18.5" x14ac:dyDescent="0.35">
      <c r="A360" s="46">
        <v>62577.320875555597</v>
      </c>
      <c r="B360" s="47">
        <v>7.1830000000000007</v>
      </c>
      <c r="C360" s="47">
        <v>8034.5272284750008</v>
      </c>
      <c r="D360" s="47">
        <f>Table1[[#This Row],[On-Hand Stock ($)]]/Table1[[#This Row],[Std. Price ($)]]</f>
        <v>1118.5475746171517</v>
      </c>
      <c r="E360" s="48">
        <v>1270</v>
      </c>
      <c r="F360" s="49">
        <v>-0.7</v>
      </c>
      <c r="G360" s="48">
        <v>1</v>
      </c>
      <c r="H360" s="48">
        <v>0.55000000000000004</v>
      </c>
      <c r="I360" s="48">
        <v>33</v>
      </c>
      <c r="J360" s="55">
        <f>Table1[[#This Row],[APU
(units)]]+(Table1[[#This Row],[APU Trend]]*Table1[[#This Row],[APU
(units)]])</f>
        <v>381</v>
      </c>
      <c r="K360" s="55" t="str">
        <f>IF(Table1[[#This Row],[On Hand Stock (units)]]&gt;J360,"Yes","No")</f>
        <v>Yes</v>
      </c>
      <c r="L360" s="55">
        <f>Table1[[#This Row],[Lead Time (days)]]/Table1[[#This Row],[S-OTD]]</f>
        <v>33</v>
      </c>
      <c r="M360" s="55">
        <f>(Table1[[#This Row],[Demand variability (COV)]]/100)*E360</f>
        <v>6.9850000000000003</v>
      </c>
      <c r="N360" s="55">
        <f>AVERAGE(Table1[[#This Row],[Lead Time (days)]],Table1[[#This Row],[Exp. Lead time]])</f>
        <v>33</v>
      </c>
      <c r="O360" s="55">
        <f>(Table1[[#This Row],[Exp. Lead time]]-N360)^2</f>
        <v>0</v>
      </c>
      <c r="P360" s="55">
        <v>0</v>
      </c>
      <c r="Q360" s="55">
        <f>1.64*SQRT(Table1[[#This Row],[Lead Time (days)]]*(M360^2)+Table1[[#This Row],[APU
(units)]]*P360)</f>
        <v>65.806262941151729</v>
      </c>
      <c r="R360" s="58">
        <f>Table1[[#This Row],[Safety Stock]]+(E360/30)*Table1[[#This Row],[Lead Time (days)]]</f>
        <v>1462.8062629411518</v>
      </c>
      <c r="S360" s="58" t="str">
        <f>IF(Table1[[#This Row],[On Hand Stock (units)]]&gt;R360,"yes","no")</f>
        <v>no</v>
      </c>
      <c r="T360" s="59">
        <f>Table1[[#This Row],[On Hand Stock (units)]]-J360</f>
        <v>737.54757461715167</v>
      </c>
      <c r="U360" s="59">
        <f>Table1[[#This Row],[Exp. Lead time]]*Table1[[#This Row],[APU
(units)]]/30</f>
        <v>1397</v>
      </c>
      <c r="V360" s="59">
        <f>Table1[[#This Row],[On Hand Stock (units)]]+U360</f>
        <v>2515.5475746171514</v>
      </c>
      <c r="W360" s="59" t="str">
        <f>IF(Table1[[#This Row],[On hand quantity after purchase]]&gt;Table1[[#This Row],[APU  Projection for oct]],"Yes","No")</f>
        <v>Yes</v>
      </c>
      <c r="X360" s="59">
        <f>AE360-Table1[[#This Row],[On Hand Stock (units)]]</f>
        <v>-12065.43957461715</v>
      </c>
      <c r="Y360" s="59">
        <f>MAX(Table1[[#This Row],[Qty required to meet next quarter]],Table1[[#This Row],[MOQ/One lead time demand]])</f>
        <v>1397</v>
      </c>
      <c r="Z360" s="59">
        <f>Table1[[#This Row],[Qty to purchase]]*Table1[[#This Row],[Std. Price ($)]]</f>
        <v>10034.651000000002</v>
      </c>
      <c r="AA360" s="59"/>
      <c r="AB360" s="59"/>
      <c r="AC360" s="61">
        <f>Table1[[#This Row],[On Hand Stock (units)]]-(12*Table1[[#This Row],[APU
(units)]])</f>
        <v>-14121.452425382848</v>
      </c>
      <c r="AD360" s="64">
        <v>-1523.9999999999995</v>
      </c>
      <c r="AE360" s="65">
        <f>AD360*Table1[[#This Row],[Std. Price ($)]]</f>
        <v>-10946.891999999998</v>
      </c>
    </row>
    <row r="361" spans="1:31" ht="18.5" x14ac:dyDescent="0.35">
      <c r="A361" s="46">
        <v>60625.652981932668</v>
      </c>
      <c r="B361" s="47">
        <v>6.0720000000000001</v>
      </c>
      <c r="C361" s="47">
        <v>5933.648473161762</v>
      </c>
      <c r="D361" s="47">
        <f>Table1[[#This Row],[On-Hand Stock ($)]]/Table1[[#This Row],[Std. Price ($)]]</f>
        <v>977.21483418342586</v>
      </c>
      <c r="E361" s="48">
        <v>1068</v>
      </c>
      <c r="F361" s="49">
        <v>-0.6</v>
      </c>
      <c r="G361" s="48">
        <v>0.82</v>
      </c>
      <c r="H361" s="48">
        <v>0.52</v>
      </c>
      <c r="I361" s="48">
        <v>33</v>
      </c>
      <c r="J361" s="55">
        <f>Table1[[#This Row],[APU
(units)]]+(Table1[[#This Row],[APU Trend]]*Table1[[#This Row],[APU
(units)]])</f>
        <v>427.20000000000005</v>
      </c>
      <c r="K361" s="55" t="str">
        <f>IF(Table1[[#This Row],[On Hand Stock (units)]]&gt;J361,"Yes","No")</f>
        <v>Yes</v>
      </c>
      <c r="L361" s="55">
        <f>Table1[[#This Row],[Lead Time (days)]]/Table1[[#This Row],[S-OTD]]</f>
        <v>40.243902439024396</v>
      </c>
      <c r="M361" s="55">
        <f>(Table1[[#This Row],[Demand variability (COV)]]/100)*E361</f>
        <v>5.5535999999999994</v>
      </c>
      <c r="N361" s="55">
        <f>AVERAGE(Table1[[#This Row],[Lead Time (days)]],Table1[[#This Row],[Exp. Lead time]])</f>
        <v>36.621951219512198</v>
      </c>
      <c r="O361" s="55">
        <f>(Table1[[#This Row],[Exp. Lead time]]-N361)^2</f>
        <v>13.118530636525897</v>
      </c>
      <c r="P361" s="55">
        <v>13.118530636525897</v>
      </c>
      <c r="Q361" s="55">
        <f>1.64*SQRT(Table1[[#This Row],[Lead Time (days)]]*(M361^2)+Table1[[#This Row],[APU
(units)]]*P361)</f>
        <v>201.04816339379022</v>
      </c>
      <c r="R361" s="58">
        <f>Table1[[#This Row],[Safety Stock]]+(E361/30)*Table1[[#This Row],[Lead Time (days)]]</f>
        <v>1375.8481633937902</v>
      </c>
      <c r="S361" s="58" t="str">
        <f>IF(Table1[[#This Row],[On Hand Stock (units)]]&gt;R361,"yes","no")</f>
        <v>no</v>
      </c>
      <c r="T361" s="59">
        <f>Table1[[#This Row],[On Hand Stock (units)]]-J361</f>
        <v>550.01483418342582</v>
      </c>
      <c r="U361" s="59">
        <f>Table1[[#This Row],[Exp. Lead time]]*Table1[[#This Row],[APU
(units)]]/30</f>
        <v>1432.6829268292684</v>
      </c>
      <c r="V361" s="59">
        <f>Table1[[#This Row],[On Hand Stock (units)]]+U361</f>
        <v>2409.897761012694</v>
      </c>
      <c r="W361" s="59" t="str">
        <f>IF(Table1[[#This Row],[On hand quantity after purchase]]&gt;Table1[[#This Row],[APU  Projection for oct]],"Yes","No")</f>
        <v>Yes</v>
      </c>
      <c r="X361" s="59">
        <f>AE361-Table1[[#This Row],[On Hand Stock (units)]]</f>
        <v>-4868.1524341834247</v>
      </c>
      <c r="Y361" s="59">
        <f>MAX(Table1[[#This Row],[Qty required to meet next quarter]],Table1[[#This Row],[MOQ/One lead time demand]])</f>
        <v>1432.6829268292684</v>
      </c>
      <c r="Z361" s="59">
        <f>Table1[[#This Row],[Qty to purchase]]*Table1[[#This Row],[Std. Price ($)]]</f>
        <v>8699.2507317073178</v>
      </c>
      <c r="AA361" s="59"/>
      <c r="AB361" s="59"/>
      <c r="AC361" s="61">
        <f>Table1[[#This Row],[On Hand Stock (units)]]-(12*Table1[[#This Row],[APU
(units)]])</f>
        <v>-11838.785165816575</v>
      </c>
      <c r="AD361" s="64">
        <v>-640.79999999999973</v>
      </c>
      <c r="AE361" s="65">
        <f>AD361*Table1[[#This Row],[Std. Price ($)]]</f>
        <v>-3890.9375999999984</v>
      </c>
    </row>
    <row r="362" spans="1:31" ht="18.5" x14ac:dyDescent="0.35">
      <c r="A362" s="46">
        <v>92222.674400521151</v>
      </c>
      <c r="B362" s="47">
        <v>10.46529</v>
      </c>
      <c r="C362" s="47">
        <v>6258.3691990505004</v>
      </c>
      <c r="D362" s="47">
        <f>Table1[[#This Row],[On-Hand Stock ($)]]/Table1[[#This Row],[Std. Price ($)]]</f>
        <v>598.01201868753765</v>
      </c>
      <c r="E362" s="48">
        <v>1270</v>
      </c>
      <c r="F362" s="49">
        <v>0.8</v>
      </c>
      <c r="G362" s="48">
        <v>0.82</v>
      </c>
      <c r="H362" s="48">
        <v>0.37</v>
      </c>
      <c r="I362" s="48">
        <v>24</v>
      </c>
      <c r="J362" s="55">
        <f>Table1[[#This Row],[APU
(units)]]+(Table1[[#This Row],[APU Trend]]*Table1[[#This Row],[APU
(units)]])</f>
        <v>2286</v>
      </c>
      <c r="K362" s="55" t="str">
        <f>IF(Table1[[#This Row],[On Hand Stock (units)]]&gt;J362,"Yes","No")</f>
        <v>No</v>
      </c>
      <c r="L362" s="55">
        <f>Table1[[#This Row],[Lead Time (days)]]/Table1[[#This Row],[S-OTD]]</f>
        <v>29.26829268292683</v>
      </c>
      <c r="M362" s="55">
        <f>(Table1[[#This Row],[Demand variability (COV)]]/100)*E362</f>
        <v>4.6989999999999998</v>
      </c>
      <c r="N362" s="55">
        <f>AVERAGE(Table1[[#This Row],[Lead Time (days)]],Table1[[#This Row],[Exp. Lead time]])</f>
        <v>26.634146341463413</v>
      </c>
      <c r="O362" s="55">
        <f>(Table1[[#This Row],[Exp. Lead time]]-N362)^2</f>
        <v>6.9387269482451046</v>
      </c>
      <c r="P362" s="55">
        <v>6.9387269482451046</v>
      </c>
      <c r="Q362" s="55">
        <f>1.64*SQRT(Table1[[#This Row],[Lead Time (days)]]*(M362^2)+Table1[[#This Row],[APU
(units)]]*P362)</f>
        <v>158.51359445419953</v>
      </c>
      <c r="R362" s="58">
        <f>Table1[[#This Row],[Safety Stock]]+(E362/30)*Table1[[#This Row],[Lead Time (days)]]</f>
        <v>1174.5135944541996</v>
      </c>
      <c r="S362" s="58" t="str">
        <f>IF(Table1[[#This Row],[On Hand Stock (units)]]&gt;R362,"yes","no")</f>
        <v>no</v>
      </c>
      <c r="T362" s="59">
        <f>Table1[[#This Row],[On Hand Stock (units)]]-J362</f>
        <v>-1687.9879813124624</v>
      </c>
      <c r="U362" s="59">
        <f>Table1[[#This Row],[Exp. Lead time]]*Table1[[#This Row],[APU
(units)]]/30</f>
        <v>1239.0243902439026</v>
      </c>
      <c r="V362" s="59">
        <f>Table1[[#This Row],[On Hand Stock (units)]]+U362</f>
        <v>1837.0364089314403</v>
      </c>
      <c r="W362" s="59" t="str">
        <f>IF(Table1[[#This Row],[On hand quantity after purchase]]&gt;Table1[[#This Row],[APU  Projection for oct]],"Yes","No")</f>
        <v>No</v>
      </c>
      <c r="X362" s="59">
        <f>AE362-Table1[[#This Row],[On Hand Stock (units)]]</f>
        <v>103071.15072131246</v>
      </c>
      <c r="Y362" s="59">
        <f>MAX(Table1[[#This Row],[Qty required to meet next quarter]],Table1[[#This Row],[MOQ/One lead time demand]])</f>
        <v>103071.15072131246</v>
      </c>
      <c r="Z362" s="59">
        <f>Table1[[#This Row],[Qty to purchase]]*Table1[[#This Row],[Std. Price ($)]]</f>
        <v>1078669.482932244</v>
      </c>
      <c r="AA362" s="59"/>
      <c r="AB362" s="59"/>
      <c r="AC362" s="61">
        <f>Table1[[#This Row],[On Hand Stock (units)]]-(12*Table1[[#This Row],[APU
(units)]])</f>
        <v>-14641.987981312463</v>
      </c>
      <c r="AD362" s="64">
        <v>9906</v>
      </c>
      <c r="AE362" s="65">
        <f>AD362*Table1[[#This Row],[Std. Price ($)]]</f>
        <v>103669.16274</v>
      </c>
    </row>
    <row r="363" spans="1:31" ht="18.5" x14ac:dyDescent="0.35">
      <c r="A363" s="46">
        <v>39287.169274914188</v>
      </c>
      <c r="B363" s="47">
        <v>10.359030000000001</v>
      </c>
      <c r="C363" s="47">
        <v>6167.0579206744223</v>
      </c>
      <c r="D363" s="47">
        <f>Table1[[#This Row],[On-Hand Stock ($)]]/Table1[[#This Row],[Std. Price ($)]]</f>
        <v>595.33160157605698</v>
      </c>
      <c r="E363" s="48">
        <v>1302</v>
      </c>
      <c r="F363" s="49">
        <v>0.4</v>
      </c>
      <c r="G363" s="48">
        <v>1</v>
      </c>
      <c r="H363" s="48">
        <v>0.26</v>
      </c>
      <c r="I363" s="48">
        <v>33</v>
      </c>
      <c r="J363" s="55">
        <f>Table1[[#This Row],[APU
(units)]]+(Table1[[#This Row],[APU Trend]]*Table1[[#This Row],[APU
(units)]])</f>
        <v>1822.8000000000002</v>
      </c>
      <c r="K363" s="55" t="str">
        <f>IF(Table1[[#This Row],[On Hand Stock (units)]]&gt;J363,"Yes","No")</f>
        <v>No</v>
      </c>
      <c r="L363" s="55">
        <f>Table1[[#This Row],[Lead Time (days)]]/Table1[[#This Row],[S-OTD]]</f>
        <v>33</v>
      </c>
      <c r="M363" s="55">
        <f>(Table1[[#This Row],[Demand variability (COV)]]/100)*E363</f>
        <v>3.3851999999999998</v>
      </c>
      <c r="N363" s="55">
        <f>AVERAGE(Table1[[#This Row],[Lead Time (days)]],Table1[[#This Row],[Exp. Lead time]])</f>
        <v>33</v>
      </c>
      <c r="O363" s="55">
        <f>(Table1[[#This Row],[Exp. Lead time]]-N363)^2</f>
        <v>0</v>
      </c>
      <c r="P363" s="55">
        <v>0</v>
      </c>
      <c r="Q363" s="55">
        <f>1.64*SQRT(Table1[[#This Row],[Lead Time (days)]]*(M363^2)+Table1[[#This Row],[APU
(units)]]*P363)</f>
        <v>31.892249292539269</v>
      </c>
      <c r="R363" s="58">
        <f>Table1[[#This Row],[Safety Stock]]+(E363/30)*Table1[[#This Row],[Lead Time (days)]]</f>
        <v>1464.0922492925392</v>
      </c>
      <c r="S363" s="58" t="str">
        <f>IF(Table1[[#This Row],[On Hand Stock (units)]]&gt;R363,"yes","no")</f>
        <v>no</v>
      </c>
      <c r="T363" s="59">
        <f>Table1[[#This Row],[On Hand Stock (units)]]-J363</f>
        <v>-1227.4683984239432</v>
      </c>
      <c r="U363" s="59">
        <f>Table1[[#This Row],[Exp. Lead time]]*Table1[[#This Row],[APU
(units)]]/30</f>
        <v>1432.2</v>
      </c>
      <c r="V363" s="59">
        <f>Table1[[#This Row],[On Hand Stock (units)]]+U363</f>
        <v>2027.531601576057</v>
      </c>
      <c r="W363" s="59" t="str">
        <f>IF(Table1[[#This Row],[On hand quantity after purchase]]&gt;Table1[[#This Row],[APU  Projection for oct]],"Yes","No")</f>
        <v>Yes</v>
      </c>
      <c r="X363" s="59">
        <f>AE363-Table1[[#This Row],[On Hand Stock (units)]]</f>
        <v>72236.936522423959</v>
      </c>
      <c r="Y363" s="59">
        <f>MAX(Table1[[#This Row],[Qty required to meet next quarter]],Table1[[#This Row],[MOQ/One lead time demand]])</f>
        <v>72236.936522423959</v>
      </c>
      <c r="Z363" s="59">
        <f>Table1[[#This Row],[Qty to purchase]]*Table1[[#This Row],[Std. Price ($)]]</f>
        <v>748304.59254388546</v>
      </c>
      <c r="AA363" s="59"/>
      <c r="AB363" s="59"/>
      <c r="AC363" s="61">
        <f>Table1[[#This Row],[On Hand Stock (units)]]-(12*Table1[[#This Row],[APU
(units)]])</f>
        <v>-15028.668398423943</v>
      </c>
      <c r="AD363" s="64">
        <v>7030.8000000000011</v>
      </c>
      <c r="AE363" s="65">
        <f>AD363*Table1[[#This Row],[Std. Price ($)]]</f>
        <v>72832.268124000009</v>
      </c>
    </row>
    <row r="364" spans="1:31" ht="18.5" x14ac:dyDescent="0.35">
      <c r="A364" s="46">
        <v>58137.155114145193</v>
      </c>
      <c r="B364" s="47">
        <v>23.18778</v>
      </c>
      <c r="C364" s="47">
        <v>21980.243834902885</v>
      </c>
      <c r="D364" s="47">
        <f>Table1[[#This Row],[On-Hand Stock ($)]]/Table1[[#This Row],[Std. Price ($)]]</f>
        <v>947.92359746827356</v>
      </c>
      <c r="E364" s="48">
        <v>1562</v>
      </c>
      <c r="F364" s="49">
        <v>0.5</v>
      </c>
      <c r="G364" s="48">
        <v>0.75</v>
      </c>
      <c r="H364" s="48">
        <v>0.48</v>
      </c>
      <c r="I364" s="48">
        <v>27</v>
      </c>
      <c r="J364" s="55">
        <f>Table1[[#This Row],[APU
(units)]]+(Table1[[#This Row],[APU Trend]]*Table1[[#This Row],[APU
(units)]])</f>
        <v>2343</v>
      </c>
      <c r="K364" s="55" t="str">
        <f>IF(Table1[[#This Row],[On Hand Stock (units)]]&gt;J364,"Yes","No")</f>
        <v>No</v>
      </c>
      <c r="L364" s="55">
        <f>Table1[[#This Row],[Lead Time (days)]]/Table1[[#This Row],[S-OTD]]</f>
        <v>36</v>
      </c>
      <c r="M364" s="55">
        <f>(Table1[[#This Row],[Demand variability (COV)]]/100)*E364</f>
        <v>7.4975999999999994</v>
      </c>
      <c r="N364" s="55">
        <f>AVERAGE(Table1[[#This Row],[Lead Time (days)]],Table1[[#This Row],[Exp. Lead time]])</f>
        <v>31.5</v>
      </c>
      <c r="O364" s="55">
        <f>(Table1[[#This Row],[Exp. Lead time]]-N364)^2</f>
        <v>20.25</v>
      </c>
      <c r="P364" s="55">
        <v>20.25</v>
      </c>
      <c r="Q364" s="55">
        <f>1.64*SQRT(Table1[[#This Row],[Lead Time (days)]]*(M364^2)+Table1[[#This Row],[APU
(units)]]*P364)</f>
        <v>298.5893650602556</v>
      </c>
      <c r="R364" s="58">
        <f>Table1[[#This Row],[Safety Stock]]+(E364/30)*Table1[[#This Row],[Lead Time (days)]]</f>
        <v>1704.3893650602558</v>
      </c>
      <c r="S364" s="58" t="str">
        <f>IF(Table1[[#This Row],[On Hand Stock (units)]]&gt;R364,"yes","no")</f>
        <v>no</v>
      </c>
      <c r="T364" s="59">
        <f>Table1[[#This Row],[On Hand Stock (units)]]-J364</f>
        <v>-1395.0764025317264</v>
      </c>
      <c r="U364" s="59">
        <f>Table1[[#This Row],[Exp. Lead time]]*Table1[[#This Row],[APU
(units)]]/30</f>
        <v>1874.4</v>
      </c>
      <c r="V364" s="59">
        <f>Table1[[#This Row],[On Hand Stock (units)]]+U364</f>
        <v>2822.3235974682739</v>
      </c>
      <c r="W364" s="59" t="str">
        <f>IF(Table1[[#This Row],[On hand quantity after purchase]]&gt;Table1[[#This Row],[APU  Projection for oct]],"Yes","No")</f>
        <v>Yes</v>
      </c>
      <c r="X364" s="59">
        <f>AE364-Table1[[#This Row],[On Hand Stock (units)]]</f>
        <v>216367.95056253174</v>
      </c>
      <c r="Y364" s="59">
        <f>MAX(Table1[[#This Row],[Qty required to meet next quarter]],Table1[[#This Row],[MOQ/One lead time demand]])</f>
        <v>216367.95056253174</v>
      </c>
      <c r="Z364" s="59">
        <f>Table1[[#This Row],[Qty to purchase]]*Table1[[#This Row],[Std. Price ($)]]</f>
        <v>5017092.4366948623</v>
      </c>
      <c r="AA364" s="59"/>
      <c r="AB364" s="59"/>
      <c r="AC364" s="61">
        <f>Table1[[#This Row],[On Hand Stock (units)]]-(12*Table1[[#This Row],[APU
(units)]])</f>
        <v>-17796.076402531726</v>
      </c>
      <c r="AD364" s="64">
        <v>9372</v>
      </c>
      <c r="AE364" s="65">
        <f>AD364*Table1[[#This Row],[Std. Price ($)]]</f>
        <v>217315.87416000001</v>
      </c>
    </row>
    <row r="365" spans="1:31" ht="18.5" x14ac:dyDescent="0.35">
      <c r="A365" s="46">
        <v>93125.36957152019</v>
      </c>
      <c r="B365" s="47">
        <v>6.4033200000000008</v>
      </c>
      <c r="C365" s="47">
        <v>4377.2897948150803</v>
      </c>
      <c r="D365" s="47">
        <f>Table1[[#This Row],[On-Hand Stock ($)]]/Table1[[#This Row],[Std. Price ($)]]</f>
        <v>683.59691454043832</v>
      </c>
      <c r="E365" s="48">
        <v>494</v>
      </c>
      <c r="F365" s="49">
        <v>-0.4</v>
      </c>
      <c r="G365" s="48">
        <v>1</v>
      </c>
      <c r="H365" s="48">
        <v>0.93</v>
      </c>
      <c r="I365" s="48">
        <v>33</v>
      </c>
      <c r="J365" s="55">
        <f>Table1[[#This Row],[APU
(units)]]+(Table1[[#This Row],[APU Trend]]*Table1[[#This Row],[APU
(units)]])</f>
        <v>296.39999999999998</v>
      </c>
      <c r="K365" s="55" t="str">
        <f>IF(Table1[[#This Row],[On Hand Stock (units)]]&gt;J365,"Yes","No")</f>
        <v>Yes</v>
      </c>
      <c r="L365" s="55">
        <f>Table1[[#This Row],[Lead Time (days)]]/Table1[[#This Row],[S-OTD]]</f>
        <v>33</v>
      </c>
      <c r="M365" s="55">
        <f>(Table1[[#This Row],[Demand variability (COV)]]/100)*E365</f>
        <v>4.5942000000000007</v>
      </c>
      <c r="N365" s="55">
        <f>AVERAGE(Table1[[#This Row],[Lead Time (days)]],Table1[[#This Row],[Exp. Lead time]])</f>
        <v>33</v>
      </c>
      <c r="O365" s="55">
        <f>(Table1[[#This Row],[Exp. Lead time]]-N365)^2</f>
        <v>0</v>
      </c>
      <c r="P365" s="55">
        <v>0</v>
      </c>
      <c r="Q365" s="55">
        <f>1.64*SQRT(Table1[[#This Row],[Lead Time (days)]]*(M365^2)+Table1[[#This Row],[APU
(units)]]*P365)</f>
        <v>43.282338325589023</v>
      </c>
      <c r="R365" s="58">
        <f>Table1[[#This Row],[Safety Stock]]+(E365/30)*Table1[[#This Row],[Lead Time (days)]]</f>
        <v>586.68233832558894</v>
      </c>
      <c r="S365" s="58" t="str">
        <f>IF(Table1[[#This Row],[On Hand Stock (units)]]&gt;R365,"yes","no")</f>
        <v>yes</v>
      </c>
      <c r="T365" s="59">
        <f>Table1[[#This Row],[On Hand Stock (units)]]-J365</f>
        <v>387.19691454043834</v>
      </c>
      <c r="U365" s="59">
        <f>Table1[[#This Row],[Exp. Lead time]]*Table1[[#This Row],[APU
(units)]]/30</f>
        <v>543.4</v>
      </c>
      <c r="V365" s="59">
        <f>Table1[[#This Row],[On Hand Stock (units)]]+U365</f>
        <v>1226.9969145404384</v>
      </c>
      <c r="W365" s="59" t="str">
        <f>IF(Table1[[#This Row],[On hand quantity after purchase]]&gt;Table1[[#This Row],[APU  Projection for oct]],"Yes","No")</f>
        <v>Yes</v>
      </c>
      <c r="X365" s="59">
        <f>AE365-Table1[[#This Row],[On Hand Stock (units)]]</f>
        <v>1214.3471334595611</v>
      </c>
      <c r="Y365" s="59">
        <f>MAX(Table1[[#This Row],[Qty required to meet next quarter]],Table1[[#This Row],[MOQ/One lead time demand]])</f>
        <v>1214.3471334595611</v>
      </c>
      <c r="Z365" s="59">
        <f>Table1[[#This Row],[Qty to purchase]]*Table1[[#This Row],[Std. Price ($)]]</f>
        <v>7775.8532866242776</v>
      </c>
      <c r="AA365" s="59"/>
      <c r="AB365" s="59"/>
      <c r="AC365" s="61">
        <f>Table1[[#This Row],[On Hand Stock (units)]]-(12*Table1[[#This Row],[APU
(units)]])</f>
        <v>-5244.4030854595621</v>
      </c>
      <c r="AD365" s="64">
        <v>296.39999999999986</v>
      </c>
      <c r="AE365" s="65">
        <f>AD365*Table1[[#This Row],[Std. Price ($)]]</f>
        <v>1897.9440479999994</v>
      </c>
    </row>
    <row r="366" spans="1:31" ht="18.5" x14ac:dyDescent="0.35">
      <c r="A366" s="46">
        <v>95346.798294980617</v>
      </c>
      <c r="B366" s="47">
        <v>5.9613400000000007</v>
      </c>
      <c r="C366" s="47">
        <v>3360.4847088032002</v>
      </c>
      <c r="D366" s="47">
        <f>Table1[[#This Row],[On-Hand Stock ($)]]/Table1[[#This Row],[Std. Price ($)]]</f>
        <v>563.71297540539535</v>
      </c>
      <c r="E366" s="48">
        <v>1520</v>
      </c>
      <c r="F366" s="49">
        <v>0.5</v>
      </c>
      <c r="G366" s="48">
        <v>1</v>
      </c>
      <c r="H366" s="48">
        <v>0.63</v>
      </c>
      <c r="I366" s="48">
        <v>12</v>
      </c>
      <c r="J366" s="55">
        <f>Table1[[#This Row],[APU
(units)]]+(Table1[[#This Row],[APU Trend]]*Table1[[#This Row],[APU
(units)]])</f>
        <v>2280</v>
      </c>
      <c r="K366" s="55" t="str">
        <f>IF(Table1[[#This Row],[On Hand Stock (units)]]&gt;J366,"Yes","No")</f>
        <v>No</v>
      </c>
      <c r="L366" s="55">
        <f>Table1[[#This Row],[Lead Time (days)]]/Table1[[#This Row],[S-OTD]]</f>
        <v>12</v>
      </c>
      <c r="M366" s="55">
        <f>(Table1[[#This Row],[Demand variability (COV)]]/100)*E366</f>
        <v>9.5760000000000005</v>
      </c>
      <c r="N366" s="55">
        <f>AVERAGE(Table1[[#This Row],[Lead Time (days)]],Table1[[#This Row],[Exp. Lead time]])</f>
        <v>12</v>
      </c>
      <c r="O366" s="55">
        <f>(Table1[[#This Row],[Exp. Lead time]]-N366)^2</f>
        <v>0</v>
      </c>
      <c r="P366" s="55">
        <v>0</v>
      </c>
      <c r="Q366" s="55">
        <f>1.64*SQRT(Table1[[#This Row],[Lead Time (days)]]*(M366^2)+Table1[[#This Row],[APU
(units)]]*P366)</f>
        <v>54.402468789156991</v>
      </c>
      <c r="R366" s="58">
        <f>Table1[[#This Row],[Safety Stock]]+(E366/30)*Table1[[#This Row],[Lead Time (days)]]</f>
        <v>662.40246878915696</v>
      </c>
      <c r="S366" s="58" t="str">
        <f>IF(Table1[[#This Row],[On Hand Stock (units)]]&gt;R366,"yes","no")</f>
        <v>no</v>
      </c>
      <c r="T366" s="59">
        <f>Table1[[#This Row],[On Hand Stock (units)]]-J366</f>
        <v>-1716.2870245946046</v>
      </c>
      <c r="U366" s="59">
        <f>Table1[[#This Row],[Exp. Lead time]]*Table1[[#This Row],[APU
(units)]]/30</f>
        <v>608</v>
      </c>
      <c r="V366" s="59">
        <f>Table1[[#This Row],[On Hand Stock (units)]]+U366</f>
        <v>1171.7129754053954</v>
      </c>
      <c r="W366" s="59" t="str">
        <f>IF(Table1[[#This Row],[On hand quantity after purchase]]&gt;Table1[[#This Row],[APU  Projection for oct]],"Yes","No")</f>
        <v>No</v>
      </c>
      <c r="X366" s="59">
        <f>AE366-Table1[[#This Row],[On Hand Stock (units)]]</f>
        <v>53803.70782459461</v>
      </c>
      <c r="Y366" s="59">
        <f>MAX(Table1[[#This Row],[Qty required to meet next quarter]],Table1[[#This Row],[MOQ/One lead time demand]])</f>
        <v>53803.70782459461</v>
      </c>
      <c r="Z366" s="59">
        <f>Table1[[#This Row],[Qty to purchase]]*Table1[[#This Row],[Std. Price ($)]]</f>
        <v>320742.19560306886</v>
      </c>
      <c r="AA366" s="59"/>
      <c r="AB366" s="59"/>
      <c r="AC366" s="61">
        <f>Table1[[#This Row],[On Hand Stock (units)]]-(12*Table1[[#This Row],[APU
(units)]])</f>
        <v>-17676.287024594603</v>
      </c>
      <c r="AD366" s="64">
        <v>9120</v>
      </c>
      <c r="AE366" s="65">
        <f>AD366*Table1[[#This Row],[Std. Price ($)]]</f>
        <v>54367.420800000007</v>
      </c>
    </row>
    <row r="367" spans="1:31" ht="18.5" x14ac:dyDescent="0.35">
      <c r="A367" s="46">
        <v>38413.66890665119</v>
      </c>
      <c r="B367" s="47">
        <v>12.397</v>
      </c>
      <c r="C367" s="47">
        <v>15445.825566160003</v>
      </c>
      <c r="D367" s="47">
        <f>Table1[[#This Row],[On-Hand Stock ($)]]/Table1[[#This Row],[Std. Price ($)]]</f>
        <v>1245.9325293345166</v>
      </c>
      <c r="E367" s="48">
        <v>1562</v>
      </c>
      <c r="F367" s="49">
        <v>1.2</v>
      </c>
      <c r="G367" s="48">
        <v>1</v>
      </c>
      <c r="H367" s="48">
        <v>0.16</v>
      </c>
      <c r="I367" s="48">
        <v>85</v>
      </c>
      <c r="J367" s="55">
        <f>Table1[[#This Row],[APU
(units)]]+(Table1[[#This Row],[APU Trend]]*Table1[[#This Row],[APU
(units)]])</f>
        <v>3436.3999999999996</v>
      </c>
      <c r="K367" s="55" t="str">
        <f>IF(Table1[[#This Row],[On Hand Stock (units)]]&gt;J367,"Yes","No")</f>
        <v>No</v>
      </c>
      <c r="L367" s="55">
        <f>Table1[[#This Row],[Lead Time (days)]]/Table1[[#This Row],[S-OTD]]</f>
        <v>85</v>
      </c>
      <c r="M367" s="55">
        <f>(Table1[[#This Row],[Demand variability (COV)]]/100)*E367</f>
        <v>2.4992000000000001</v>
      </c>
      <c r="N367" s="55">
        <f>AVERAGE(Table1[[#This Row],[Lead Time (days)]],Table1[[#This Row],[Exp. Lead time]])</f>
        <v>85</v>
      </c>
      <c r="O367" s="55">
        <f>(Table1[[#This Row],[Exp. Lead time]]-N367)^2</f>
        <v>0</v>
      </c>
      <c r="P367" s="55">
        <v>0</v>
      </c>
      <c r="Q367" s="55">
        <f>1.64*SQRT(Table1[[#This Row],[Lead Time (days)]]*(M367^2)+Table1[[#This Row],[APU
(units)]]*P367)</f>
        <v>37.788036232572864</v>
      </c>
      <c r="R367" s="58">
        <f>Table1[[#This Row],[Safety Stock]]+(E367/30)*Table1[[#This Row],[Lead Time (days)]]</f>
        <v>4463.4547028992401</v>
      </c>
      <c r="S367" s="58" t="str">
        <f>IF(Table1[[#This Row],[On Hand Stock (units)]]&gt;R367,"yes","no")</f>
        <v>no</v>
      </c>
      <c r="T367" s="59">
        <f>Table1[[#This Row],[On Hand Stock (units)]]-J367</f>
        <v>-2190.4674706654832</v>
      </c>
      <c r="U367" s="59">
        <f>Table1[[#This Row],[Exp. Lead time]]*Table1[[#This Row],[APU
(units)]]/30</f>
        <v>4425.666666666667</v>
      </c>
      <c r="V367" s="59">
        <f>Table1[[#This Row],[On Hand Stock (units)]]+U367</f>
        <v>5671.5991960011834</v>
      </c>
      <c r="W367" s="59" t="str">
        <f>IF(Table1[[#This Row],[On hand quantity after purchase]]&gt;Table1[[#This Row],[APU  Projection for oct]],"Yes","No")</f>
        <v>Yes</v>
      </c>
      <c r="X367" s="59">
        <f>AE367-Table1[[#This Row],[On Hand Stock (units)]]</f>
        <v>196268.03027066548</v>
      </c>
      <c r="Y367" s="59">
        <f>MAX(Table1[[#This Row],[Qty required to meet next quarter]],Table1[[#This Row],[MOQ/One lead time demand]])</f>
        <v>196268.03027066548</v>
      </c>
      <c r="Z367" s="59">
        <f>Table1[[#This Row],[Qty to purchase]]*Table1[[#This Row],[Std. Price ($)]]</f>
        <v>2433134.7712654402</v>
      </c>
      <c r="AA367" s="59"/>
      <c r="AB367" s="59"/>
      <c r="AC367" s="61">
        <f>Table1[[#This Row],[On Hand Stock (units)]]-(12*Table1[[#This Row],[APU
(units)]])</f>
        <v>-17498.067470665483</v>
      </c>
      <c r="AD367" s="64">
        <v>15932.399999999998</v>
      </c>
      <c r="AE367" s="65">
        <f>AD367*Table1[[#This Row],[Std. Price ($)]]</f>
        <v>197513.96279999998</v>
      </c>
    </row>
    <row r="368" spans="1:31" ht="18.5" x14ac:dyDescent="0.35">
      <c r="A368" s="46">
        <v>32669.286397666696</v>
      </c>
      <c r="B368" s="47">
        <v>7.1220600000000003</v>
      </c>
      <c r="C368" s="47">
        <v>14267.848704569949</v>
      </c>
      <c r="D368" s="47">
        <f>Table1[[#This Row],[On-Hand Stock ($)]]/Table1[[#This Row],[Std. Price ($)]]</f>
        <v>2003.3317192736299</v>
      </c>
      <c r="E368" s="48">
        <v>1916</v>
      </c>
      <c r="F368" s="49">
        <v>-0.4</v>
      </c>
      <c r="G368" s="48">
        <v>0.75</v>
      </c>
      <c r="H368" s="48">
        <v>0.91</v>
      </c>
      <c r="I368" s="48">
        <v>25</v>
      </c>
      <c r="J368" s="55">
        <f>Table1[[#This Row],[APU
(units)]]+(Table1[[#This Row],[APU Trend]]*Table1[[#This Row],[APU
(units)]])</f>
        <v>1149.5999999999999</v>
      </c>
      <c r="K368" s="55" t="str">
        <f>IF(Table1[[#This Row],[On Hand Stock (units)]]&gt;J368,"Yes","No")</f>
        <v>Yes</v>
      </c>
      <c r="L368" s="55">
        <f>Table1[[#This Row],[Lead Time (days)]]/Table1[[#This Row],[S-OTD]]</f>
        <v>33.333333333333336</v>
      </c>
      <c r="M368" s="55">
        <f>(Table1[[#This Row],[Demand variability (COV)]]/100)*E368</f>
        <v>17.435600000000001</v>
      </c>
      <c r="N368" s="55">
        <f>AVERAGE(Table1[[#This Row],[Lead Time (days)]],Table1[[#This Row],[Exp. Lead time]])</f>
        <v>29.166666666666668</v>
      </c>
      <c r="O368" s="55">
        <f>(Table1[[#This Row],[Exp. Lead time]]-N368)^2</f>
        <v>17.361111111111121</v>
      </c>
      <c r="P368" s="55">
        <v>17.361111111111121</v>
      </c>
      <c r="Q368" s="55">
        <f>1.64*SQRT(Table1[[#This Row],[Lead Time (days)]]*(M368^2)+Table1[[#This Row],[APU
(units)]]*P368)</f>
        <v>331.52303911499428</v>
      </c>
      <c r="R368" s="58">
        <f>Table1[[#This Row],[Safety Stock]]+(E368/30)*Table1[[#This Row],[Lead Time (days)]]</f>
        <v>1928.1897057816609</v>
      </c>
      <c r="S368" s="58" t="str">
        <f>IF(Table1[[#This Row],[On Hand Stock (units)]]&gt;R368,"yes","no")</f>
        <v>yes</v>
      </c>
      <c r="T368" s="59">
        <f>Table1[[#This Row],[On Hand Stock (units)]]-J368</f>
        <v>853.73171927363001</v>
      </c>
      <c r="U368" s="59">
        <f>Table1[[#This Row],[Exp. Lead time]]*Table1[[#This Row],[APU
(units)]]/30</f>
        <v>2128.8888888888891</v>
      </c>
      <c r="V368" s="59">
        <f>Table1[[#This Row],[On Hand Stock (units)]]+U368</f>
        <v>4132.2206081625191</v>
      </c>
      <c r="W368" s="59" t="str">
        <f>IF(Table1[[#This Row],[On hand quantity after purchase]]&gt;Table1[[#This Row],[APU  Projection for oct]],"Yes","No")</f>
        <v>Yes</v>
      </c>
      <c r="X368" s="59">
        <f>AE368-Table1[[#This Row],[On Hand Stock (units)]]</f>
        <v>6184.188456726366</v>
      </c>
      <c r="Y368" s="59">
        <f>MAX(Table1[[#This Row],[Qty required to meet next quarter]],Table1[[#This Row],[MOQ/One lead time demand]])</f>
        <v>6184.188456726366</v>
      </c>
      <c r="Z368" s="59">
        <f>Table1[[#This Row],[Qty to purchase]]*Table1[[#This Row],[Std. Price ($)]]</f>
        <v>44044.161240112582</v>
      </c>
      <c r="AA368" s="59"/>
      <c r="AB368" s="59"/>
      <c r="AC368" s="61">
        <f>Table1[[#This Row],[On Hand Stock (units)]]-(12*Table1[[#This Row],[APU
(units)]])</f>
        <v>-20988.668280726371</v>
      </c>
      <c r="AD368" s="64">
        <v>1149.5999999999995</v>
      </c>
      <c r="AE368" s="65">
        <f>AD368*Table1[[#This Row],[Std. Price ($)]]</f>
        <v>8187.5201759999964</v>
      </c>
    </row>
    <row r="369" spans="1:31" ht="18.5" x14ac:dyDescent="0.35">
      <c r="A369" s="46">
        <v>88284.200879672921</v>
      </c>
      <c r="B369" s="47">
        <v>7.7220000000000004</v>
      </c>
      <c r="C369" s="47">
        <v>51709.194757266341</v>
      </c>
      <c r="D369" s="47">
        <f>Table1[[#This Row],[On-Hand Stock ($)]]/Table1[[#This Row],[Std. Price ($)]]</f>
        <v>6696.347417413408</v>
      </c>
      <c r="E369" s="48">
        <v>1860</v>
      </c>
      <c r="F369" s="49">
        <v>0.2</v>
      </c>
      <c r="G369" s="48">
        <v>0.88</v>
      </c>
      <c r="H369" s="48">
        <v>1.1100000000000001</v>
      </c>
      <c r="I369" s="48">
        <v>75</v>
      </c>
      <c r="J369" s="55">
        <f>Table1[[#This Row],[APU
(units)]]+(Table1[[#This Row],[APU Trend]]*Table1[[#This Row],[APU
(units)]])</f>
        <v>2232</v>
      </c>
      <c r="K369" s="55" t="str">
        <f>IF(Table1[[#This Row],[On Hand Stock (units)]]&gt;J369,"Yes","No")</f>
        <v>Yes</v>
      </c>
      <c r="L369" s="55">
        <f>Table1[[#This Row],[Lead Time (days)]]/Table1[[#This Row],[S-OTD]]</f>
        <v>85.227272727272734</v>
      </c>
      <c r="M369" s="55">
        <f>(Table1[[#This Row],[Demand variability (COV)]]/100)*E369</f>
        <v>20.646000000000001</v>
      </c>
      <c r="N369" s="55">
        <f>AVERAGE(Table1[[#This Row],[Lead Time (days)]],Table1[[#This Row],[Exp. Lead time]])</f>
        <v>80.113636363636374</v>
      </c>
      <c r="O369" s="55">
        <f>(Table1[[#This Row],[Exp. Lead time]]-N369)^2</f>
        <v>26.149276859504091</v>
      </c>
      <c r="P369" s="55">
        <v>26.149276859504091</v>
      </c>
      <c r="Q369" s="55">
        <f>1.64*SQRT(Table1[[#This Row],[Lead Time (days)]]*(M369^2)+Table1[[#This Row],[APU
(units)]]*P369)</f>
        <v>465.61836578938687</v>
      </c>
      <c r="R369" s="58">
        <f>Table1[[#This Row],[Safety Stock]]+(E369/30)*Table1[[#This Row],[Lead Time (days)]]</f>
        <v>5115.6183657893871</v>
      </c>
      <c r="S369" s="58" t="str">
        <f>IF(Table1[[#This Row],[On Hand Stock (units)]]&gt;R369,"yes","no")</f>
        <v>yes</v>
      </c>
      <c r="T369" s="59">
        <f>Table1[[#This Row],[On Hand Stock (units)]]-J369</f>
        <v>4464.347417413408</v>
      </c>
      <c r="U369" s="59">
        <f>Table1[[#This Row],[Exp. Lead time]]*Table1[[#This Row],[APU
(units)]]/30</f>
        <v>5284.0909090909099</v>
      </c>
      <c r="V369" s="59">
        <f>Table1[[#This Row],[On Hand Stock (units)]]+U369</f>
        <v>11980.438326504318</v>
      </c>
      <c r="W369" s="59" t="str">
        <f>IF(Table1[[#This Row],[On hand quantity after purchase]]&gt;Table1[[#This Row],[APU  Projection for oct]],"Yes","No")</f>
        <v>Yes</v>
      </c>
      <c r="X369" s="59">
        <f>AE369-Table1[[#This Row],[On Hand Stock (units)]]</f>
        <v>53627.916582586593</v>
      </c>
      <c r="Y369" s="59">
        <f>MAX(Table1[[#This Row],[Qty required to meet next quarter]],Table1[[#This Row],[MOQ/One lead time demand]])</f>
        <v>53627.916582586593</v>
      </c>
      <c r="Z369" s="59">
        <f>Table1[[#This Row],[Qty to purchase]]*Table1[[#This Row],[Std. Price ($)]]</f>
        <v>414114.77185073367</v>
      </c>
      <c r="AA369" s="59"/>
      <c r="AB369" s="59"/>
      <c r="AC369" s="61">
        <f>Table1[[#This Row],[On Hand Stock (units)]]-(12*Table1[[#This Row],[APU
(units)]])</f>
        <v>-15623.652582586592</v>
      </c>
      <c r="AD369" s="64">
        <v>7812</v>
      </c>
      <c r="AE369" s="65">
        <f>AD369*Table1[[#This Row],[Std. Price ($)]]</f>
        <v>60324.264000000003</v>
      </c>
    </row>
    <row r="370" spans="1:31" ht="18.5" x14ac:dyDescent="0.35">
      <c r="A370" s="46">
        <v>5602.4458466557571</v>
      </c>
      <c r="B370" s="47">
        <v>15.684900000000003</v>
      </c>
      <c r="C370" s="47">
        <v>20868.328857916582</v>
      </c>
      <c r="D370" s="47">
        <f>Table1[[#This Row],[On-Hand Stock ($)]]/Table1[[#This Row],[Std. Price ($)]]</f>
        <v>1330.4725473491433</v>
      </c>
      <c r="E370" s="48">
        <v>1400</v>
      </c>
      <c r="F370" s="49">
        <v>-0.7</v>
      </c>
      <c r="G370" s="48">
        <v>0.71</v>
      </c>
      <c r="H370" s="48">
        <v>0.62</v>
      </c>
      <c r="I370" s="48">
        <v>33</v>
      </c>
      <c r="J370" s="55">
        <f>Table1[[#This Row],[APU
(units)]]+(Table1[[#This Row],[APU Trend]]*Table1[[#This Row],[APU
(units)]])</f>
        <v>420.00000000000011</v>
      </c>
      <c r="K370" s="55" t="str">
        <f>IF(Table1[[#This Row],[On Hand Stock (units)]]&gt;J370,"Yes","No")</f>
        <v>Yes</v>
      </c>
      <c r="L370" s="55">
        <f>Table1[[#This Row],[Lead Time (days)]]/Table1[[#This Row],[S-OTD]]</f>
        <v>46.478873239436624</v>
      </c>
      <c r="M370" s="55">
        <f>(Table1[[#This Row],[Demand variability (COV)]]/100)*E370</f>
        <v>8.68</v>
      </c>
      <c r="N370" s="55">
        <f>AVERAGE(Table1[[#This Row],[Lead Time (days)]],Table1[[#This Row],[Exp. Lead time]])</f>
        <v>39.739436619718312</v>
      </c>
      <c r="O370" s="55">
        <f>(Table1[[#This Row],[Exp. Lead time]]-N370)^2</f>
        <v>45.420005951200181</v>
      </c>
      <c r="P370" s="55">
        <v>45.420005951200181</v>
      </c>
      <c r="Q370" s="55">
        <f>1.64*SQRT(Table1[[#This Row],[Lead Time (days)]]*(M370^2)+Table1[[#This Row],[APU
(units)]]*P370)</f>
        <v>421.56074003304337</v>
      </c>
      <c r="R370" s="58">
        <f>Table1[[#This Row],[Safety Stock]]+(E370/30)*Table1[[#This Row],[Lead Time (days)]]</f>
        <v>1961.5607400330434</v>
      </c>
      <c r="S370" s="58" t="str">
        <f>IF(Table1[[#This Row],[On Hand Stock (units)]]&gt;R370,"yes","no")</f>
        <v>no</v>
      </c>
      <c r="T370" s="59">
        <f>Table1[[#This Row],[On Hand Stock (units)]]-J370</f>
        <v>910.47254734914316</v>
      </c>
      <c r="U370" s="59">
        <f>Table1[[#This Row],[Exp. Lead time]]*Table1[[#This Row],[APU
(units)]]/30</f>
        <v>2169.0140845070423</v>
      </c>
      <c r="V370" s="59">
        <f>Table1[[#This Row],[On Hand Stock (units)]]+U370</f>
        <v>3499.4866318561853</v>
      </c>
      <c r="W370" s="59" t="str">
        <f>IF(Table1[[#This Row],[On hand quantity after purchase]]&gt;Table1[[#This Row],[APU  Projection for oct]],"Yes","No")</f>
        <v>Yes</v>
      </c>
      <c r="X370" s="59">
        <f>AE370-Table1[[#This Row],[On Hand Stock (units)]]</f>
        <v>-27681.104547349132</v>
      </c>
      <c r="Y370" s="59">
        <f>MAX(Table1[[#This Row],[Qty required to meet next quarter]],Table1[[#This Row],[MOQ/One lead time demand]])</f>
        <v>2169.0140845070423</v>
      </c>
      <c r="Z370" s="59">
        <f>Table1[[#This Row],[Qty to purchase]]*Table1[[#This Row],[Std. Price ($)]]</f>
        <v>34020.769014084515</v>
      </c>
      <c r="AA370" s="59"/>
      <c r="AB370" s="59"/>
      <c r="AC370" s="61">
        <f>Table1[[#This Row],[On Hand Stock (units)]]-(12*Table1[[#This Row],[APU
(units)]])</f>
        <v>-15469.527452650857</v>
      </c>
      <c r="AD370" s="64">
        <v>-1679.9999999999991</v>
      </c>
      <c r="AE370" s="65">
        <f>AD370*Table1[[#This Row],[Std. Price ($)]]</f>
        <v>-26350.631999999991</v>
      </c>
    </row>
    <row r="371" spans="1:31" ht="18.5" x14ac:dyDescent="0.35">
      <c r="A371" s="46">
        <v>23279.886637395743</v>
      </c>
      <c r="B371" s="47">
        <v>676.28</v>
      </c>
      <c r="C371" s="47">
        <v>140154.28013451249</v>
      </c>
      <c r="D371" s="47">
        <f>Table1[[#This Row],[On-Hand Stock ($)]]/Table1[[#This Row],[Std. Price ($)]]</f>
        <v>207.24297648091397</v>
      </c>
      <c r="E371" s="48">
        <v>1674</v>
      </c>
      <c r="F371" s="49">
        <v>0.8</v>
      </c>
      <c r="G371" s="48">
        <v>0.77</v>
      </c>
      <c r="H371" s="48">
        <v>0.09</v>
      </c>
      <c r="I371" s="48">
        <v>13</v>
      </c>
      <c r="J371" s="55">
        <f>Table1[[#This Row],[APU
(units)]]+(Table1[[#This Row],[APU Trend]]*Table1[[#This Row],[APU
(units)]])</f>
        <v>3013.2</v>
      </c>
      <c r="K371" s="55" t="str">
        <f>IF(Table1[[#This Row],[On Hand Stock (units)]]&gt;J371,"Yes","No")</f>
        <v>No</v>
      </c>
      <c r="L371" s="55">
        <f>Table1[[#This Row],[Lead Time (days)]]/Table1[[#This Row],[S-OTD]]</f>
        <v>16.883116883116884</v>
      </c>
      <c r="M371" s="55">
        <f>(Table1[[#This Row],[Demand variability (COV)]]/100)*E371</f>
        <v>1.5065999999999999</v>
      </c>
      <c r="N371" s="55">
        <f>AVERAGE(Table1[[#This Row],[Lead Time (days)]],Table1[[#This Row],[Exp. Lead time]])</f>
        <v>14.941558441558442</v>
      </c>
      <c r="O371" s="55">
        <f>(Table1[[#This Row],[Exp. Lead time]]-N371)^2</f>
        <v>3.7696491819868458</v>
      </c>
      <c r="P371" s="55">
        <v>3.7696491819868458</v>
      </c>
      <c r="Q371" s="55">
        <f>1.64*SQRT(Table1[[#This Row],[Lead Time (days)]]*(M371^2)+Table1[[#This Row],[APU
(units)]]*P371)</f>
        <v>130.58252913177978</v>
      </c>
      <c r="R371" s="58">
        <f>Table1[[#This Row],[Safety Stock]]+(E371/30)*Table1[[#This Row],[Lead Time (days)]]</f>
        <v>855.98252913177976</v>
      </c>
      <c r="S371" s="58" t="str">
        <f>IF(Table1[[#This Row],[On Hand Stock (units)]]&gt;R371,"yes","no")</f>
        <v>no</v>
      </c>
      <c r="T371" s="59">
        <f>Table1[[#This Row],[On Hand Stock (units)]]-J371</f>
        <v>-2805.9570235190859</v>
      </c>
      <c r="U371" s="59">
        <f>Table1[[#This Row],[Exp. Lead time]]*Table1[[#This Row],[APU
(units)]]/30</f>
        <v>942.07792207792215</v>
      </c>
      <c r="V371" s="59">
        <f>Table1[[#This Row],[On Hand Stock (units)]]+U371</f>
        <v>1149.3208985588362</v>
      </c>
      <c r="W371" s="59" t="str">
        <f>IF(Table1[[#This Row],[On hand quantity after purchase]]&gt;Table1[[#This Row],[APU  Projection for oct]],"Yes","No")</f>
        <v>No</v>
      </c>
      <c r="X371" s="59">
        <f>AE371-Table1[[#This Row],[On Hand Stock (units)]]</f>
        <v>8830115.9730235189</v>
      </c>
      <c r="Y371" s="59">
        <f>MAX(Table1[[#This Row],[Qty required to meet next quarter]],Table1[[#This Row],[MOQ/One lead time demand]])</f>
        <v>8830115.9730235189</v>
      </c>
      <c r="Z371" s="59">
        <f>Table1[[#This Row],[Qty to purchase]]*Table1[[#This Row],[Std. Price ($)]]</f>
        <v>5971630830.2363453</v>
      </c>
      <c r="AA371" s="59"/>
      <c r="AB371" s="59"/>
      <c r="AC371" s="61">
        <f>Table1[[#This Row],[On Hand Stock (units)]]-(12*Table1[[#This Row],[APU
(units)]])</f>
        <v>-19880.757023519087</v>
      </c>
      <c r="AD371" s="64">
        <v>13057.2</v>
      </c>
      <c r="AE371" s="65">
        <f>AD371*Table1[[#This Row],[Std. Price ($)]]</f>
        <v>8830323.216</v>
      </c>
    </row>
    <row r="372" spans="1:31" ht="18.5" x14ac:dyDescent="0.35">
      <c r="A372" s="46">
        <v>89401.792753078174</v>
      </c>
      <c r="B372" s="47">
        <v>7.570310000000001</v>
      </c>
      <c r="C372" s="47">
        <v>20132.877769011815</v>
      </c>
      <c r="D372" s="47">
        <f>Table1[[#This Row],[On-Hand Stock ($)]]/Table1[[#This Row],[Std. Price ($)]]</f>
        <v>2659.4522244150917</v>
      </c>
      <c r="E372" s="48">
        <v>1578</v>
      </c>
      <c r="F372" s="49">
        <v>0.4</v>
      </c>
      <c r="G372" s="48">
        <v>1</v>
      </c>
      <c r="H372" s="48">
        <v>1.49</v>
      </c>
      <c r="I372" s="48">
        <v>27</v>
      </c>
      <c r="J372" s="55">
        <f>Table1[[#This Row],[APU
(units)]]+(Table1[[#This Row],[APU Trend]]*Table1[[#This Row],[APU
(units)]])</f>
        <v>2209.1999999999998</v>
      </c>
      <c r="K372" s="55" t="str">
        <f>IF(Table1[[#This Row],[On Hand Stock (units)]]&gt;J372,"Yes","No")</f>
        <v>Yes</v>
      </c>
      <c r="L372" s="55">
        <f>Table1[[#This Row],[Lead Time (days)]]/Table1[[#This Row],[S-OTD]]</f>
        <v>27</v>
      </c>
      <c r="M372" s="55">
        <f>(Table1[[#This Row],[Demand variability (COV)]]/100)*E372</f>
        <v>23.5122</v>
      </c>
      <c r="N372" s="55">
        <f>AVERAGE(Table1[[#This Row],[Lead Time (days)]],Table1[[#This Row],[Exp. Lead time]])</f>
        <v>27</v>
      </c>
      <c r="O372" s="55">
        <f>(Table1[[#This Row],[Exp. Lead time]]-N372)^2</f>
        <v>0</v>
      </c>
      <c r="P372" s="55">
        <v>0</v>
      </c>
      <c r="Q372" s="55">
        <f>1.64*SQRT(Table1[[#This Row],[Lead Time (days)]]*(M372^2)+Table1[[#This Row],[APU
(units)]]*P372)</f>
        <v>200.36367898878709</v>
      </c>
      <c r="R372" s="58">
        <f>Table1[[#This Row],[Safety Stock]]+(E372/30)*Table1[[#This Row],[Lead Time (days)]]</f>
        <v>1620.5636789887872</v>
      </c>
      <c r="S372" s="58" t="str">
        <f>IF(Table1[[#This Row],[On Hand Stock (units)]]&gt;R372,"yes","no")</f>
        <v>yes</v>
      </c>
      <c r="T372" s="59">
        <f>Table1[[#This Row],[On Hand Stock (units)]]-J372</f>
        <v>450.25222441509186</v>
      </c>
      <c r="U372" s="59">
        <f>Table1[[#This Row],[Exp. Lead time]]*Table1[[#This Row],[APU
(units)]]/30</f>
        <v>1420.2</v>
      </c>
      <c r="V372" s="59">
        <f>Table1[[#This Row],[On Hand Stock (units)]]+U372</f>
        <v>4079.652224415092</v>
      </c>
      <c r="W372" s="59" t="str">
        <f>IF(Table1[[#This Row],[On hand quantity after purchase]]&gt;Table1[[#This Row],[APU  Projection for oct]],"Yes","No")</f>
        <v>Yes</v>
      </c>
      <c r="X372" s="59">
        <f>AE372-Table1[[#This Row],[On Hand Stock (units)]]</f>
        <v>61848.673347584918</v>
      </c>
      <c r="Y372" s="59">
        <f>MAX(Table1[[#This Row],[Qty required to meet next quarter]],Table1[[#This Row],[MOQ/One lead time demand]])</f>
        <v>61848.673347584918</v>
      </c>
      <c r="Z372" s="59">
        <f>Table1[[#This Row],[Qty to purchase]]*Table1[[#This Row],[Std. Price ($)]]</f>
        <v>468213.63032995566</v>
      </c>
      <c r="AA372" s="59"/>
      <c r="AB372" s="59"/>
      <c r="AC372" s="61">
        <f>Table1[[#This Row],[On Hand Stock (units)]]-(12*Table1[[#This Row],[APU
(units)]])</f>
        <v>-16276.547775584908</v>
      </c>
      <c r="AD372" s="64">
        <v>8521.2000000000007</v>
      </c>
      <c r="AE372" s="65">
        <f>AD372*Table1[[#This Row],[Std. Price ($)]]</f>
        <v>64508.125572000012</v>
      </c>
    </row>
    <row r="373" spans="1:31" ht="18.5" x14ac:dyDescent="0.35">
      <c r="A373" s="46">
        <v>31119.19079422588</v>
      </c>
      <c r="B373" s="47">
        <v>7.570310000000001</v>
      </c>
      <c r="C373" s="47">
        <v>4385.8920087058641</v>
      </c>
      <c r="D373" s="47">
        <f>Table1[[#This Row],[On-Hand Stock ($)]]/Table1[[#This Row],[Std. Price ($)]]</f>
        <v>579.35434727321126</v>
      </c>
      <c r="E373" s="48">
        <v>1658</v>
      </c>
      <c r="F373" s="49">
        <v>1.2</v>
      </c>
      <c r="G373" s="48">
        <v>1</v>
      </c>
      <c r="H373" s="48">
        <v>0.69</v>
      </c>
      <c r="I373" s="48">
        <v>11</v>
      </c>
      <c r="J373" s="55">
        <f>Table1[[#This Row],[APU
(units)]]+(Table1[[#This Row],[APU Trend]]*Table1[[#This Row],[APU
(units)]])</f>
        <v>3647.6</v>
      </c>
      <c r="K373" s="55" t="str">
        <f>IF(Table1[[#This Row],[On Hand Stock (units)]]&gt;J373,"Yes","No")</f>
        <v>No</v>
      </c>
      <c r="L373" s="55">
        <f>Table1[[#This Row],[Lead Time (days)]]/Table1[[#This Row],[S-OTD]]</f>
        <v>11</v>
      </c>
      <c r="M373" s="55">
        <f>(Table1[[#This Row],[Demand variability (COV)]]/100)*E373</f>
        <v>11.440199999999999</v>
      </c>
      <c r="N373" s="55">
        <f>AVERAGE(Table1[[#This Row],[Lead Time (days)]],Table1[[#This Row],[Exp. Lead time]])</f>
        <v>11</v>
      </c>
      <c r="O373" s="55">
        <f>(Table1[[#This Row],[Exp. Lead time]]-N373)^2</f>
        <v>0</v>
      </c>
      <c r="P373" s="55">
        <v>0</v>
      </c>
      <c r="Q373" s="55">
        <f>1.64*SQRT(Table1[[#This Row],[Lead Time (days)]]*(M373^2)+Table1[[#This Row],[APU
(units)]]*P373)</f>
        <v>62.226275519663098</v>
      </c>
      <c r="R373" s="58">
        <f>Table1[[#This Row],[Safety Stock]]+(E373/30)*Table1[[#This Row],[Lead Time (days)]]</f>
        <v>670.15960885299637</v>
      </c>
      <c r="S373" s="58" t="str">
        <f>IF(Table1[[#This Row],[On Hand Stock (units)]]&gt;R373,"yes","no")</f>
        <v>no</v>
      </c>
      <c r="T373" s="59">
        <f>Table1[[#This Row],[On Hand Stock (units)]]-J373</f>
        <v>-3068.2456527267886</v>
      </c>
      <c r="U373" s="59">
        <f>Table1[[#This Row],[Exp. Lead time]]*Table1[[#This Row],[APU
(units)]]/30</f>
        <v>607.93333333333328</v>
      </c>
      <c r="V373" s="59">
        <f>Table1[[#This Row],[On Hand Stock (units)]]+U373</f>
        <v>1187.2876806065447</v>
      </c>
      <c r="W373" s="59" t="str">
        <f>IF(Table1[[#This Row],[On hand quantity after purchase]]&gt;Table1[[#This Row],[APU  Projection for oct]],"Yes","No")</f>
        <v>No</v>
      </c>
      <c r="X373" s="59">
        <f>AE373-Table1[[#This Row],[On Hand Stock (units)]]</f>
        <v>127446.70024872679</v>
      </c>
      <c r="Y373" s="59">
        <f>MAX(Table1[[#This Row],[Qty required to meet next quarter]],Table1[[#This Row],[MOQ/One lead time demand]])</f>
        <v>127446.70024872679</v>
      </c>
      <c r="Z373" s="59">
        <f>Table1[[#This Row],[Qty to purchase]]*Table1[[#This Row],[Std. Price ($)]]</f>
        <v>964811.02935993904</v>
      </c>
      <c r="AA373" s="59"/>
      <c r="AB373" s="59"/>
      <c r="AC373" s="61">
        <f>Table1[[#This Row],[On Hand Stock (units)]]-(12*Table1[[#This Row],[APU
(units)]])</f>
        <v>-19316.645652726787</v>
      </c>
      <c r="AD373" s="64">
        <v>16911.599999999999</v>
      </c>
      <c r="AE373" s="65">
        <f>AD373*Table1[[#This Row],[Std. Price ($)]]</f>
        <v>128026.054596</v>
      </c>
    </row>
    <row r="374" spans="1:31" ht="18.5" x14ac:dyDescent="0.35">
      <c r="A374" s="46">
        <v>50290.726330899284</v>
      </c>
      <c r="B374" s="47">
        <v>32.113620000000004</v>
      </c>
      <c r="C374" s="47">
        <v>9841.4642697757572</v>
      </c>
      <c r="D374" s="47">
        <f>Table1[[#This Row],[On-Hand Stock ($)]]/Table1[[#This Row],[Std. Price ($)]]</f>
        <v>306.45764226442725</v>
      </c>
      <c r="E374" s="48">
        <v>1722</v>
      </c>
      <c r="F374" s="49">
        <v>1.5</v>
      </c>
      <c r="G374" s="48">
        <v>0.82</v>
      </c>
      <c r="H374" s="48">
        <v>0.27</v>
      </c>
      <c r="I374" s="48">
        <v>13</v>
      </c>
      <c r="J374" s="55">
        <f>Table1[[#This Row],[APU
(units)]]+(Table1[[#This Row],[APU Trend]]*Table1[[#This Row],[APU
(units)]])</f>
        <v>4305</v>
      </c>
      <c r="K374" s="55" t="str">
        <f>IF(Table1[[#This Row],[On Hand Stock (units)]]&gt;J374,"Yes","No")</f>
        <v>No</v>
      </c>
      <c r="L374" s="55">
        <f>Table1[[#This Row],[Lead Time (days)]]/Table1[[#This Row],[S-OTD]]</f>
        <v>15.853658536585368</v>
      </c>
      <c r="M374" s="55">
        <f>(Table1[[#This Row],[Demand variability (COV)]]/100)*E374</f>
        <v>4.6494</v>
      </c>
      <c r="N374" s="55">
        <f>AVERAGE(Table1[[#This Row],[Lead Time (days)]],Table1[[#This Row],[Exp. Lead time]])</f>
        <v>14.426829268292684</v>
      </c>
      <c r="O374" s="55">
        <f>(Table1[[#This Row],[Exp. Lead time]]-N374)^2</f>
        <v>2.0358417608566355</v>
      </c>
      <c r="P374" s="55">
        <v>2.0358417608566355</v>
      </c>
      <c r="Q374" s="55">
        <f>1.64*SQRT(Table1[[#This Row],[Lead Time (days)]]*(M374^2)+Table1[[#This Row],[APU
(units)]]*P374)</f>
        <v>100.9198419390525</v>
      </c>
      <c r="R374" s="58">
        <f>Table1[[#This Row],[Safety Stock]]+(E374/30)*Table1[[#This Row],[Lead Time (days)]]</f>
        <v>847.11984193905244</v>
      </c>
      <c r="S374" s="58" t="str">
        <f>IF(Table1[[#This Row],[On Hand Stock (units)]]&gt;R374,"yes","no")</f>
        <v>no</v>
      </c>
      <c r="T374" s="59">
        <f>Table1[[#This Row],[On Hand Stock (units)]]-J374</f>
        <v>-3998.5423577355728</v>
      </c>
      <c r="U374" s="59">
        <f>Table1[[#This Row],[Exp. Lead time]]*Table1[[#This Row],[APU
(units)]]/30</f>
        <v>910.00000000000011</v>
      </c>
      <c r="V374" s="59">
        <f>Table1[[#This Row],[On Hand Stock (units)]]+U374</f>
        <v>1216.4576422644272</v>
      </c>
      <c r="W374" s="59" t="str">
        <f>IF(Table1[[#This Row],[On hand quantity after purchase]]&gt;Table1[[#This Row],[APU  Projection for oct]],"Yes","No")</f>
        <v>No</v>
      </c>
      <c r="X374" s="59">
        <f>AE374-Table1[[#This Row],[On Hand Stock (units)]]</f>
        <v>663289.38603773562</v>
      </c>
      <c r="Y374" s="59">
        <f>MAX(Table1[[#This Row],[Qty required to meet next quarter]],Table1[[#This Row],[MOQ/One lead time demand]])</f>
        <v>663289.38603773562</v>
      </c>
      <c r="Z374" s="59">
        <f>Table1[[#This Row],[Qty to purchase]]*Table1[[#This Row],[Std. Price ($)]]</f>
        <v>21300623.293249149</v>
      </c>
      <c r="AA374" s="59"/>
      <c r="AB374" s="59"/>
      <c r="AC374" s="61">
        <f>Table1[[#This Row],[On Hand Stock (units)]]-(12*Table1[[#This Row],[APU
(units)]])</f>
        <v>-20357.542357735572</v>
      </c>
      <c r="AD374" s="64">
        <v>20664</v>
      </c>
      <c r="AE374" s="65">
        <f>AD374*Table1[[#This Row],[Std. Price ($)]]</f>
        <v>663595.84368000005</v>
      </c>
    </row>
    <row r="375" spans="1:31" ht="18.5" x14ac:dyDescent="0.35">
      <c r="A375" s="46">
        <v>87895.674216179963</v>
      </c>
      <c r="B375" s="47">
        <v>6.5548999999999999</v>
      </c>
      <c r="C375" s="47">
        <v>6623.8019392511997</v>
      </c>
      <c r="D375" s="47">
        <f>Table1[[#This Row],[On-Hand Stock ($)]]/Table1[[#This Row],[Std. Price ($)]]</f>
        <v>1010.5115164611511</v>
      </c>
      <c r="E375" s="48">
        <v>2304</v>
      </c>
      <c r="F375" s="49">
        <v>-0.4</v>
      </c>
      <c r="G375" s="48">
        <v>1</v>
      </c>
      <c r="H375" s="48">
        <v>0.88</v>
      </c>
      <c r="I375" s="48">
        <v>11</v>
      </c>
      <c r="J375" s="55">
        <f>Table1[[#This Row],[APU
(units)]]+(Table1[[#This Row],[APU Trend]]*Table1[[#This Row],[APU
(units)]])</f>
        <v>1382.4</v>
      </c>
      <c r="K375" s="55" t="str">
        <f>IF(Table1[[#This Row],[On Hand Stock (units)]]&gt;J375,"Yes","No")</f>
        <v>No</v>
      </c>
      <c r="L375" s="55">
        <f>Table1[[#This Row],[Lead Time (days)]]/Table1[[#This Row],[S-OTD]]</f>
        <v>11</v>
      </c>
      <c r="M375" s="55">
        <f>(Table1[[#This Row],[Demand variability (COV)]]/100)*E375</f>
        <v>20.275200000000002</v>
      </c>
      <c r="N375" s="55">
        <f>AVERAGE(Table1[[#This Row],[Lead Time (days)]],Table1[[#This Row],[Exp. Lead time]])</f>
        <v>11</v>
      </c>
      <c r="O375" s="55">
        <f>(Table1[[#This Row],[Exp. Lead time]]-N375)^2</f>
        <v>0</v>
      </c>
      <c r="P375" s="55">
        <v>0</v>
      </c>
      <c r="Q375" s="55">
        <f>1.64*SQRT(Table1[[#This Row],[Lead Time (days)]]*(M375^2)+Table1[[#This Row],[APU
(units)]]*P375)</f>
        <v>110.28217875703864</v>
      </c>
      <c r="R375" s="58">
        <f>Table1[[#This Row],[Safety Stock]]+(E375/30)*Table1[[#This Row],[Lead Time (days)]]</f>
        <v>955.0821787570386</v>
      </c>
      <c r="S375" s="58" t="str">
        <f>IF(Table1[[#This Row],[On Hand Stock (units)]]&gt;R375,"yes","no")</f>
        <v>yes</v>
      </c>
      <c r="T375" s="59">
        <f>Table1[[#This Row],[On Hand Stock (units)]]-J375</f>
        <v>-371.88848353884896</v>
      </c>
      <c r="U375" s="59">
        <f>Table1[[#This Row],[Exp. Lead time]]*Table1[[#This Row],[APU
(units)]]/30</f>
        <v>844.8</v>
      </c>
      <c r="V375" s="59">
        <f>Table1[[#This Row],[On Hand Stock (units)]]+U375</f>
        <v>1855.3115164611511</v>
      </c>
      <c r="W375" s="59" t="str">
        <f>IF(Table1[[#This Row],[On hand quantity after purchase]]&gt;Table1[[#This Row],[APU  Projection for oct]],"Yes","No")</f>
        <v>Yes</v>
      </c>
      <c r="X375" s="59">
        <f>AE375-Table1[[#This Row],[On Hand Stock (units)]]</f>
        <v>8050.9822435388487</v>
      </c>
      <c r="Y375" s="59">
        <f>MAX(Table1[[#This Row],[Qty required to meet next quarter]],Table1[[#This Row],[MOQ/One lead time demand]])</f>
        <v>8050.9822435388487</v>
      </c>
      <c r="Z375" s="59">
        <f>Table1[[#This Row],[Qty to purchase]]*Table1[[#This Row],[Std. Price ($)]]</f>
        <v>52773.383508172796</v>
      </c>
      <c r="AA375" s="59"/>
      <c r="AB375" s="59"/>
      <c r="AC375" s="61">
        <f>Table1[[#This Row],[On Hand Stock (units)]]-(12*Table1[[#This Row],[APU
(units)]])</f>
        <v>-26637.488483538848</v>
      </c>
      <c r="AD375" s="64">
        <v>1382.3999999999999</v>
      </c>
      <c r="AE375" s="65">
        <f>AD375*Table1[[#This Row],[Std. Price ($)]]</f>
        <v>9061.4937599999994</v>
      </c>
    </row>
    <row r="376" spans="1:31" ht="18.5" x14ac:dyDescent="0.35">
      <c r="A376" s="46">
        <v>95060.098032659414</v>
      </c>
      <c r="B376" s="47">
        <v>16.709220000000002</v>
      </c>
      <c r="C376" s="47">
        <v>8031.6391437663351</v>
      </c>
      <c r="D376" s="47">
        <f>Table1[[#This Row],[On-Hand Stock ($)]]/Table1[[#This Row],[Std. Price ($)]]</f>
        <v>480.67109917556502</v>
      </c>
      <c r="E376" s="48">
        <v>1714</v>
      </c>
      <c r="F376" s="49">
        <v>0.8</v>
      </c>
      <c r="G376" s="48">
        <v>1</v>
      </c>
      <c r="H376" s="48">
        <v>0.5</v>
      </c>
      <c r="I376" s="48">
        <v>13</v>
      </c>
      <c r="J376" s="55">
        <f>Table1[[#This Row],[APU
(units)]]+(Table1[[#This Row],[APU Trend]]*Table1[[#This Row],[APU
(units)]])</f>
        <v>3085.2</v>
      </c>
      <c r="K376" s="55" t="str">
        <f>IF(Table1[[#This Row],[On Hand Stock (units)]]&gt;J376,"Yes","No")</f>
        <v>No</v>
      </c>
      <c r="L376" s="55">
        <f>Table1[[#This Row],[Lead Time (days)]]/Table1[[#This Row],[S-OTD]]</f>
        <v>13</v>
      </c>
      <c r="M376" s="55">
        <f>(Table1[[#This Row],[Demand variability (COV)]]/100)*E376</f>
        <v>8.57</v>
      </c>
      <c r="N376" s="55">
        <f>AVERAGE(Table1[[#This Row],[Lead Time (days)]],Table1[[#This Row],[Exp. Lead time]])</f>
        <v>13</v>
      </c>
      <c r="O376" s="55">
        <f>(Table1[[#This Row],[Exp. Lead time]]-N376)^2</f>
        <v>0</v>
      </c>
      <c r="P376" s="55">
        <v>0</v>
      </c>
      <c r="Q376" s="55">
        <f>1.64*SQRT(Table1[[#This Row],[Lead Time (days)]]*(M376^2)+Table1[[#This Row],[APU
(units)]]*P376)</f>
        <v>50.675302066391275</v>
      </c>
      <c r="R376" s="58">
        <f>Table1[[#This Row],[Safety Stock]]+(E376/30)*Table1[[#This Row],[Lead Time (days)]]</f>
        <v>793.40863539972463</v>
      </c>
      <c r="S376" s="58" t="str">
        <f>IF(Table1[[#This Row],[On Hand Stock (units)]]&gt;R376,"yes","no")</f>
        <v>no</v>
      </c>
      <c r="T376" s="59">
        <f>Table1[[#This Row],[On Hand Stock (units)]]-J376</f>
        <v>-2604.5289008244349</v>
      </c>
      <c r="U376" s="59">
        <f>Table1[[#This Row],[Exp. Lead time]]*Table1[[#This Row],[APU
(units)]]/30</f>
        <v>742.73333333333335</v>
      </c>
      <c r="V376" s="59">
        <f>Table1[[#This Row],[On Hand Stock (units)]]+U376</f>
        <v>1223.4044325088985</v>
      </c>
      <c r="W376" s="59" t="str">
        <f>IF(Table1[[#This Row],[On hand quantity after purchase]]&gt;Table1[[#This Row],[APU  Projection for oct]],"Yes","No")</f>
        <v>No</v>
      </c>
      <c r="X376" s="59">
        <f>AE376-Table1[[#This Row],[On Hand Stock (units)]]</f>
        <v>222908.23292482449</v>
      </c>
      <c r="Y376" s="59">
        <f>MAX(Table1[[#This Row],[Qty required to meet next quarter]],Table1[[#This Row],[MOQ/One lead time demand]])</f>
        <v>222908.23292482449</v>
      </c>
      <c r="Z376" s="59">
        <f>Table1[[#This Row],[Qty to purchase]]*Table1[[#This Row],[Std. Price ($)]]</f>
        <v>3724622.7037521363</v>
      </c>
      <c r="AA376" s="59"/>
      <c r="AB376" s="59"/>
      <c r="AC376" s="61">
        <f>Table1[[#This Row],[On Hand Stock (units)]]-(12*Table1[[#This Row],[APU
(units)]])</f>
        <v>-20087.328900824436</v>
      </c>
      <c r="AD376" s="64">
        <v>13369.2</v>
      </c>
      <c r="AE376" s="65">
        <f>AD376*Table1[[#This Row],[Std. Price ($)]]</f>
        <v>223388.90402400005</v>
      </c>
    </row>
    <row r="377" spans="1:31" ht="18.5" x14ac:dyDescent="0.35">
      <c r="A377" s="46">
        <v>81228.377219758564</v>
      </c>
      <c r="B377" s="47">
        <v>35.36918</v>
      </c>
      <c r="C377" s="47">
        <v>21371.862775760936</v>
      </c>
      <c r="D377" s="47">
        <f>Table1[[#This Row],[On-Hand Stock ($)]]/Table1[[#This Row],[Std. Price ($)]]</f>
        <v>604.25101107124726</v>
      </c>
      <c r="E377" s="48">
        <v>1804</v>
      </c>
      <c r="F377" s="49">
        <v>1.2</v>
      </c>
      <c r="G377" s="48">
        <v>1</v>
      </c>
      <c r="H377" s="48">
        <v>0.22</v>
      </c>
      <c r="I377" s="48">
        <v>35</v>
      </c>
      <c r="J377" s="55">
        <f>Table1[[#This Row],[APU
(units)]]+(Table1[[#This Row],[APU Trend]]*Table1[[#This Row],[APU
(units)]])</f>
        <v>3968.7999999999997</v>
      </c>
      <c r="K377" s="55" t="str">
        <f>IF(Table1[[#This Row],[On Hand Stock (units)]]&gt;J377,"Yes","No")</f>
        <v>No</v>
      </c>
      <c r="L377" s="55">
        <f>Table1[[#This Row],[Lead Time (days)]]/Table1[[#This Row],[S-OTD]]</f>
        <v>35</v>
      </c>
      <c r="M377" s="55">
        <f>(Table1[[#This Row],[Demand variability (COV)]]/100)*E377</f>
        <v>3.9688000000000003</v>
      </c>
      <c r="N377" s="55">
        <f>AVERAGE(Table1[[#This Row],[Lead Time (days)]],Table1[[#This Row],[Exp. Lead time]])</f>
        <v>35</v>
      </c>
      <c r="O377" s="55">
        <f>(Table1[[#This Row],[Exp. Lead time]]-N377)^2</f>
        <v>0</v>
      </c>
      <c r="P377" s="55">
        <v>0</v>
      </c>
      <c r="Q377" s="55">
        <f>1.64*SQRT(Table1[[#This Row],[Lead Time (days)]]*(M377^2)+Table1[[#This Row],[APU
(units)]]*P377)</f>
        <v>38.50676940679184</v>
      </c>
      <c r="R377" s="58">
        <f>Table1[[#This Row],[Safety Stock]]+(E377/30)*Table1[[#This Row],[Lead Time (days)]]</f>
        <v>2143.1734360734586</v>
      </c>
      <c r="S377" s="58" t="str">
        <f>IF(Table1[[#This Row],[On Hand Stock (units)]]&gt;R377,"yes","no")</f>
        <v>no</v>
      </c>
      <c r="T377" s="59">
        <f>Table1[[#This Row],[On Hand Stock (units)]]-J377</f>
        <v>-3364.5489889287524</v>
      </c>
      <c r="U377" s="59">
        <f>Table1[[#This Row],[Exp. Lead time]]*Table1[[#This Row],[APU
(units)]]/30</f>
        <v>2104.6666666666665</v>
      </c>
      <c r="V377" s="59">
        <f>Table1[[#This Row],[On Hand Stock (units)]]+U377</f>
        <v>2708.9176777379139</v>
      </c>
      <c r="W377" s="59" t="str">
        <f>IF(Table1[[#This Row],[On hand quantity after purchase]]&gt;Table1[[#This Row],[APU  Projection for oct]],"Yes","No")</f>
        <v>No</v>
      </c>
      <c r="X377" s="59">
        <f>AE377-Table1[[#This Row],[On Hand Stock (units)]]</f>
        <v>650216.95633292873</v>
      </c>
      <c r="Y377" s="59">
        <f>MAX(Table1[[#This Row],[Qty required to meet next quarter]],Table1[[#This Row],[MOQ/One lead time demand]])</f>
        <v>650216.95633292873</v>
      </c>
      <c r="Z377" s="59">
        <f>Table1[[#This Row],[Qty to purchase]]*Table1[[#This Row],[Std. Price ($)]]</f>
        <v>22997640.567591496</v>
      </c>
      <c r="AA377" s="59"/>
      <c r="AB377" s="59"/>
      <c r="AC377" s="61">
        <f>Table1[[#This Row],[On Hand Stock (units)]]-(12*Table1[[#This Row],[APU
(units)]])</f>
        <v>-21043.748988928754</v>
      </c>
      <c r="AD377" s="64">
        <v>18400.8</v>
      </c>
      <c r="AE377" s="65">
        <f>AD377*Table1[[#This Row],[Std. Price ($)]]</f>
        <v>650821.20734399999</v>
      </c>
    </row>
    <row r="378" spans="1:31" ht="18.5" x14ac:dyDescent="0.35">
      <c r="A378" s="46">
        <v>3872.5300186134959</v>
      </c>
      <c r="B378" s="47">
        <v>7.219850000000001</v>
      </c>
      <c r="C378" s="47">
        <v>8116.0235975866672</v>
      </c>
      <c r="D378" s="47">
        <f>Table1[[#This Row],[On-Hand Stock ($)]]/Table1[[#This Row],[Std. Price ($)]]</f>
        <v>1124.1263457809603</v>
      </c>
      <c r="E378" s="48">
        <v>2200</v>
      </c>
      <c r="F378" s="49">
        <v>-0.4</v>
      </c>
      <c r="G378" s="48">
        <v>1</v>
      </c>
      <c r="H378" s="48">
        <v>0.88</v>
      </c>
      <c r="I378" s="48">
        <v>13</v>
      </c>
      <c r="J378" s="55">
        <f>Table1[[#This Row],[APU
(units)]]+(Table1[[#This Row],[APU Trend]]*Table1[[#This Row],[APU
(units)]])</f>
        <v>1320</v>
      </c>
      <c r="K378" s="55" t="str">
        <f>IF(Table1[[#This Row],[On Hand Stock (units)]]&gt;J378,"Yes","No")</f>
        <v>No</v>
      </c>
      <c r="L378" s="55">
        <f>Table1[[#This Row],[Lead Time (days)]]/Table1[[#This Row],[S-OTD]]</f>
        <v>13</v>
      </c>
      <c r="M378" s="55">
        <f>(Table1[[#This Row],[Demand variability (COV)]]/100)*E378</f>
        <v>19.36</v>
      </c>
      <c r="N378" s="55">
        <f>AVERAGE(Table1[[#This Row],[Lead Time (days)]],Table1[[#This Row],[Exp. Lead time]])</f>
        <v>13</v>
      </c>
      <c r="O378" s="55">
        <f>(Table1[[#This Row],[Exp. Lead time]]-N378)^2</f>
        <v>0</v>
      </c>
      <c r="P378" s="55">
        <v>0</v>
      </c>
      <c r="Q378" s="55">
        <f>1.64*SQRT(Table1[[#This Row],[Lead Time (days)]]*(M378^2)+Table1[[#This Row],[APU
(units)]]*P378)</f>
        <v>114.47769521649184</v>
      </c>
      <c r="R378" s="58">
        <f>Table1[[#This Row],[Safety Stock]]+(E378/30)*Table1[[#This Row],[Lead Time (days)]]</f>
        <v>1067.8110285498251</v>
      </c>
      <c r="S378" s="58" t="str">
        <f>IF(Table1[[#This Row],[On Hand Stock (units)]]&gt;R378,"yes","no")</f>
        <v>yes</v>
      </c>
      <c r="T378" s="59">
        <f>Table1[[#This Row],[On Hand Stock (units)]]-J378</f>
        <v>-195.87365421903974</v>
      </c>
      <c r="U378" s="59">
        <f>Table1[[#This Row],[Exp. Lead time]]*Table1[[#This Row],[APU
(units)]]/30</f>
        <v>953.33333333333337</v>
      </c>
      <c r="V378" s="59">
        <f>Table1[[#This Row],[On Hand Stock (units)]]+U378</f>
        <v>2077.4596791142935</v>
      </c>
      <c r="W378" s="59" t="str">
        <f>IF(Table1[[#This Row],[On hand quantity after purchase]]&gt;Table1[[#This Row],[APU  Projection for oct]],"Yes","No")</f>
        <v>Yes</v>
      </c>
      <c r="X378" s="59">
        <f>AE378-Table1[[#This Row],[On Hand Stock (units)]]</f>
        <v>8406.0756542190375</v>
      </c>
      <c r="Y378" s="59">
        <f>MAX(Table1[[#This Row],[Qty required to meet next quarter]],Table1[[#This Row],[MOQ/One lead time demand]])</f>
        <v>8406.0756542190375</v>
      </c>
      <c r="Z378" s="59">
        <f>Table1[[#This Row],[Qty to purchase]]*Table1[[#This Row],[Std. Price ($)]]</f>
        <v>60690.605312113323</v>
      </c>
      <c r="AA378" s="59"/>
      <c r="AB378" s="59"/>
      <c r="AC378" s="61">
        <f>Table1[[#This Row],[On Hand Stock (units)]]-(12*Table1[[#This Row],[APU
(units)]])</f>
        <v>-25275.873654219038</v>
      </c>
      <c r="AD378" s="64">
        <v>1319.9999999999995</v>
      </c>
      <c r="AE378" s="65">
        <f>AD378*Table1[[#This Row],[Std. Price ($)]]</f>
        <v>9530.2019999999975</v>
      </c>
    </row>
    <row r="379" spans="1:31" ht="18.5" x14ac:dyDescent="0.35">
      <c r="A379" s="46">
        <v>49940.170798373198</v>
      </c>
      <c r="B379" s="47">
        <v>36.231580000000008</v>
      </c>
      <c r="C379" s="47">
        <v>74957.117192314516</v>
      </c>
      <c r="D379" s="47">
        <f>Table1[[#This Row],[On-Hand Stock ($)]]/Table1[[#This Row],[Std. Price ($)]]</f>
        <v>2068.8337961610978</v>
      </c>
      <c r="E379" s="48">
        <v>1950</v>
      </c>
      <c r="F379" s="49">
        <v>0.8</v>
      </c>
      <c r="G379" s="48">
        <v>1</v>
      </c>
      <c r="H379" s="48">
        <v>0.81</v>
      </c>
      <c r="I379" s="48">
        <v>33</v>
      </c>
      <c r="J379" s="55">
        <f>Table1[[#This Row],[APU
(units)]]+(Table1[[#This Row],[APU Trend]]*Table1[[#This Row],[APU
(units)]])</f>
        <v>3510</v>
      </c>
      <c r="K379" s="55" t="str">
        <f>IF(Table1[[#This Row],[On Hand Stock (units)]]&gt;J379,"Yes","No")</f>
        <v>No</v>
      </c>
      <c r="L379" s="55">
        <f>Table1[[#This Row],[Lead Time (days)]]/Table1[[#This Row],[S-OTD]]</f>
        <v>33</v>
      </c>
      <c r="M379" s="55">
        <f>(Table1[[#This Row],[Demand variability (COV)]]/100)*E379</f>
        <v>15.795000000000002</v>
      </c>
      <c r="N379" s="55">
        <f>AVERAGE(Table1[[#This Row],[Lead Time (days)]],Table1[[#This Row],[Exp. Lead time]])</f>
        <v>33</v>
      </c>
      <c r="O379" s="55">
        <f>(Table1[[#This Row],[Exp. Lead time]]-N379)^2</f>
        <v>0</v>
      </c>
      <c r="P379" s="55">
        <v>0</v>
      </c>
      <c r="Q379" s="55">
        <f>1.64*SQRT(Table1[[#This Row],[Lead Time (days)]]*(M379^2)+Table1[[#This Row],[APU
(units)]]*P379)</f>
        <v>148.80600188339179</v>
      </c>
      <c r="R379" s="58">
        <f>Table1[[#This Row],[Safety Stock]]+(E379/30)*Table1[[#This Row],[Lead Time (days)]]</f>
        <v>2293.8060018833917</v>
      </c>
      <c r="S379" s="58" t="str">
        <f>IF(Table1[[#This Row],[On Hand Stock (units)]]&gt;R379,"yes","no")</f>
        <v>no</v>
      </c>
      <c r="T379" s="59">
        <f>Table1[[#This Row],[On Hand Stock (units)]]-J379</f>
        <v>-1441.1662038389022</v>
      </c>
      <c r="U379" s="59">
        <f>Table1[[#This Row],[Exp. Lead time]]*Table1[[#This Row],[APU
(units)]]/30</f>
        <v>2145</v>
      </c>
      <c r="V379" s="59">
        <f>Table1[[#This Row],[On Hand Stock (units)]]+U379</f>
        <v>4213.8337961610978</v>
      </c>
      <c r="W379" s="59" t="str">
        <f>IF(Table1[[#This Row],[On hand quantity after purchase]]&gt;Table1[[#This Row],[APU  Projection for oct]],"Yes","No")</f>
        <v>Yes</v>
      </c>
      <c r="X379" s="59">
        <f>AE379-Table1[[#This Row],[On Hand Stock (units)]]</f>
        <v>549013.49800383905</v>
      </c>
      <c r="Y379" s="59">
        <f>MAX(Table1[[#This Row],[Qty required to meet next quarter]],Table1[[#This Row],[MOQ/One lead time demand]])</f>
        <v>549013.49800383905</v>
      </c>
      <c r="Z379" s="59">
        <f>Table1[[#This Row],[Qty to purchase]]*Table1[[#This Row],[Std. Price ($)]]</f>
        <v>19891626.474005938</v>
      </c>
      <c r="AA379" s="59"/>
      <c r="AB379" s="59"/>
      <c r="AC379" s="61">
        <f>Table1[[#This Row],[On Hand Stock (units)]]-(12*Table1[[#This Row],[APU
(units)]])</f>
        <v>-21331.166203838904</v>
      </c>
      <c r="AD379" s="64">
        <v>15210</v>
      </c>
      <c r="AE379" s="65">
        <f>AD379*Table1[[#This Row],[Std. Price ($)]]</f>
        <v>551082.33180000016</v>
      </c>
    </row>
    <row r="380" spans="1:31" ht="18.5" x14ac:dyDescent="0.35">
      <c r="A380" s="46">
        <v>59279.796371916069</v>
      </c>
      <c r="B380" s="47">
        <v>6.9962200000000001</v>
      </c>
      <c r="C380" s="47">
        <v>3540.3801527736296</v>
      </c>
      <c r="D380" s="47">
        <f>Table1[[#This Row],[On-Hand Stock ($)]]/Table1[[#This Row],[Std. Price ($)]]</f>
        <v>506.04185585553762</v>
      </c>
      <c r="E380" s="48">
        <v>1424</v>
      </c>
      <c r="F380" s="49">
        <v>0.4</v>
      </c>
      <c r="G380" s="48">
        <v>0.75</v>
      </c>
      <c r="H380" s="48">
        <v>0.56999999999999995</v>
      </c>
      <c r="I380" s="48">
        <v>12</v>
      </c>
      <c r="J380" s="55">
        <f>Table1[[#This Row],[APU
(units)]]+(Table1[[#This Row],[APU Trend]]*Table1[[#This Row],[APU
(units)]])</f>
        <v>1993.6</v>
      </c>
      <c r="K380" s="55" t="str">
        <f>IF(Table1[[#This Row],[On Hand Stock (units)]]&gt;J380,"Yes","No")</f>
        <v>No</v>
      </c>
      <c r="L380" s="55">
        <f>Table1[[#This Row],[Lead Time (days)]]/Table1[[#This Row],[S-OTD]]</f>
        <v>16</v>
      </c>
      <c r="M380" s="55">
        <f>(Table1[[#This Row],[Demand variability (COV)]]/100)*E380</f>
        <v>8.1167999999999996</v>
      </c>
      <c r="N380" s="55">
        <f>AVERAGE(Table1[[#This Row],[Lead Time (days)]],Table1[[#This Row],[Exp. Lead time]])</f>
        <v>14</v>
      </c>
      <c r="O380" s="55">
        <f>(Table1[[#This Row],[Exp. Lead time]]-N380)^2</f>
        <v>4</v>
      </c>
      <c r="P380" s="55">
        <v>4</v>
      </c>
      <c r="Q380" s="55">
        <f>1.64*SQRT(Table1[[#This Row],[Lead Time (days)]]*(M380^2)+Table1[[#This Row],[APU
(units)]]*P380)</f>
        <v>132.08455852136709</v>
      </c>
      <c r="R380" s="58">
        <f>Table1[[#This Row],[Safety Stock]]+(E380/30)*Table1[[#This Row],[Lead Time (days)]]</f>
        <v>701.68455852136708</v>
      </c>
      <c r="S380" s="58" t="str">
        <f>IF(Table1[[#This Row],[On Hand Stock (units)]]&gt;R380,"yes","no")</f>
        <v>no</v>
      </c>
      <c r="T380" s="59">
        <f>Table1[[#This Row],[On Hand Stock (units)]]-J380</f>
        <v>-1487.5581441444624</v>
      </c>
      <c r="U380" s="59">
        <f>Table1[[#This Row],[Exp. Lead time]]*Table1[[#This Row],[APU
(units)]]/30</f>
        <v>759.4666666666667</v>
      </c>
      <c r="V380" s="59">
        <f>Table1[[#This Row],[On Hand Stock (units)]]+U380</f>
        <v>1265.5085225222042</v>
      </c>
      <c r="W380" s="59" t="str">
        <f>IF(Table1[[#This Row],[On hand quantity after purchase]]&gt;Table1[[#This Row],[APU  Projection for oct]],"Yes","No")</f>
        <v>No</v>
      </c>
      <c r="X380" s="59">
        <f>AE380-Table1[[#This Row],[On Hand Stock (units)]]</f>
        <v>53292.091456144459</v>
      </c>
      <c r="Y380" s="59">
        <f>MAX(Table1[[#This Row],[Qty required to meet next quarter]],Table1[[#This Row],[MOQ/One lead time demand]])</f>
        <v>53292.091456144459</v>
      </c>
      <c r="Z380" s="59">
        <f>Table1[[#This Row],[Qty to purchase]]*Table1[[#This Row],[Std. Price ($)]]</f>
        <v>372843.19608730701</v>
      </c>
      <c r="AA380" s="59"/>
      <c r="AB380" s="59"/>
      <c r="AC380" s="61">
        <f>Table1[[#This Row],[On Hand Stock (units)]]-(12*Table1[[#This Row],[APU
(units)]])</f>
        <v>-16581.958144144461</v>
      </c>
      <c r="AD380" s="64">
        <v>7689.5999999999995</v>
      </c>
      <c r="AE380" s="65">
        <f>AD380*Table1[[#This Row],[Std. Price ($)]]</f>
        <v>53798.133311999998</v>
      </c>
    </row>
    <row r="381" spans="1:31" ht="18.5" x14ac:dyDescent="0.35">
      <c r="A381" s="46">
        <v>42518.779556630041</v>
      </c>
      <c r="B381" s="47">
        <v>8.624880000000001</v>
      </c>
      <c r="C381" s="47">
        <v>5762.7890158484806</v>
      </c>
      <c r="D381" s="47">
        <f>Table1[[#This Row],[On-Hand Stock ($)]]/Table1[[#This Row],[Std. Price ($)]]</f>
        <v>668.15874723456795</v>
      </c>
      <c r="E381" s="48">
        <v>1958</v>
      </c>
      <c r="F381" s="49">
        <v>1.5</v>
      </c>
      <c r="G381" s="48">
        <v>1</v>
      </c>
      <c r="H381" s="48">
        <v>0.09</v>
      </c>
      <c r="I381" s="48">
        <v>42</v>
      </c>
      <c r="J381" s="55">
        <f>Table1[[#This Row],[APU
(units)]]+(Table1[[#This Row],[APU Trend]]*Table1[[#This Row],[APU
(units)]])</f>
        <v>4895</v>
      </c>
      <c r="K381" s="55" t="str">
        <f>IF(Table1[[#This Row],[On Hand Stock (units)]]&gt;J381,"Yes","No")</f>
        <v>No</v>
      </c>
      <c r="L381" s="55">
        <f>Table1[[#This Row],[Lead Time (days)]]/Table1[[#This Row],[S-OTD]]</f>
        <v>42</v>
      </c>
      <c r="M381" s="55">
        <f>(Table1[[#This Row],[Demand variability (COV)]]/100)*E381</f>
        <v>1.7622</v>
      </c>
      <c r="N381" s="55">
        <f>AVERAGE(Table1[[#This Row],[Lead Time (days)]],Table1[[#This Row],[Exp. Lead time]])</f>
        <v>42</v>
      </c>
      <c r="O381" s="55">
        <f>(Table1[[#This Row],[Exp. Lead time]]-N381)^2</f>
        <v>0</v>
      </c>
      <c r="P381" s="55">
        <v>0</v>
      </c>
      <c r="Q381" s="55">
        <f>1.64*SQRT(Table1[[#This Row],[Lead Time (days)]]*(M381^2)+Table1[[#This Row],[APU
(units)]]*P381)</f>
        <v>18.729392464324302</v>
      </c>
      <c r="R381" s="58">
        <f>Table1[[#This Row],[Safety Stock]]+(E381/30)*Table1[[#This Row],[Lead Time (days)]]</f>
        <v>2759.9293924643243</v>
      </c>
      <c r="S381" s="58" t="str">
        <f>IF(Table1[[#This Row],[On Hand Stock (units)]]&gt;R381,"yes","no")</f>
        <v>no</v>
      </c>
      <c r="T381" s="59">
        <f>Table1[[#This Row],[On Hand Stock (units)]]-J381</f>
        <v>-4226.8412527654318</v>
      </c>
      <c r="U381" s="59">
        <f>Table1[[#This Row],[Exp. Lead time]]*Table1[[#This Row],[APU
(units)]]/30</f>
        <v>2741.2</v>
      </c>
      <c r="V381" s="59">
        <f>Table1[[#This Row],[On Hand Stock (units)]]+U381</f>
        <v>3409.358747234568</v>
      </c>
      <c r="W381" s="59" t="str">
        <f>IF(Table1[[#This Row],[On hand quantity after purchase]]&gt;Table1[[#This Row],[APU  Projection for oct]],"Yes","No")</f>
        <v>No</v>
      </c>
      <c r="X381" s="59">
        <f>AE381-Table1[[#This Row],[On Hand Stock (units)]]</f>
        <v>201982.02173276545</v>
      </c>
      <c r="Y381" s="59">
        <f>MAX(Table1[[#This Row],[Qty required to meet next quarter]],Table1[[#This Row],[MOQ/One lead time demand]])</f>
        <v>201982.02173276545</v>
      </c>
      <c r="Z381" s="59">
        <f>Table1[[#This Row],[Qty to purchase]]*Table1[[#This Row],[Std. Price ($)]]</f>
        <v>1742070.6996024942</v>
      </c>
      <c r="AA381" s="59"/>
      <c r="AB381" s="59"/>
      <c r="AC381" s="61">
        <f>Table1[[#This Row],[On Hand Stock (units)]]-(12*Table1[[#This Row],[APU
(units)]])</f>
        <v>-22827.841252765433</v>
      </c>
      <c r="AD381" s="64">
        <v>23496</v>
      </c>
      <c r="AE381" s="65">
        <f>AD381*Table1[[#This Row],[Std. Price ($)]]</f>
        <v>202650.18048000001</v>
      </c>
    </row>
    <row r="382" spans="1:31" ht="18.5" x14ac:dyDescent="0.35">
      <c r="A382" s="46">
        <v>60161.156344175179</v>
      </c>
      <c r="B382" s="47">
        <v>8.2437300000000011</v>
      </c>
      <c r="C382" s="47">
        <v>7147.7971344384023</v>
      </c>
      <c r="D382" s="47">
        <f>Table1[[#This Row],[On-Hand Stock ($)]]/Table1[[#This Row],[Std. Price ($)]]</f>
        <v>867.05861720827841</v>
      </c>
      <c r="E382" s="48">
        <v>1536</v>
      </c>
      <c r="F382" s="49">
        <v>0.8</v>
      </c>
      <c r="G382" s="48">
        <v>1</v>
      </c>
      <c r="H382" s="48">
        <v>1.1000000000000001</v>
      </c>
      <c r="I382" s="48">
        <v>12</v>
      </c>
      <c r="J382" s="55">
        <f>Table1[[#This Row],[APU
(units)]]+(Table1[[#This Row],[APU Trend]]*Table1[[#This Row],[APU
(units)]])</f>
        <v>2764.8</v>
      </c>
      <c r="K382" s="55" t="str">
        <f>IF(Table1[[#This Row],[On Hand Stock (units)]]&gt;J382,"Yes","No")</f>
        <v>No</v>
      </c>
      <c r="L382" s="55">
        <f>Table1[[#This Row],[Lead Time (days)]]/Table1[[#This Row],[S-OTD]]</f>
        <v>12</v>
      </c>
      <c r="M382" s="55">
        <f>(Table1[[#This Row],[Demand variability (COV)]]/100)*E382</f>
        <v>16.896000000000001</v>
      </c>
      <c r="N382" s="55">
        <f>AVERAGE(Table1[[#This Row],[Lead Time (days)]],Table1[[#This Row],[Exp. Lead time]])</f>
        <v>12</v>
      </c>
      <c r="O382" s="55">
        <f>(Table1[[#This Row],[Exp. Lead time]]-N382)^2</f>
        <v>0</v>
      </c>
      <c r="P382" s="55">
        <v>0</v>
      </c>
      <c r="Q382" s="55">
        <f>1.64*SQRT(Table1[[#This Row],[Lead Time (days)]]*(M382^2)+Table1[[#This Row],[APU
(units)]]*P382)</f>
        <v>95.9883158585627</v>
      </c>
      <c r="R382" s="58">
        <f>Table1[[#This Row],[Safety Stock]]+(E382/30)*Table1[[#This Row],[Lead Time (days)]]</f>
        <v>710.38831585856281</v>
      </c>
      <c r="S382" s="58" t="str">
        <f>IF(Table1[[#This Row],[On Hand Stock (units)]]&gt;R382,"yes","no")</f>
        <v>yes</v>
      </c>
      <c r="T382" s="59">
        <f>Table1[[#This Row],[On Hand Stock (units)]]-J382</f>
        <v>-1897.7413827917217</v>
      </c>
      <c r="U382" s="59">
        <f>Table1[[#This Row],[Exp. Lead time]]*Table1[[#This Row],[APU
(units)]]/30</f>
        <v>614.4</v>
      </c>
      <c r="V382" s="59">
        <f>Table1[[#This Row],[On Hand Stock (units)]]+U382</f>
        <v>1481.4586172082784</v>
      </c>
      <c r="W382" s="59" t="str">
        <f>IF(Table1[[#This Row],[On hand quantity after purchase]]&gt;Table1[[#This Row],[APU  Projection for oct]],"Yes","No")</f>
        <v>No</v>
      </c>
      <c r="X382" s="59">
        <f>AE382-Table1[[#This Row],[On Hand Stock (units)]]</f>
        <v>97899.42176679174</v>
      </c>
      <c r="Y382" s="59">
        <f>MAX(Table1[[#This Row],[Qty required to meet next quarter]],Table1[[#This Row],[MOQ/One lead time demand]])</f>
        <v>97899.42176679174</v>
      </c>
      <c r="Z382" s="59">
        <f>Table1[[#This Row],[Qty to purchase]]*Table1[[#This Row],[Std. Price ($)]]</f>
        <v>807056.40020155418</v>
      </c>
      <c r="AA382" s="59"/>
      <c r="AB382" s="59"/>
      <c r="AC382" s="61">
        <f>Table1[[#This Row],[On Hand Stock (units)]]-(12*Table1[[#This Row],[APU
(units)]])</f>
        <v>-17564.941382791723</v>
      </c>
      <c r="AD382" s="64">
        <v>11980.800000000001</v>
      </c>
      <c r="AE382" s="65">
        <f>AD382*Table1[[#This Row],[Std. Price ($)]]</f>
        <v>98766.480384000024</v>
      </c>
    </row>
    <row r="383" spans="1:31" ht="18.5" x14ac:dyDescent="0.35">
      <c r="A383" s="46">
        <v>66491.665439278804</v>
      </c>
      <c r="B383" s="47">
        <v>7.1830000000000007</v>
      </c>
      <c r="C383" s="47">
        <v>9989.463446916654</v>
      </c>
      <c r="D383" s="47">
        <f>Table1[[#This Row],[On-Hand Stock ($)]]/Table1[[#This Row],[Std. Price ($)]]</f>
        <v>1390.7090974407147</v>
      </c>
      <c r="E383" s="48">
        <v>1318</v>
      </c>
      <c r="F383" s="49">
        <v>-0.2</v>
      </c>
      <c r="G383" s="48">
        <v>0.85</v>
      </c>
      <c r="H383" s="48">
        <v>1.04</v>
      </c>
      <c r="I383" s="48">
        <v>23</v>
      </c>
      <c r="J383" s="55">
        <f>Table1[[#This Row],[APU
(units)]]+(Table1[[#This Row],[APU Trend]]*Table1[[#This Row],[APU
(units)]])</f>
        <v>1054.4000000000001</v>
      </c>
      <c r="K383" s="55" t="str">
        <f>IF(Table1[[#This Row],[On Hand Stock (units)]]&gt;J383,"Yes","No")</f>
        <v>Yes</v>
      </c>
      <c r="L383" s="55">
        <f>Table1[[#This Row],[Lead Time (days)]]/Table1[[#This Row],[S-OTD]]</f>
        <v>27.058823529411764</v>
      </c>
      <c r="M383" s="55">
        <f>(Table1[[#This Row],[Demand variability (COV)]]/100)*E383</f>
        <v>13.707199999999998</v>
      </c>
      <c r="N383" s="55">
        <f>AVERAGE(Table1[[#This Row],[Lead Time (days)]],Table1[[#This Row],[Exp. Lead time]])</f>
        <v>25.029411764705884</v>
      </c>
      <c r="O383" s="55">
        <f>(Table1[[#This Row],[Exp. Lead time]]-N383)^2</f>
        <v>4.1185121107266358</v>
      </c>
      <c r="P383" s="55">
        <v>4.1185121107266358</v>
      </c>
      <c r="Q383" s="55">
        <f>1.64*SQRT(Table1[[#This Row],[Lead Time (days)]]*(M383^2)+Table1[[#This Row],[APU
(units)]]*P383)</f>
        <v>161.93376604499608</v>
      </c>
      <c r="R383" s="58">
        <f>Table1[[#This Row],[Safety Stock]]+(E383/30)*Table1[[#This Row],[Lead Time (days)]]</f>
        <v>1172.4004327116627</v>
      </c>
      <c r="S383" s="58" t="str">
        <f>IF(Table1[[#This Row],[On Hand Stock (units)]]&gt;R383,"yes","no")</f>
        <v>yes</v>
      </c>
      <c r="T383" s="59">
        <f>Table1[[#This Row],[On Hand Stock (units)]]-J383</f>
        <v>336.30909744071459</v>
      </c>
      <c r="U383" s="59">
        <f>Table1[[#This Row],[Exp. Lead time]]*Table1[[#This Row],[APU
(units)]]/30</f>
        <v>1188.7843137254902</v>
      </c>
      <c r="V383" s="59">
        <f>Table1[[#This Row],[On Hand Stock (units)]]+U383</f>
        <v>2579.4934111662051</v>
      </c>
      <c r="W383" s="59" t="str">
        <f>IF(Table1[[#This Row],[On hand quantity after purchase]]&gt;Table1[[#This Row],[APU  Projection for oct]],"Yes","No")</f>
        <v>Yes</v>
      </c>
      <c r="X383" s="59">
        <f>AE383-Table1[[#This Row],[On Hand Stock (units)]]</f>
        <v>15650.240102559288</v>
      </c>
      <c r="Y383" s="59">
        <f>MAX(Table1[[#This Row],[Qty required to meet next quarter]],Table1[[#This Row],[MOQ/One lead time demand]])</f>
        <v>15650.240102559288</v>
      </c>
      <c r="Z383" s="59">
        <f>Table1[[#This Row],[Qty to purchase]]*Table1[[#This Row],[Std. Price ($)]]</f>
        <v>112415.67465668338</v>
      </c>
      <c r="AA383" s="59"/>
      <c r="AB383" s="59"/>
      <c r="AC383" s="61">
        <f>Table1[[#This Row],[On Hand Stock (units)]]-(12*Table1[[#This Row],[APU
(units)]])</f>
        <v>-14425.290902559285</v>
      </c>
      <c r="AD383" s="64">
        <v>2372.4</v>
      </c>
      <c r="AE383" s="65">
        <f>AD383*Table1[[#This Row],[Std. Price ($)]]</f>
        <v>17040.949200000003</v>
      </c>
    </row>
    <row r="384" spans="1:31" ht="18.5" x14ac:dyDescent="0.35">
      <c r="A384" s="46">
        <v>46174.197040383369</v>
      </c>
      <c r="B384" s="47">
        <v>634.15000000000009</v>
      </c>
      <c r="C384" s="47">
        <v>160463.20136000004</v>
      </c>
      <c r="D384" s="47">
        <f>Table1[[#This Row],[On-Hand Stock ($)]]/Table1[[#This Row],[Std. Price ($)]]</f>
        <v>253.03666539462273</v>
      </c>
      <c r="E384" s="48">
        <v>2240</v>
      </c>
      <c r="F384" s="49">
        <v>0.8</v>
      </c>
      <c r="G384" s="48">
        <v>1</v>
      </c>
      <c r="H384" s="48">
        <v>0.1</v>
      </c>
      <c r="I384" s="48">
        <v>29</v>
      </c>
      <c r="J384" s="55">
        <f>Table1[[#This Row],[APU
(units)]]+(Table1[[#This Row],[APU Trend]]*Table1[[#This Row],[APU
(units)]])</f>
        <v>4032</v>
      </c>
      <c r="K384" s="55" t="str">
        <f>IF(Table1[[#This Row],[On Hand Stock (units)]]&gt;J384,"Yes","No")</f>
        <v>No</v>
      </c>
      <c r="L384" s="55">
        <f>Table1[[#This Row],[Lead Time (days)]]/Table1[[#This Row],[S-OTD]]</f>
        <v>29</v>
      </c>
      <c r="M384" s="55">
        <f>(Table1[[#This Row],[Demand variability (COV)]]/100)*E384</f>
        <v>2.2400000000000002</v>
      </c>
      <c r="N384" s="55">
        <f>AVERAGE(Table1[[#This Row],[Lead Time (days)]],Table1[[#This Row],[Exp. Lead time]])</f>
        <v>29</v>
      </c>
      <c r="O384" s="55">
        <f>(Table1[[#This Row],[Exp. Lead time]]-N384)^2</f>
        <v>0</v>
      </c>
      <c r="P384" s="55">
        <v>0</v>
      </c>
      <c r="Q384" s="55">
        <f>1.64*SQRT(Table1[[#This Row],[Lead Time (days)]]*(M384^2)+Table1[[#This Row],[APU
(units)]]*P384)</f>
        <v>19.782941435489317</v>
      </c>
      <c r="R384" s="58">
        <f>Table1[[#This Row],[Safety Stock]]+(E384/30)*Table1[[#This Row],[Lead Time (days)]]</f>
        <v>2185.1162747688227</v>
      </c>
      <c r="S384" s="58" t="str">
        <f>IF(Table1[[#This Row],[On Hand Stock (units)]]&gt;R384,"yes","no")</f>
        <v>no</v>
      </c>
      <c r="T384" s="59">
        <f>Table1[[#This Row],[On Hand Stock (units)]]-J384</f>
        <v>-3778.9633346053774</v>
      </c>
      <c r="U384" s="59">
        <f>Table1[[#This Row],[Exp. Lead time]]*Table1[[#This Row],[APU
(units)]]/30</f>
        <v>2165.3333333333335</v>
      </c>
      <c r="V384" s="59">
        <f>Table1[[#This Row],[On Hand Stock (units)]]+U384</f>
        <v>2418.369998727956</v>
      </c>
      <c r="W384" s="59" t="str">
        <f>IF(Table1[[#This Row],[On hand quantity after purchase]]&gt;Table1[[#This Row],[APU  Projection for oct]],"Yes","No")</f>
        <v>No</v>
      </c>
      <c r="X384" s="59">
        <f>AE384-Table1[[#This Row],[On Hand Stock (units)]]</f>
        <v>11079615.763334606</v>
      </c>
      <c r="Y384" s="59">
        <f>MAX(Table1[[#This Row],[Qty required to meet next quarter]],Table1[[#This Row],[MOQ/One lead time demand]])</f>
        <v>11079615.763334606</v>
      </c>
      <c r="Z384" s="59">
        <f>Table1[[#This Row],[Qty to purchase]]*Table1[[#This Row],[Std. Price ($)]]</f>
        <v>7026138336.3186417</v>
      </c>
      <c r="AA384" s="59"/>
      <c r="AB384" s="59"/>
      <c r="AC384" s="61">
        <f>Table1[[#This Row],[On Hand Stock (units)]]-(12*Table1[[#This Row],[APU
(units)]])</f>
        <v>-26626.963334605378</v>
      </c>
      <c r="AD384" s="64">
        <v>17472</v>
      </c>
      <c r="AE384" s="65">
        <f>AD384*Table1[[#This Row],[Std. Price ($)]]</f>
        <v>11079868.800000001</v>
      </c>
    </row>
    <row r="385" spans="1:31" ht="18.5" x14ac:dyDescent="0.35">
      <c r="A385" s="46">
        <v>28074.484010202294</v>
      </c>
      <c r="B385" s="47">
        <v>7.1662800000000004</v>
      </c>
      <c r="C385" s="47">
        <v>9764.257993679199</v>
      </c>
      <c r="D385" s="47">
        <f>Table1[[#This Row],[On-Hand Stock ($)]]/Table1[[#This Row],[Std. Price ($)]]</f>
        <v>1362.5281169141031</v>
      </c>
      <c r="E385" s="48">
        <v>2094</v>
      </c>
      <c r="F385" s="49">
        <v>-0.2</v>
      </c>
      <c r="G385" s="48">
        <v>1</v>
      </c>
      <c r="H385" s="48">
        <v>0.3</v>
      </c>
      <c r="I385" s="48">
        <v>38</v>
      </c>
      <c r="J385" s="55">
        <f>Table1[[#This Row],[APU
(units)]]+(Table1[[#This Row],[APU Trend]]*Table1[[#This Row],[APU
(units)]])</f>
        <v>1675.2</v>
      </c>
      <c r="K385" s="55" t="str">
        <f>IF(Table1[[#This Row],[On Hand Stock (units)]]&gt;J385,"Yes","No")</f>
        <v>No</v>
      </c>
      <c r="L385" s="55">
        <f>Table1[[#This Row],[Lead Time (days)]]/Table1[[#This Row],[S-OTD]]</f>
        <v>38</v>
      </c>
      <c r="M385" s="55">
        <f>(Table1[[#This Row],[Demand variability (COV)]]/100)*E385</f>
        <v>6.282</v>
      </c>
      <c r="N385" s="55">
        <f>AVERAGE(Table1[[#This Row],[Lead Time (days)]],Table1[[#This Row],[Exp. Lead time]])</f>
        <v>38</v>
      </c>
      <c r="O385" s="55">
        <f>(Table1[[#This Row],[Exp. Lead time]]-N385)^2</f>
        <v>0</v>
      </c>
      <c r="P385" s="55">
        <v>0</v>
      </c>
      <c r="Q385" s="55">
        <f>1.64*SQRT(Table1[[#This Row],[Lead Time (days)]]*(M385^2)+Table1[[#This Row],[APU
(units)]]*P385)</f>
        <v>63.508751977307824</v>
      </c>
      <c r="R385" s="58">
        <f>Table1[[#This Row],[Safety Stock]]+(E385/30)*Table1[[#This Row],[Lead Time (days)]]</f>
        <v>2715.9087519773079</v>
      </c>
      <c r="S385" s="58" t="str">
        <f>IF(Table1[[#This Row],[On Hand Stock (units)]]&gt;R385,"yes","no")</f>
        <v>no</v>
      </c>
      <c r="T385" s="59">
        <f>Table1[[#This Row],[On Hand Stock (units)]]-J385</f>
        <v>-312.67188308589698</v>
      </c>
      <c r="U385" s="59">
        <f>Table1[[#This Row],[Exp. Lead time]]*Table1[[#This Row],[APU
(units)]]/30</f>
        <v>2652.4</v>
      </c>
      <c r="V385" s="59">
        <f>Table1[[#This Row],[On Hand Stock (units)]]+U385</f>
        <v>4014.9281169141032</v>
      </c>
      <c r="W385" s="59" t="str">
        <f>IF(Table1[[#This Row],[On hand quantity after purchase]]&gt;Table1[[#This Row],[APU  Projection for oct]],"Yes","No")</f>
        <v>Yes</v>
      </c>
      <c r="X385" s="59">
        <f>AE385-Table1[[#This Row],[On Hand Stock (units)]]</f>
        <v>25648.6144590859</v>
      </c>
      <c r="Y385" s="59">
        <f>MAX(Table1[[#This Row],[Qty required to meet next quarter]],Table1[[#This Row],[MOQ/One lead time demand]])</f>
        <v>25648.6144590859</v>
      </c>
      <c r="Z385" s="59">
        <f>Table1[[#This Row],[Qty to purchase]]*Table1[[#This Row],[Std. Price ($)]]</f>
        <v>183805.15282585812</v>
      </c>
      <c r="AA385" s="59"/>
      <c r="AB385" s="59"/>
      <c r="AC385" s="61">
        <f>Table1[[#This Row],[On Hand Stock (units)]]-(12*Table1[[#This Row],[APU
(units)]])</f>
        <v>-23765.471883085898</v>
      </c>
      <c r="AD385" s="64">
        <v>3769.2000000000003</v>
      </c>
      <c r="AE385" s="65">
        <f>AD385*Table1[[#This Row],[Std. Price ($)]]</f>
        <v>27011.142576000002</v>
      </c>
    </row>
    <row r="386" spans="1:31" ht="18.5" x14ac:dyDescent="0.35">
      <c r="A386" s="46">
        <v>41023.898209479514</v>
      </c>
      <c r="B386" s="47">
        <v>5.0439400000000001</v>
      </c>
      <c r="C386" s="47">
        <v>10804.47642562906</v>
      </c>
      <c r="D386" s="47">
        <f>Table1[[#This Row],[On-Hand Stock ($)]]/Table1[[#This Row],[Std. Price ($)]]</f>
        <v>2142.0707672234521</v>
      </c>
      <c r="E386" s="48">
        <v>2604</v>
      </c>
      <c r="F386" s="49">
        <v>0.2</v>
      </c>
      <c r="G386" s="48">
        <v>0.8</v>
      </c>
      <c r="H386" s="48">
        <v>0.26</v>
      </c>
      <c r="I386" s="48">
        <v>40</v>
      </c>
      <c r="J386" s="55">
        <f>Table1[[#This Row],[APU
(units)]]+(Table1[[#This Row],[APU Trend]]*Table1[[#This Row],[APU
(units)]])</f>
        <v>3124.8</v>
      </c>
      <c r="K386" s="55" t="str">
        <f>IF(Table1[[#This Row],[On Hand Stock (units)]]&gt;J386,"Yes","No")</f>
        <v>No</v>
      </c>
      <c r="L386" s="55">
        <f>Table1[[#This Row],[Lead Time (days)]]/Table1[[#This Row],[S-OTD]]</f>
        <v>50</v>
      </c>
      <c r="M386" s="55">
        <f>(Table1[[#This Row],[Demand variability (COV)]]/100)*E386</f>
        <v>6.7703999999999995</v>
      </c>
      <c r="N386" s="55">
        <f>AVERAGE(Table1[[#This Row],[Lead Time (days)]],Table1[[#This Row],[Exp. Lead time]])</f>
        <v>45</v>
      </c>
      <c r="O386" s="55">
        <f>(Table1[[#This Row],[Exp. Lead time]]-N386)^2</f>
        <v>25</v>
      </c>
      <c r="P386" s="55">
        <v>25</v>
      </c>
      <c r="Q386" s="55">
        <f>1.64*SQRT(Table1[[#This Row],[Lead Time (days)]]*(M386^2)+Table1[[#This Row],[APU
(units)]]*P386)</f>
        <v>424.29285806593231</v>
      </c>
      <c r="R386" s="58">
        <f>Table1[[#This Row],[Safety Stock]]+(E386/30)*Table1[[#This Row],[Lead Time (days)]]</f>
        <v>3896.2928580659323</v>
      </c>
      <c r="S386" s="58" t="str">
        <f>IF(Table1[[#This Row],[On Hand Stock (units)]]&gt;R386,"yes","no")</f>
        <v>no</v>
      </c>
      <c r="T386" s="59">
        <f>Table1[[#This Row],[On Hand Stock (units)]]-J386</f>
        <v>-982.72923277654809</v>
      </c>
      <c r="U386" s="59">
        <f>Table1[[#This Row],[Exp. Lead time]]*Table1[[#This Row],[APU
(units)]]/30</f>
        <v>4340</v>
      </c>
      <c r="V386" s="59">
        <f>Table1[[#This Row],[On Hand Stock (units)]]+U386</f>
        <v>6482.0707672234521</v>
      </c>
      <c r="W386" s="59" t="str">
        <f>IF(Table1[[#This Row],[On hand quantity after purchase]]&gt;Table1[[#This Row],[APU  Projection for oct]],"Yes","No")</f>
        <v>Yes</v>
      </c>
      <c r="X386" s="59">
        <f>AE386-Table1[[#This Row],[On Hand Stock (units)]]</f>
        <v>53022.492224776557</v>
      </c>
      <c r="Y386" s="59">
        <f>MAX(Table1[[#This Row],[Qty required to meet next quarter]],Table1[[#This Row],[MOQ/One lead time demand]])</f>
        <v>53022.492224776557</v>
      </c>
      <c r="Z386" s="59">
        <f>Table1[[#This Row],[Qty to purchase]]*Table1[[#This Row],[Std. Price ($)]]</f>
        <v>267442.26943223947</v>
      </c>
      <c r="AA386" s="59"/>
      <c r="AB386" s="59"/>
      <c r="AC386" s="61">
        <f>Table1[[#This Row],[On Hand Stock (units)]]-(12*Table1[[#This Row],[APU
(units)]])</f>
        <v>-29105.929232776547</v>
      </c>
      <c r="AD386" s="64">
        <v>10936.800000000001</v>
      </c>
      <c r="AE386" s="65">
        <f>AD386*Table1[[#This Row],[Std. Price ($)]]</f>
        <v>55164.562992000006</v>
      </c>
    </row>
    <row r="387" spans="1:31" ht="18.5" x14ac:dyDescent="0.35">
      <c r="A387" s="46">
        <v>18966.897720067987</v>
      </c>
      <c r="B387" s="47">
        <v>7.5922000000000009</v>
      </c>
      <c r="C387" s="47">
        <v>10185.893223974595</v>
      </c>
      <c r="D387" s="47">
        <f>Table1[[#This Row],[On-Hand Stock ($)]]/Table1[[#This Row],[Std. Price ($)]]</f>
        <v>1341.6260404065481</v>
      </c>
      <c r="E387" s="48">
        <v>1230</v>
      </c>
      <c r="F387" s="49">
        <v>0.5</v>
      </c>
      <c r="G387" s="48">
        <v>0.82</v>
      </c>
      <c r="H387" s="48">
        <v>0.79</v>
      </c>
      <c r="I387" s="48">
        <v>30</v>
      </c>
      <c r="J387" s="55">
        <f>Table1[[#This Row],[APU
(units)]]+(Table1[[#This Row],[APU Trend]]*Table1[[#This Row],[APU
(units)]])</f>
        <v>1845</v>
      </c>
      <c r="K387" s="55" t="str">
        <f>IF(Table1[[#This Row],[On Hand Stock (units)]]&gt;J387,"Yes","No")</f>
        <v>No</v>
      </c>
      <c r="L387" s="55">
        <f>Table1[[#This Row],[Lead Time (days)]]/Table1[[#This Row],[S-OTD]]</f>
        <v>36.585365853658537</v>
      </c>
      <c r="M387" s="55">
        <f>(Table1[[#This Row],[Demand variability (COV)]]/100)*E387</f>
        <v>9.7170000000000005</v>
      </c>
      <c r="N387" s="55">
        <f>AVERAGE(Table1[[#This Row],[Lead Time (days)]],Table1[[#This Row],[Exp. Lead time]])</f>
        <v>33.292682926829272</v>
      </c>
      <c r="O387" s="55">
        <f>(Table1[[#This Row],[Exp. Lead time]]-N387)^2</f>
        <v>10.841760856632934</v>
      </c>
      <c r="P387" s="55">
        <v>10.841760856632934</v>
      </c>
      <c r="Q387" s="55">
        <f>1.64*SQRT(Table1[[#This Row],[Lead Time (days)]]*(M387^2)+Table1[[#This Row],[APU
(units)]]*P387)</f>
        <v>208.53145599940535</v>
      </c>
      <c r="R387" s="58">
        <f>Table1[[#This Row],[Safety Stock]]+(E387/30)*Table1[[#This Row],[Lead Time (days)]]</f>
        <v>1438.5314559994054</v>
      </c>
      <c r="S387" s="58" t="str">
        <f>IF(Table1[[#This Row],[On Hand Stock (units)]]&gt;R387,"yes","no")</f>
        <v>no</v>
      </c>
      <c r="T387" s="59">
        <f>Table1[[#This Row],[On Hand Stock (units)]]-J387</f>
        <v>-503.3739595934519</v>
      </c>
      <c r="U387" s="59">
        <f>Table1[[#This Row],[Exp. Lead time]]*Table1[[#This Row],[APU
(units)]]/30</f>
        <v>1500</v>
      </c>
      <c r="V387" s="59">
        <f>Table1[[#This Row],[On Hand Stock (units)]]+U387</f>
        <v>2841.6260404065479</v>
      </c>
      <c r="W387" s="59" t="str">
        <f>IF(Table1[[#This Row],[On hand quantity after purchase]]&gt;Table1[[#This Row],[APU  Projection for oct]],"Yes","No")</f>
        <v>Yes</v>
      </c>
      <c r="X387" s="59">
        <f>AE387-Table1[[#This Row],[On Hand Stock (units)]]</f>
        <v>54688.809959593462</v>
      </c>
      <c r="Y387" s="59">
        <f>MAX(Table1[[#This Row],[Qty required to meet next quarter]],Table1[[#This Row],[MOQ/One lead time demand]])</f>
        <v>54688.809959593462</v>
      </c>
      <c r="Z387" s="59">
        <f>Table1[[#This Row],[Qty to purchase]]*Table1[[#This Row],[Std. Price ($)]]</f>
        <v>415208.38297522551</v>
      </c>
      <c r="AA387" s="59"/>
      <c r="AB387" s="59"/>
      <c r="AC387" s="61">
        <f>Table1[[#This Row],[On Hand Stock (units)]]-(12*Table1[[#This Row],[APU
(units)]])</f>
        <v>-13418.373959593451</v>
      </c>
      <c r="AD387" s="64">
        <v>7380</v>
      </c>
      <c r="AE387" s="65">
        <f>AD387*Table1[[#This Row],[Std. Price ($)]]</f>
        <v>56030.436000000009</v>
      </c>
    </row>
    <row r="388" spans="1:31" ht="18.5" x14ac:dyDescent="0.35">
      <c r="A388" s="46">
        <v>64934.324115119423</v>
      </c>
      <c r="B388" s="47">
        <v>23.32</v>
      </c>
      <c r="C388" s="47">
        <v>77217.586773167845</v>
      </c>
      <c r="D388" s="47">
        <f>Table1[[#This Row],[On-Hand Stock ($)]]/Table1[[#This Row],[Std. Price ($)]]</f>
        <v>3311.2172715766656</v>
      </c>
      <c r="E388" s="48">
        <v>2394</v>
      </c>
      <c r="F388" s="49">
        <v>0.2</v>
      </c>
      <c r="G388" s="48">
        <v>0.75</v>
      </c>
      <c r="H388" s="48">
        <v>0.32</v>
      </c>
      <c r="I388" s="48">
        <v>80</v>
      </c>
      <c r="J388" s="55">
        <f>Table1[[#This Row],[APU
(units)]]+(Table1[[#This Row],[APU Trend]]*Table1[[#This Row],[APU
(units)]])</f>
        <v>2872.8</v>
      </c>
      <c r="K388" s="55" t="str">
        <f>IF(Table1[[#This Row],[On Hand Stock (units)]]&gt;J388,"Yes","No")</f>
        <v>Yes</v>
      </c>
      <c r="L388" s="55">
        <f>Table1[[#This Row],[Lead Time (days)]]/Table1[[#This Row],[S-OTD]]</f>
        <v>106.66666666666667</v>
      </c>
      <c r="M388" s="55">
        <f>(Table1[[#This Row],[Demand variability (COV)]]/100)*E388</f>
        <v>7.6608000000000001</v>
      </c>
      <c r="N388" s="55">
        <f>AVERAGE(Table1[[#This Row],[Lead Time (days)]],Table1[[#This Row],[Exp. Lead time]])</f>
        <v>93.333333333333343</v>
      </c>
      <c r="O388" s="55">
        <f>(Table1[[#This Row],[Exp. Lead time]]-N388)^2</f>
        <v>177.77777777777766</v>
      </c>
      <c r="P388" s="55">
        <v>177.77777777777766</v>
      </c>
      <c r="Q388" s="55">
        <f>1.64*SQRT(Table1[[#This Row],[Lead Time (days)]]*(M388^2)+Table1[[#This Row],[APU
(units)]]*P388)</f>
        <v>1075.7887844449367</v>
      </c>
      <c r="R388" s="58">
        <f>Table1[[#This Row],[Safety Stock]]+(E388/30)*Table1[[#This Row],[Lead Time (days)]]</f>
        <v>7459.7887844449369</v>
      </c>
      <c r="S388" s="58" t="str">
        <f>IF(Table1[[#This Row],[On Hand Stock (units)]]&gt;R388,"yes","no")</f>
        <v>no</v>
      </c>
      <c r="T388" s="59">
        <f>Table1[[#This Row],[On Hand Stock (units)]]-J388</f>
        <v>438.41727157666537</v>
      </c>
      <c r="U388" s="59">
        <f>Table1[[#This Row],[Exp. Lead time]]*Table1[[#This Row],[APU
(units)]]/30</f>
        <v>8512</v>
      </c>
      <c r="V388" s="59">
        <f>Table1[[#This Row],[On Hand Stock (units)]]+U388</f>
        <v>11823.217271576665</v>
      </c>
      <c r="W388" s="59" t="str">
        <f>IF(Table1[[#This Row],[On hand quantity after purchase]]&gt;Table1[[#This Row],[APU  Projection for oct]],"Yes","No")</f>
        <v>Yes</v>
      </c>
      <c r="X388" s="59">
        <f>AE388-Table1[[#This Row],[On Hand Stock (units)]]</f>
        <v>231166.71872842332</v>
      </c>
      <c r="Y388" s="59">
        <f>MAX(Table1[[#This Row],[Qty required to meet next quarter]],Table1[[#This Row],[MOQ/One lead time demand]])</f>
        <v>231166.71872842332</v>
      </c>
      <c r="Z388" s="59">
        <f>Table1[[#This Row],[Qty to purchase]]*Table1[[#This Row],[Std. Price ($)]]</f>
        <v>5390807.8807468321</v>
      </c>
      <c r="AA388" s="59"/>
      <c r="AB388" s="59"/>
      <c r="AC388" s="61">
        <f>Table1[[#This Row],[On Hand Stock (units)]]-(12*Table1[[#This Row],[APU
(units)]])</f>
        <v>-25416.782728423335</v>
      </c>
      <c r="AD388" s="64">
        <v>10054.799999999999</v>
      </c>
      <c r="AE388" s="65">
        <f>AD388*Table1[[#This Row],[Std. Price ($)]]</f>
        <v>234477.93599999999</v>
      </c>
    </row>
    <row r="389" spans="1:31" ht="18.5" x14ac:dyDescent="0.35">
      <c r="A389" s="46">
        <v>65657.654027499593</v>
      </c>
      <c r="B389" s="47">
        <v>5.2175200000000004</v>
      </c>
      <c r="C389" s="47">
        <v>5435.5585294876819</v>
      </c>
      <c r="D389" s="47">
        <f>Table1[[#This Row],[On-Hand Stock ($)]]/Table1[[#This Row],[Std. Price ($)]]</f>
        <v>1041.789687339518</v>
      </c>
      <c r="E389" s="48">
        <v>2038</v>
      </c>
      <c r="F389" s="49">
        <v>1.2</v>
      </c>
      <c r="G389" s="48">
        <v>1</v>
      </c>
      <c r="H389" s="48">
        <v>0.91</v>
      </c>
      <c r="I389" s="48">
        <v>12</v>
      </c>
      <c r="J389" s="55">
        <f>Table1[[#This Row],[APU
(units)]]+(Table1[[#This Row],[APU Trend]]*Table1[[#This Row],[APU
(units)]])</f>
        <v>4483.6000000000004</v>
      </c>
      <c r="K389" s="55" t="str">
        <f>IF(Table1[[#This Row],[On Hand Stock (units)]]&gt;J389,"Yes","No")</f>
        <v>No</v>
      </c>
      <c r="L389" s="55">
        <f>Table1[[#This Row],[Lead Time (days)]]/Table1[[#This Row],[S-OTD]]</f>
        <v>12</v>
      </c>
      <c r="M389" s="55">
        <f>(Table1[[#This Row],[Demand variability (COV)]]/100)*E389</f>
        <v>18.5458</v>
      </c>
      <c r="N389" s="55">
        <f>AVERAGE(Table1[[#This Row],[Lead Time (days)]],Table1[[#This Row],[Exp. Lead time]])</f>
        <v>12</v>
      </c>
      <c r="O389" s="55">
        <f>(Table1[[#This Row],[Exp. Lead time]]-N389)^2</f>
        <v>0</v>
      </c>
      <c r="P389" s="55">
        <v>0</v>
      </c>
      <c r="Q389" s="55">
        <f>1.64*SQRT(Table1[[#This Row],[Lead Time (days)]]*(M389^2)+Table1[[#This Row],[APU
(units)]]*P389)</f>
        <v>105.36103860379569</v>
      </c>
      <c r="R389" s="58">
        <f>Table1[[#This Row],[Safety Stock]]+(E389/30)*Table1[[#This Row],[Lead Time (days)]]</f>
        <v>920.56103860379574</v>
      </c>
      <c r="S389" s="58" t="str">
        <f>IF(Table1[[#This Row],[On Hand Stock (units)]]&gt;R389,"yes","no")</f>
        <v>yes</v>
      </c>
      <c r="T389" s="59">
        <f>Table1[[#This Row],[On Hand Stock (units)]]-J389</f>
        <v>-3441.8103126604824</v>
      </c>
      <c r="U389" s="59">
        <f>Table1[[#This Row],[Exp. Lead time]]*Table1[[#This Row],[APU
(units)]]/30</f>
        <v>815.2</v>
      </c>
      <c r="V389" s="59">
        <f>Table1[[#This Row],[On Hand Stock (units)]]+U389</f>
        <v>1856.989687339518</v>
      </c>
      <c r="W389" s="59" t="str">
        <f>IF(Table1[[#This Row],[On hand quantity after purchase]]&gt;Table1[[#This Row],[APU  Projection for oct]],"Yes","No")</f>
        <v>No</v>
      </c>
      <c r="X389" s="59">
        <f>AE389-Table1[[#This Row],[On Hand Stock (units)]]</f>
        <v>107417.92906466048</v>
      </c>
      <c r="Y389" s="59">
        <f>MAX(Table1[[#This Row],[Qty required to meet next quarter]],Table1[[#This Row],[MOQ/One lead time demand]])</f>
        <v>107417.92906466048</v>
      </c>
      <c r="Z389" s="59">
        <f>Table1[[#This Row],[Qty to purchase]]*Table1[[#This Row],[Std. Price ($)]]</f>
        <v>560455.19325344742</v>
      </c>
      <c r="AA389" s="59"/>
      <c r="AB389" s="59"/>
      <c r="AC389" s="61">
        <f>Table1[[#This Row],[On Hand Stock (units)]]-(12*Table1[[#This Row],[APU
(units)]])</f>
        <v>-23414.210312660482</v>
      </c>
      <c r="AD389" s="64">
        <v>20787.599999999999</v>
      </c>
      <c r="AE389" s="65">
        <f>AD389*Table1[[#This Row],[Std. Price ($)]]</f>
        <v>108459.718752</v>
      </c>
    </row>
    <row r="390" spans="1:31" ht="18.5" x14ac:dyDescent="0.35">
      <c r="A390" s="46">
        <v>3242.2029691093203</v>
      </c>
      <c r="B390" s="47">
        <v>14.839000000000002</v>
      </c>
      <c r="C390" s="47">
        <v>83210.497117493738</v>
      </c>
      <c r="D390" s="47">
        <f>Table1[[#This Row],[On-Hand Stock ($)]]/Table1[[#This Row],[Std. Price ($)]]</f>
        <v>5607.5542231615154</v>
      </c>
      <c r="E390" s="48">
        <v>2758</v>
      </c>
      <c r="F390" s="49">
        <v>0.8</v>
      </c>
      <c r="G390" s="48">
        <v>0.87</v>
      </c>
      <c r="H390" s="48">
        <v>0.34</v>
      </c>
      <c r="I390" s="48">
        <v>122</v>
      </c>
      <c r="J390" s="55">
        <f>Table1[[#This Row],[APU
(units)]]+(Table1[[#This Row],[APU Trend]]*Table1[[#This Row],[APU
(units)]])</f>
        <v>4964.3999999999996</v>
      </c>
      <c r="K390" s="55" t="str">
        <f>IF(Table1[[#This Row],[On Hand Stock (units)]]&gt;J390,"Yes","No")</f>
        <v>Yes</v>
      </c>
      <c r="L390" s="55">
        <f>Table1[[#This Row],[Lead Time (days)]]/Table1[[#This Row],[S-OTD]]</f>
        <v>140.22988505747128</v>
      </c>
      <c r="M390" s="55">
        <f>(Table1[[#This Row],[Demand variability (COV)]]/100)*E390</f>
        <v>9.3772000000000002</v>
      </c>
      <c r="N390" s="55">
        <f>AVERAGE(Table1[[#This Row],[Lead Time (days)]],Table1[[#This Row],[Exp. Lead time]])</f>
        <v>131.11494252873564</v>
      </c>
      <c r="O390" s="55">
        <f>(Table1[[#This Row],[Exp. Lead time]]-N390)^2</f>
        <v>83.082177302153653</v>
      </c>
      <c r="P390" s="55">
        <v>83.082177302153653</v>
      </c>
      <c r="Q390" s="55">
        <f>1.64*SQRT(Table1[[#This Row],[Lead Time (days)]]*(M390^2)+Table1[[#This Row],[APU
(units)]]*P390)</f>
        <v>803.21222104769993</v>
      </c>
      <c r="R390" s="58">
        <f>Table1[[#This Row],[Safety Stock]]+(E390/30)*Table1[[#This Row],[Lead Time (days)]]</f>
        <v>12019.078887714366</v>
      </c>
      <c r="S390" s="58" t="str">
        <f>IF(Table1[[#This Row],[On Hand Stock (units)]]&gt;R390,"yes","no")</f>
        <v>no</v>
      </c>
      <c r="T390" s="59">
        <f>Table1[[#This Row],[On Hand Stock (units)]]-J390</f>
        <v>643.1542231615158</v>
      </c>
      <c r="U390" s="59">
        <f>Table1[[#This Row],[Exp. Lead time]]*Table1[[#This Row],[APU
(units)]]/30</f>
        <v>12891.800766283526</v>
      </c>
      <c r="V390" s="59">
        <f>Table1[[#This Row],[On Hand Stock (units)]]+U390</f>
        <v>18499.354989445041</v>
      </c>
      <c r="W390" s="59" t="str">
        <f>IF(Table1[[#This Row],[On hand quantity after purchase]]&gt;Table1[[#This Row],[APU  Projection for oct]],"Yes","No")</f>
        <v>Yes</v>
      </c>
      <c r="X390" s="59">
        <f>AE390-Table1[[#This Row],[On Hand Stock (units)]]</f>
        <v>313614.94937683851</v>
      </c>
      <c r="Y390" s="59">
        <f>MAX(Table1[[#This Row],[Qty required to meet next quarter]],Table1[[#This Row],[MOQ/One lead time demand]])</f>
        <v>313614.94937683851</v>
      </c>
      <c r="Z390" s="59">
        <f>Table1[[#This Row],[Qty to purchase]]*Table1[[#This Row],[Std. Price ($)]]</f>
        <v>4653732.2338029072</v>
      </c>
      <c r="AA390" s="59"/>
      <c r="AB390" s="59"/>
      <c r="AC390" s="61">
        <f>Table1[[#This Row],[On Hand Stock (units)]]-(12*Table1[[#This Row],[APU
(units)]])</f>
        <v>-27488.445776838485</v>
      </c>
      <c r="AD390" s="64">
        <v>21512.400000000001</v>
      </c>
      <c r="AE390" s="65">
        <f>AD390*Table1[[#This Row],[Std. Price ($)]]</f>
        <v>319222.50360000005</v>
      </c>
    </row>
    <row r="391" spans="1:31" ht="18.5" x14ac:dyDescent="0.35">
      <c r="A391" s="46">
        <v>16032.971604336122</v>
      </c>
      <c r="B391" s="47">
        <v>8.5085000000000015</v>
      </c>
      <c r="C391" s="47">
        <v>32398.814330520006</v>
      </c>
      <c r="D391" s="47">
        <f>Table1[[#This Row],[On-Hand Stock ($)]]/Table1[[#This Row],[Std. Price ($)]]</f>
        <v>3807.8173979573367</v>
      </c>
      <c r="E391" s="48">
        <v>2790</v>
      </c>
      <c r="F391" s="49">
        <v>0.5</v>
      </c>
      <c r="G391" s="48">
        <v>1</v>
      </c>
      <c r="H391" s="48">
        <v>0.48</v>
      </c>
      <c r="I391" s="48">
        <v>59</v>
      </c>
      <c r="J391" s="55">
        <f>Table1[[#This Row],[APU
(units)]]+(Table1[[#This Row],[APU Trend]]*Table1[[#This Row],[APU
(units)]])</f>
        <v>4185</v>
      </c>
      <c r="K391" s="55" t="str">
        <f>IF(Table1[[#This Row],[On Hand Stock (units)]]&gt;J391,"Yes","No")</f>
        <v>No</v>
      </c>
      <c r="L391" s="55">
        <f>Table1[[#This Row],[Lead Time (days)]]/Table1[[#This Row],[S-OTD]]</f>
        <v>59</v>
      </c>
      <c r="M391" s="55">
        <f>(Table1[[#This Row],[Demand variability (COV)]]/100)*E391</f>
        <v>13.391999999999999</v>
      </c>
      <c r="N391" s="55">
        <f>AVERAGE(Table1[[#This Row],[Lead Time (days)]],Table1[[#This Row],[Exp. Lead time]])</f>
        <v>59</v>
      </c>
      <c r="O391" s="55">
        <f>(Table1[[#This Row],[Exp. Lead time]]-N391)^2</f>
        <v>0</v>
      </c>
      <c r="P391" s="55">
        <v>0</v>
      </c>
      <c r="Q391" s="55">
        <f>1.64*SQRT(Table1[[#This Row],[Lead Time (days)]]*(M391^2)+Table1[[#This Row],[APU
(units)]]*P391)</f>
        <v>168.70008232294848</v>
      </c>
      <c r="R391" s="58">
        <f>Table1[[#This Row],[Safety Stock]]+(E391/30)*Table1[[#This Row],[Lead Time (days)]]</f>
        <v>5655.7000823229482</v>
      </c>
      <c r="S391" s="58" t="str">
        <f>IF(Table1[[#This Row],[On Hand Stock (units)]]&gt;R391,"yes","no")</f>
        <v>no</v>
      </c>
      <c r="T391" s="59">
        <f>Table1[[#This Row],[On Hand Stock (units)]]-J391</f>
        <v>-377.18260204266335</v>
      </c>
      <c r="U391" s="59">
        <f>Table1[[#This Row],[Exp. Lead time]]*Table1[[#This Row],[APU
(units)]]/30</f>
        <v>5487</v>
      </c>
      <c r="V391" s="59">
        <f>Table1[[#This Row],[On Hand Stock (units)]]+U391</f>
        <v>9294.8173979573367</v>
      </c>
      <c r="W391" s="59" t="str">
        <f>IF(Table1[[#This Row],[On hand quantity after purchase]]&gt;Table1[[#This Row],[APU  Projection for oct]],"Yes","No")</f>
        <v>Yes</v>
      </c>
      <c r="X391" s="59">
        <f>AE391-Table1[[#This Row],[On Hand Stock (units)]]</f>
        <v>138624.47260204269</v>
      </c>
      <c r="Y391" s="59">
        <f>MAX(Table1[[#This Row],[Qty required to meet next quarter]],Table1[[#This Row],[MOQ/One lead time demand]])</f>
        <v>138624.47260204269</v>
      </c>
      <c r="Z391" s="59">
        <f>Table1[[#This Row],[Qty to purchase]]*Table1[[#This Row],[Std. Price ($)]]</f>
        <v>1179486.3251344804</v>
      </c>
      <c r="AA391" s="59"/>
      <c r="AB391" s="59"/>
      <c r="AC391" s="61">
        <f>Table1[[#This Row],[On Hand Stock (units)]]-(12*Table1[[#This Row],[APU
(units)]])</f>
        <v>-29672.182602042663</v>
      </c>
      <c r="AD391" s="64">
        <v>16740</v>
      </c>
      <c r="AE391" s="65">
        <f>AD391*Table1[[#This Row],[Std. Price ($)]]</f>
        <v>142432.29000000004</v>
      </c>
    </row>
    <row r="392" spans="1:31" ht="18.5" x14ac:dyDescent="0.35">
      <c r="A392" s="46">
        <v>65391.119992860535</v>
      </c>
      <c r="B392" s="47">
        <v>5.7026200000000005</v>
      </c>
      <c r="C392" s="47">
        <v>2485.9989780032006</v>
      </c>
      <c r="D392" s="47">
        <f>Table1[[#This Row],[On-Hand Stock ($)]]/Table1[[#This Row],[Std. Price ($)]]</f>
        <v>435.93979223641071</v>
      </c>
      <c r="E392" s="48">
        <v>1408</v>
      </c>
      <c r="F392" s="49">
        <v>0.5</v>
      </c>
      <c r="G392" s="48">
        <v>1</v>
      </c>
      <c r="H392" s="48">
        <v>0.55000000000000004</v>
      </c>
      <c r="I392" s="48">
        <v>11</v>
      </c>
      <c r="J392" s="55">
        <f>Table1[[#This Row],[APU
(units)]]+(Table1[[#This Row],[APU Trend]]*Table1[[#This Row],[APU
(units)]])</f>
        <v>2112</v>
      </c>
      <c r="K392" s="55" t="str">
        <f>IF(Table1[[#This Row],[On Hand Stock (units)]]&gt;J392,"Yes","No")</f>
        <v>No</v>
      </c>
      <c r="L392" s="55">
        <f>Table1[[#This Row],[Lead Time (days)]]/Table1[[#This Row],[S-OTD]]</f>
        <v>11</v>
      </c>
      <c r="M392" s="55">
        <f>(Table1[[#This Row],[Demand variability (COV)]]/100)*E392</f>
        <v>7.7440000000000007</v>
      </c>
      <c r="N392" s="55">
        <f>AVERAGE(Table1[[#This Row],[Lead Time (days)]],Table1[[#This Row],[Exp. Lead time]])</f>
        <v>11</v>
      </c>
      <c r="O392" s="55">
        <f>(Table1[[#This Row],[Exp. Lead time]]-N392)^2</f>
        <v>0</v>
      </c>
      <c r="P392" s="55">
        <v>0</v>
      </c>
      <c r="Q392" s="55">
        <f>1.64*SQRT(Table1[[#This Row],[Lead Time (days)]]*(M392^2)+Table1[[#This Row],[APU
(units)]]*P392)</f>
        <v>42.121665497480031</v>
      </c>
      <c r="R392" s="58">
        <f>Table1[[#This Row],[Safety Stock]]+(E392/30)*Table1[[#This Row],[Lead Time (days)]]</f>
        <v>558.38833216414673</v>
      </c>
      <c r="S392" s="58" t="str">
        <f>IF(Table1[[#This Row],[On Hand Stock (units)]]&gt;R392,"yes","no")</f>
        <v>no</v>
      </c>
      <c r="T392" s="59">
        <f>Table1[[#This Row],[On Hand Stock (units)]]-J392</f>
        <v>-1676.0602077635892</v>
      </c>
      <c r="U392" s="59">
        <f>Table1[[#This Row],[Exp. Lead time]]*Table1[[#This Row],[APU
(units)]]/30</f>
        <v>516.26666666666665</v>
      </c>
      <c r="V392" s="59">
        <f>Table1[[#This Row],[On Hand Stock (units)]]+U392</f>
        <v>952.20645890307742</v>
      </c>
      <c r="W392" s="59" t="str">
        <f>IF(Table1[[#This Row],[On hand quantity after purchase]]&gt;Table1[[#This Row],[APU  Projection for oct]],"Yes","No")</f>
        <v>No</v>
      </c>
      <c r="X392" s="59">
        <f>AE392-Table1[[#This Row],[On Hand Stock (units)]]</f>
        <v>47739.793967763595</v>
      </c>
      <c r="Y392" s="59">
        <f>MAX(Table1[[#This Row],[Qty required to meet next quarter]],Table1[[#This Row],[MOQ/One lead time demand]])</f>
        <v>47739.793967763595</v>
      </c>
      <c r="Z392" s="59">
        <f>Table1[[#This Row],[Qty to purchase]]*Table1[[#This Row],[Std. Price ($)]]</f>
        <v>272241.90387644805</v>
      </c>
      <c r="AA392" s="59"/>
      <c r="AB392" s="59"/>
      <c r="AC392" s="61">
        <f>Table1[[#This Row],[On Hand Stock (units)]]-(12*Table1[[#This Row],[APU
(units)]])</f>
        <v>-16460.060207763589</v>
      </c>
      <c r="AD392" s="64">
        <v>8448</v>
      </c>
      <c r="AE392" s="65">
        <f>AD392*Table1[[#This Row],[Std. Price ($)]]</f>
        <v>48175.733760000003</v>
      </c>
    </row>
    <row r="393" spans="1:31" ht="18.5" x14ac:dyDescent="0.35">
      <c r="A393" s="46">
        <v>915.17444818410843</v>
      </c>
      <c r="B393" s="47">
        <v>16.302000000000003</v>
      </c>
      <c r="C393" s="47">
        <v>7028.5389291509709</v>
      </c>
      <c r="D393" s="47">
        <f>Table1[[#This Row],[On-Hand Stock ($)]]/Table1[[#This Row],[Std. Price ($)]]</f>
        <v>431.14580598398783</v>
      </c>
      <c r="E393" s="48">
        <v>2362</v>
      </c>
      <c r="F393" s="49">
        <v>0.8</v>
      </c>
      <c r="G393" s="48">
        <v>0.76</v>
      </c>
      <c r="H393" s="48">
        <v>0.23</v>
      </c>
      <c r="I393" s="48">
        <v>12</v>
      </c>
      <c r="J393" s="55">
        <f>Table1[[#This Row],[APU
(units)]]+(Table1[[#This Row],[APU Trend]]*Table1[[#This Row],[APU
(units)]])</f>
        <v>4251.6000000000004</v>
      </c>
      <c r="K393" s="55" t="str">
        <f>IF(Table1[[#This Row],[On Hand Stock (units)]]&gt;J393,"Yes","No")</f>
        <v>No</v>
      </c>
      <c r="L393" s="55">
        <f>Table1[[#This Row],[Lead Time (days)]]/Table1[[#This Row],[S-OTD]]</f>
        <v>15.789473684210526</v>
      </c>
      <c r="M393" s="55">
        <f>(Table1[[#This Row],[Demand variability (COV)]]/100)*E393</f>
        <v>5.4325999999999999</v>
      </c>
      <c r="N393" s="55">
        <f>AVERAGE(Table1[[#This Row],[Lead Time (days)]],Table1[[#This Row],[Exp. Lead time]])</f>
        <v>13.894736842105264</v>
      </c>
      <c r="O393" s="55">
        <f>(Table1[[#This Row],[Exp. Lead time]]-N393)^2</f>
        <v>3.5900277008310204</v>
      </c>
      <c r="P393" s="55">
        <v>3.5900277008310204</v>
      </c>
      <c r="Q393" s="55">
        <f>1.64*SQRT(Table1[[#This Row],[Lead Time (days)]]*(M393^2)+Table1[[#This Row],[APU
(units)]]*P393)</f>
        <v>154.14083473246771</v>
      </c>
      <c r="R393" s="58">
        <f>Table1[[#This Row],[Safety Stock]]+(E393/30)*Table1[[#This Row],[Lead Time (days)]]</f>
        <v>1098.9408347324677</v>
      </c>
      <c r="S393" s="58" t="str">
        <f>IF(Table1[[#This Row],[On Hand Stock (units)]]&gt;R393,"yes","no")</f>
        <v>no</v>
      </c>
      <c r="T393" s="59">
        <f>Table1[[#This Row],[On Hand Stock (units)]]-J393</f>
        <v>-3820.4541940160125</v>
      </c>
      <c r="U393" s="59">
        <f>Table1[[#This Row],[Exp. Lead time]]*Table1[[#This Row],[APU
(units)]]/30</f>
        <v>1243.1578947368421</v>
      </c>
      <c r="V393" s="59">
        <f>Table1[[#This Row],[On Hand Stock (units)]]+U393</f>
        <v>1674.30370072083</v>
      </c>
      <c r="W393" s="59" t="str">
        <f>IF(Table1[[#This Row],[On hand quantity after purchase]]&gt;Table1[[#This Row],[APU  Projection for oct]],"Yes","No")</f>
        <v>No</v>
      </c>
      <c r="X393" s="59">
        <f>AE393-Table1[[#This Row],[On Hand Stock (units)]]</f>
        <v>299910.38139401609</v>
      </c>
      <c r="Y393" s="59">
        <f>MAX(Table1[[#This Row],[Qty required to meet next quarter]],Table1[[#This Row],[MOQ/One lead time demand]])</f>
        <v>299910.38139401609</v>
      </c>
      <c r="Z393" s="59">
        <f>Table1[[#This Row],[Qty to purchase]]*Table1[[#This Row],[Std. Price ($)]]</f>
        <v>4889139.0374852512</v>
      </c>
      <c r="AA393" s="59"/>
      <c r="AB393" s="59"/>
      <c r="AC393" s="61">
        <f>Table1[[#This Row],[On Hand Stock (units)]]-(12*Table1[[#This Row],[APU
(units)]])</f>
        <v>-27912.854194016014</v>
      </c>
      <c r="AD393" s="64">
        <v>18423.600000000002</v>
      </c>
      <c r="AE393" s="65">
        <f>AD393*Table1[[#This Row],[Std. Price ($)]]</f>
        <v>300341.52720000007</v>
      </c>
    </row>
    <row r="394" spans="1:31" ht="18.5" x14ac:dyDescent="0.35">
      <c r="A394" s="46">
        <v>95063.501702796406</v>
      </c>
      <c r="B394" s="47">
        <v>16.661700000000003</v>
      </c>
      <c r="C394" s="47">
        <v>34018.638248917297</v>
      </c>
      <c r="D394" s="47">
        <f>Table1[[#This Row],[On-Hand Stock ($)]]/Table1[[#This Row],[Std. Price ($)]]</f>
        <v>2041.7267295004285</v>
      </c>
      <c r="E394" s="48">
        <v>3688</v>
      </c>
      <c r="F394" s="49">
        <v>-0.6</v>
      </c>
      <c r="G394" s="48">
        <v>0.75</v>
      </c>
      <c r="H394" s="48">
        <v>0.61</v>
      </c>
      <c r="I394" s="48">
        <v>20</v>
      </c>
      <c r="J394" s="55">
        <f>Table1[[#This Row],[APU
(units)]]+(Table1[[#This Row],[APU Trend]]*Table1[[#This Row],[APU
(units)]])</f>
        <v>1475.2000000000003</v>
      </c>
      <c r="K394" s="55" t="str">
        <f>IF(Table1[[#This Row],[On Hand Stock (units)]]&gt;J394,"Yes","No")</f>
        <v>Yes</v>
      </c>
      <c r="L394" s="55">
        <f>Table1[[#This Row],[Lead Time (days)]]/Table1[[#This Row],[S-OTD]]</f>
        <v>26.666666666666668</v>
      </c>
      <c r="M394" s="55">
        <f>(Table1[[#This Row],[Demand variability (COV)]]/100)*E394</f>
        <v>22.496799999999997</v>
      </c>
      <c r="N394" s="55">
        <f>AVERAGE(Table1[[#This Row],[Lead Time (days)]],Table1[[#This Row],[Exp. Lead time]])</f>
        <v>23.333333333333336</v>
      </c>
      <c r="O394" s="55">
        <f>(Table1[[#This Row],[Exp. Lead time]]-N394)^2</f>
        <v>11.111111111111104</v>
      </c>
      <c r="P394" s="55">
        <v>11.111111111111104</v>
      </c>
      <c r="Q394" s="55">
        <f>1.64*SQRT(Table1[[#This Row],[Lead Time (days)]]*(M394^2)+Table1[[#This Row],[APU
(units)]]*P394)</f>
        <v>370.72669935404048</v>
      </c>
      <c r="R394" s="58">
        <f>Table1[[#This Row],[Safety Stock]]+(E394/30)*Table1[[#This Row],[Lead Time (days)]]</f>
        <v>2829.3933660207076</v>
      </c>
      <c r="S394" s="58" t="str">
        <f>IF(Table1[[#This Row],[On Hand Stock (units)]]&gt;R394,"yes","no")</f>
        <v>no</v>
      </c>
      <c r="T394" s="59">
        <f>Table1[[#This Row],[On Hand Stock (units)]]-J394</f>
        <v>566.52672950042825</v>
      </c>
      <c r="U394" s="59">
        <f>Table1[[#This Row],[Exp. Lead time]]*Table1[[#This Row],[APU
(units)]]/30</f>
        <v>3278.2222222222222</v>
      </c>
      <c r="V394" s="59">
        <f>Table1[[#This Row],[On Hand Stock (units)]]+U394</f>
        <v>5319.9489517226502</v>
      </c>
      <c r="W394" s="59" t="str">
        <f>IF(Table1[[#This Row],[On hand quantity after purchase]]&gt;Table1[[#This Row],[APU  Projection for oct]],"Yes","No")</f>
        <v>Yes</v>
      </c>
      <c r="X394" s="59">
        <f>AE394-Table1[[#This Row],[On Hand Stock (units)]]</f>
        <v>-38910.736489500414</v>
      </c>
      <c r="Y394" s="59">
        <f>MAX(Table1[[#This Row],[Qty required to meet next quarter]],Table1[[#This Row],[MOQ/One lead time demand]])</f>
        <v>3278.2222222222222</v>
      </c>
      <c r="Z394" s="59">
        <f>Table1[[#This Row],[Qty to purchase]]*Table1[[#This Row],[Std. Price ($)]]</f>
        <v>54620.755200000007</v>
      </c>
      <c r="AA394" s="59"/>
      <c r="AB394" s="59"/>
      <c r="AC394" s="61">
        <f>Table1[[#This Row],[On Hand Stock (units)]]-(12*Table1[[#This Row],[APU
(units)]])</f>
        <v>-42214.273270499572</v>
      </c>
      <c r="AD394" s="64">
        <v>-2212.7999999999988</v>
      </c>
      <c r="AE394" s="65">
        <f>AD394*Table1[[#This Row],[Std. Price ($)]]</f>
        <v>-36869.009759999986</v>
      </c>
    </row>
    <row r="395" spans="1:31" ht="18.5" x14ac:dyDescent="0.35">
      <c r="A395" s="46">
        <v>43454.370145273417</v>
      </c>
      <c r="B395" s="47">
        <v>5.8327500000000008</v>
      </c>
      <c r="C395" s="47">
        <v>17354.314973956054</v>
      </c>
      <c r="D395" s="47">
        <f>Table1[[#This Row],[On-Hand Stock ($)]]/Table1[[#This Row],[Std. Price ($)]]</f>
        <v>2975.3229564023918</v>
      </c>
      <c r="E395" s="48">
        <v>2790</v>
      </c>
      <c r="F395" s="49">
        <v>-0.4</v>
      </c>
      <c r="G395" s="48">
        <v>0.8</v>
      </c>
      <c r="H395" s="48">
        <v>1.01</v>
      </c>
      <c r="I395" s="48">
        <v>23</v>
      </c>
      <c r="J395" s="55">
        <f>Table1[[#This Row],[APU
(units)]]+(Table1[[#This Row],[APU Trend]]*Table1[[#This Row],[APU
(units)]])</f>
        <v>1674</v>
      </c>
      <c r="K395" s="55" t="str">
        <f>IF(Table1[[#This Row],[On Hand Stock (units)]]&gt;J395,"Yes","No")</f>
        <v>Yes</v>
      </c>
      <c r="L395" s="55">
        <f>Table1[[#This Row],[Lead Time (days)]]/Table1[[#This Row],[S-OTD]]</f>
        <v>28.75</v>
      </c>
      <c r="M395" s="55">
        <f>(Table1[[#This Row],[Demand variability (COV)]]/100)*E395</f>
        <v>28.178999999999998</v>
      </c>
      <c r="N395" s="55">
        <f>AVERAGE(Table1[[#This Row],[Lead Time (days)]],Table1[[#This Row],[Exp. Lead time]])</f>
        <v>25.875</v>
      </c>
      <c r="O395" s="55">
        <f>(Table1[[#This Row],[Exp. Lead time]]-N395)^2</f>
        <v>8.265625</v>
      </c>
      <c r="P395" s="55">
        <v>8.265625</v>
      </c>
      <c r="Q395" s="55">
        <f>1.64*SQRT(Table1[[#This Row],[Lead Time (days)]]*(M395^2)+Table1[[#This Row],[APU
(units)]]*P395)</f>
        <v>333.38575208171807</v>
      </c>
      <c r="R395" s="58">
        <f>Table1[[#This Row],[Safety Stock]]+(E395/30)*Table1[[#This Row],[Lead Time (days)]]</f>
        <v>2472.3857520817182</v>
      </c>
      <c r="S395" s="58" t="str">
        <f>IF(Table1[[#This Row],[On Hand Stock (units)]]&gt;R395,"yes","no")</f>
        <v>yes</v>
      </c>
      <c r="T395" s="59">
        <f>Table1[[#This Row],[On Hand Stock (units)]]-J395</f>
        <v>1301.3229564023918</v>
      </c>
      <c r="U395" s="59">
        <f>Table1[[#This Row],[Exp. Lead time]]*Table1[[#This Row],[APU
(units)]]/30</f>
        <v>2673.75</v>
      </c>
      <c r="V395" s="59">
        <f>Table1[[#This Row],[On Hand Stock (units)]]+U395</f>
        <v>5649.0729564023914</v>
      </c>
      <c r="W395" s="59" t="str">
        <f>IF(Table1[[#This Row],[On hand quantity after purchase]]&gt;Table1[[#This Row],[APU  Projection for oct]],"Yes","No")</f>
        <v>Yes</v>
      </c>
      <c r="X395" s="59">
        <f>AE395-Table1[[#This Row],[On Hand Stock (units)]]</f>
        <v>6788.700543597608</v>
      </c>
      <c r="Y395" s="59">
        <f>MAX(Table1[[#This Row],[Qty required to meet next quarter]],Table1[[#This Row],[MOQ/One lead time demand]])</f>
        <v>6788.700543597608</v>
      </c>
      <c r="Z395" s="59">
        <f>Table1[[#This Row],[Qty to purchase]]*Table1[[#This Row],[Std. Price ($)]]</f>
        <v>39596.793095668952</v>
      </c>
      <c r="AA395" s="59"/>
      <c r="AB395" s="59"/>
      <c r="AC395" s="61">
        <f>Table1[[#This Row],[On Hand Stock (units)]]-(12*Table1[[#This Row],[APU
(units)]])</f>
        <v>-30504.677043597607</v>
      </c>
      <c r="AD395" s="64">
        <v>1673.9999999999995</v>
      </c>
      <c r="AE395" s="65">
        <f>AD395*Table1[[#This Row],[Std. Price ($)]]</f>
        <v>9764.0234999999993</v>
      </c>
    </row>
    <row r="396" spans="1:31" ht="18.5" x14ac:dyDescent="0.35">
      <c r="A396" s="46">
        <v>11682.122040713739</v>
      </c>
      <c r="B396" s="47">
        <v>8.0878600000000009</v>
      </c>
      <c r="C396" s="47">
        <v>195467.88090878361</v>
      </c>
      <c r="D396" s="47">
        <f>Table1[[#This Row],[On-Hand Stock ($)]]/Table1[[#This Row],[Std. Price ($)]]</f>
        <v>24168.059401224007</v>
      </c>
      <c r="E396" s="48">
        <v>2660</v>
      </c>
      <c r="F396" s="49">
        <v>-0.6</v>
      </c>
      <c r="G396" s="48">
        <v>0.82</v>
      </c>
      <c r="H396" s="48">
        <v>1.04</v>
      </c>
      <c r="I396" s="48">
        <v>200</v>
      </c>
      <c r="J396" s="55">
        <f>Table1[[#This Row],[APU
(units)]]+(Table1[[#This Row],[APU Trend]]*Table1[[#This Row],[APU
(units)]])</f>
        <v>1064</v>
      </c>
      <c r="K396" s="55" t="str">
        <f>IF(Table1[[#This Row],[On Hand Stock (units)]]&gt;J396,"Yes","No")</f>
        <v>Yes</v>
      </c>
      <c r="L396" s="55">
        <f>Table1[[#This Row],[Lead Time (days)]]/Table1[[#This Row],[S-OTD]]</f>
        <v>243.90243902439025</v>
      </c>
      <c r="M396" s="55">
        <f>(Table1[[#This Row],[Demand variability (COV)]]/100)*E396</f>
        <v>27.663999999999998</v>
      </c>
      <c r="N396" s="55">
        <f>AVERAGE(Table1[[#This Row],[Lead Time (days)]],Table1[[#This Row],[Exp. Lead time]])</f>
        <v>221.95121951219511</v>
      </c>
      <c r="O396" s="55">
        <f>(Table1[[#This Row],[Exp. Lead time]]-N396)^2</f>
        <v>481.85603807257655</v>
      </c>
      <c r="P396" s="55">
        <v>481.85603807257655</v>
      </c>
      <c r="Q396" s="55">
        <f>1.64*SQRT(Table1[[#This Row],[Lead Time (days)]]*(M396^2)+Table1[[#This Row],[APU
(units)]]*P396)</f>
        <v>1964.4410162426168</v>
      </c>
      <c r="R396" s="58">
        <f>Table1[[#This Row],[Safety Stock]]+(E396/30)*Table1[[#This Row],[Lead Time (days)]]</f>
        <v>19697.774349575953</v>
      </c>
      <c r="S396" s="58" t="str">
        <f>IF(Table1[[#This Row],[On Hand Stock (units)]]&gt;R396,"yes","no")</f>
        <v>yes</v>
      </c>
      <c r="T396" s="59">
        <f>Table1[[#This Row],[On Hand Stock (units)]]-J396</f>
        <v>23104.059401224007</v>
      </c>
      <c r="U396" s="59">
        <f>Table1[[#This Row],[Exp. Lead time]]*Table1[[#This Row],[APU
(units)]]/30</f>
        <v>21626.0162601626</v>
      </c>
      <c r="V396" s="59">
        <f>Table1[[#This Row],[On Hand Stock (units)]]+U396</f>
        <v>45794.075661386611</v>
      </c>
      <c r="W396" s="59" t="str">
        <f>IF(Table1[[#This Row],[On hand quantity after purchase]]&gt;Table1[[#This Row],[APU  Projection for oct]],"Yes","No")</f>
        <v>Yes</v>
      </c>
      <c r="X396" s="59">
        <f>AE396-Table1[[#This Row],[On Hand Stock (units)]]</f>
        <v>-37076.283961223999</v>
      </c>
      <c r="Y396" s="59">
        <f>MAX(Table1[[#This Row],[Qty required to meet next quarter]],Table1[[#This Row],[MOQ/One lead time demand]])</f>
        <v>21626.0162601626</v>
      </c>
      <c r="Z396" s="59">
        <f>Table1[[#This Row],[Qty to purchase]]*Table1[[#This Row],[Std. Price ($)]]</f>
        <v>174908.19186991869</v>
      </c>
      <c r="AA396" s="59"/>
      <c r="AB396" s="59"/>
      <c r="AC396" s="61">
        <f>Table1[[#This Row],[On Hand Stock (units)]]-(12*Table1[[#This Row],[APU
(units)]])</f>
        <v>-7751.9405987759928</v>
      </c>
      <c r="AD396" s="64">
        <v>-1595.9999999999991</v>
      </c>
      <c r="AE396" s="65">
        <f>AD396*Table1[[#This Row],[Std. Price ($)]]</f>
        <v>-12908.224559999993</v>
      </c>
    </row>
    <row r="397" spans="1:31" ht="18.5" x14ac:dyDescent="0.35">
      <c r="A397" s="46">
        <v>93594.208053612077</v>
      </c>
      <c r="B397" s="47">
        <v>17.581421000000002</v>
      </c>
      <c r="C397" s="47">
        <v>23537.845921808504</v>
      </c>
      <c r="D397" s="47">
        <f>Table1[[#This Row],[On-Hand Stock ($)]]/Table1[[#This Row],[Std. Price ($)]]</f>
        <v>1338.7908703061319</v>
      </c>
      <c r="E397" s="48">
        <v>3106</v>
      </c>
      <c r="F397" s="49">
        <v>0.4</v>
      </c>
      <c r="G397" s="48">
        <v>0.93</v>
      </c>
      <c r="H397" s="48">
        <v>0.21</v>
      </c>
      <c r="I397" s="48">
        <v>40</v>
      </c>
      <c r="J397" s="55">
        <f>Table1[[#This Row],[APU
(units)]]+(Table1[[#This Row],[APU Trend]]*Table1[[#This Row],[APU
(units)]])</f>
        <v>4348.3999999999996</v>
      </c>
      <c r="K397" s="55" t="str">
        <f>IF(Table1[[#This Row],[On Hand Stock (units)]]&gt;J397,"Yes","No")</f>
        <v>No</v>
      </c>
      <c r="L397" s="55">
        <f>Table1[[#This Row],[Lead Time (days)]]/Table1[[#This Row],[S-OTD]]</f>
        <v>43.01075268817204</v>
      </c>
      <c r="M397" s="55">
        <f>(Table1[[#This Row],[Demand variability (COV)]]/100)*E397</f>
        <v>6.5225999999999997</v>
      </c>
      <c r="N397" s="55">
        <f>AVERAGE(Table1[[#This Row],[Lead Time (days)]],Table1[[#This Row],[Exp. Lead time]])</f>
        <v>41.505376344086017</v>
      </c>
      <c r="O397" s="55">
        <f>(Table1[[#This Row],[Exp. Lead time]]-N397)^2</f>
        <v>2.2661579373338023</v>
      </c>
      <c r="P397" s="55">
        <v>2.2661579373338023</v>
      </c>
      <c r="Q397" s="55">
        <f>1.64*SQRT(Table1[[#This Row],[Lead Time (days)]]*(M397^2)+Table1[[#This Row],[APU
(units)]]*P397)</f>
        <v>153.32429188722065</v>
      </c>
      <c r="R397" s="58">
        <f>Table1[[#This Row],[Safety Stock]]+(E397/30)*Table1[[#This Row],[Lead Time (days)]]</f>
        <v>4294.6576252205541</v>
      </c>
      <c r="S397" s="58" t="str">
        <f>IF(Table1[[#This Row],[On Hand Stock (units)]]&gt;R397,"yes","no")</f>
        <v>no</v>
      </c>
      <c r="T397" s="59">
        <f>Table1[[#This Row],[On Hand Stock (units)]]-J397</f>
        <v>-3009.6091296938675</v>
      </c>
      <c r="U397" s="59">
        <f>Table1[[#This Row],[Exp. Lead time]]*Table1[[#This Row],[APU
(units)]]/30</f>
        <v>4453.0465949820782</v>
      </c>
      <c r="V397" s="59">
        <f>Table1[[#This Row],[On Hand Stock (units)]]+U397</f>
        <v>5791.8374652882103</v>
      </c>
      <c r="W397" s="59" t="str">
        <f>IF(Table1[[#This Row],[On hand quantity after purchase]]&gt;Table1[[#This Row],[APU  Projection for oct]],"Yes","No")</f>
        <v>Yes</v>
      </c>
      <c r="X397" s="59">
        <f>AE397-Table1[[#This Row],[On Hand Stock (units)]]</f>
        <v>293543.83471009391</v>
      </c>
      <c r="Y397" s="59">
        <f>MAX(Table1[[#This Row],[Qty required to meet next quarter]],Table1[[#This Row],[MOQ/One lead time demand]])</f>
        <v>293543.83471009391</v>
      </c>
      <c r="Z397" s="59">
        <f>Table1[[#This Row],[Qty to purchase]]*Table1[[#This Row],[Std. Price ($)]]</f>
        <v>5160917.7399925748</v>
      </c>
      <c r="AA397" s="59"/>
      <c r="AB397" s="59"/>
      <c r="AC397" s="61">
        <f>Table1[[#This Row],[On Hand Stock (units)]]-(12*Table1[[#This Row],[APU
(units)]])</f>
        <v>-35933.209129693867</v>
      </c>
      <c r="AD397" s="64">
        <v>16772.400000000001</v>
      </c>
      <c r="AE397" s="65">
        <f>AD397*Table1[[#This Row],[Std. Price ($)]]</f>
        <v>294882.62558040005</v>
      </c>
    </row>
    <row r="398" spans="1:31" ht="18.5" x14ac:dyDescent="0.35">
      <c r="A398" s="46">
        <v>88579.597315855368</v>
      </c>
      <c r="B398" s="47">
        <v>7.1801400000000006</v>
      </c>
      <c r="C398" s="47">
        <v>4332.7477023965503</v>
      </c>
      <c r="D398" s="47">
        <f>Table1[[#This Row],[On-Hand Stock ($)]]/Table1[[#This Row],[Std. Price ($)]]</f>
        <v>603.43498906658499</v>
      </c>
      <c r="E398" s="48">
        <v>2944</v>
      </c>
      <c r="F398" s="49">
        <v>0.5</v>
      </c>
      <c r="G398" s="48">
        <v>0.77</v>
      </c>
      <c r="H398" s="48">
        <v>0.25</v>
      </c>
      <c r="I398" s="48">
        <v>11</v>
      </c>
      <c r="J398" s="55">
        <f>Table1[[#This Row],[APU
(units)]]+(Table1[[#This Row],[APU Trend]]*Table1[[#This Row],[APU
(units)]])</f>
        <v>4416</v>
      </c>
      <c r="K398" s="55" t="str">
        <f>IF(Table1[[#This Row],[On Hand Stock (units)]]&gt;J398,"Yes","No")</f>
        <v>No</v>
      </c>
      <c r="L398" s="55">
        <f>Table1[[#This Row],[Lead Time (days)]]/Table1[[#This Row],[S-OTD]]</f>
        <v>14.285714285714285</v>
      </c>
      <c r="M398" s="55">
        <f>(Table1[[#This Row],[Demand variability (COV)]]/100)*E398</f>
        <v>7.36</v>
      </c>
      <c r="N398" s="55">
        <f>AVERAGE(Table1[[#This Row],[Lead Time (days)]],Table1[[#This Row],[Exp. Lead time]])</f>
        <v>12.642857142857142</v>
      </c>
      <c r="O398" s="55">
        <f>(Table1[[#This Row],[Exp. Lead time]]-N398)^2</f>
        <v>2.698979591836733</v>
      </c>
      <c r="P398" s="55">
        <v>2.698979591836733</v>
      </c>
      <c r="Q398" s="55">
        <f>1.64*SQRT(Table1[[#This Row],[Lead Time (days)]]*(M398^2)+Table1[[#This Row],[APU
(units)]]*P398)</f>
        <v>151.57061990966719</v>
      </c>
      <c r="R398" s="58">
        <f>Table1[[#This Row],[Safety Stock]]+(E398/30)*Table1[[#This Row],[Lead Time (days)]]</f>
        <v>1231.0372865763338</v>
      </c>
      <c r="S398" s="58" t="str">
        <f>IF(Table1[[#This Row],[On Hand Stock (units)]]&gt;R398,"yes","no")</f>
        <v>no</v>
      </c>
      <c r="T398" s="59">
        <f>Table1[[#This Row],[On Hand Stock (units)]]-J398</f>
        <v>-3812.5650109334151</v>
      </c>
      <c r="U398" s="59">
        <f>Table1[[#This Row],[Exp. Lead time]]*Table1[[#This Row],[APU
(units)]]/30</f>
        <v>1401.9047619047619</v>
      </c>
      <c r="V398" s="59">
        <f>Table1[[#This Row],[On Hand Stock (units)]]+U398</f>
        <v>2005.3397509713468</v>
      </c>
      <c r="W398" s="59" t="str">
        <f>IF(Table1[[#This Row],[On hand quantity after purchase]]&gt;Table1[[#This Row],[APU  Projection for oct]],"Yes","No")</f>
        <v>No</v>
      </c>
      <c r="X398" s="59">
        <f>AE398-Table1[[#This Row],[On Hand Stock (units)]]</f>
        <v>126226.55797093343</v>
      </c>
      <c r="Y398" s="59">
        <f>MAX(Table1[[#This Row],[Qty required to meet next quarter]],Table1[[#This Row],[MOQ/One lead time demand]])</f>
        <v>126226.55797093343</v>
      </c>
      <c r="Z398" s="59">
        <f>Table1[[#This Row],[Qty to purchase]]*Table1[[#This Row],[Std. Price ($)]]</f>
        <v>906324.35794941802</v>
      </c>
      <c r="AA398" s="59"/>
      <c r="AB398" s="59"/>
      <c r="AC398" s="61">
        <f>Table1[[#This Row],[On Hand Stock (units)]]-(12*Table1[[#This Row],[APU
(units)]])</f>
        <v>-34724.565010933416</v>
      </c>
      <c r="AD398" s="64">
        <v>17664</v>
      </c>
      <c r="AE398" s="65">
        <f>AD398*Table1[[#This Row],[Std. Price ($)]]</f>
        <v>126829.99296000002</v>
      </c>
    </row>
    <row r="399" spans="1:31" ht="18.5" x14ac:dyDescent="0.35">
      <c r="A399" s="46">
        <v>49937.31221924995</v>
      </c>
      <c r="B399" s="47">
        <v>7.6890000000000009</v>
      </c>
      <c r="C399" s="47">
        <v>12530.520687087337</v>
      </c>
      <c r="D399" s="47">
        <f>Table1[[#This Row],[On-Hand Stock ($)]]/Table1[[#This Row],[Std. Price ($)]]</f>
        <v>1629.6684467534576</v>
      </c>
      <c r="E399" s="48">
        <v>3098</v>
      </c>
      <c r="F399" s="49">
        <v>0.2</v>
      </c>
      <c r="G399" s="48">
        <v>1</v>
      </c>
      <c r="H399" s="48">
        <v>0.46</v>
      </c>
      <c r="I399" s="48">
        <v>23</v>
      </c>
      <c r="J399" s="55">
        <f>Table1[[#This Row],[APU
(units)]]+(Table1[[#This Row],[APU Trend]]*Table1[[#This Row],[APU
(units)]])</f>
        <v>3717.6</v>
      </c>
      <c r="K399" s="55" t="str">
        <f>IF(Table1[[#This Row],[On Hand Stock (units)]]&gt;J399,"Yes","No")</f>
        <v>No</v>
      </c>
      <c r="L399" s="55">
        <f>Table1[[#This Row],[Lead Time (days)]]/Table1[[#This Row],[S-OTD]]</f>
        <v>23</v>
      </c>
      <c r="M399" s="55">
        <f>(Table1[[#This Row],[Demand variability (COV)]]/100)*E399</f>
        <v>14.2508</v>
      </c>
      <c r="N399" s="55">
        <f>AVERAGE(Table1[[#This Row],[Lead Time (days)]],Table1[[#This Row],[Exp. Lead time]])</f>
        <v>23</v>
      </c>
      <c r="O399" s="55">
        <f>(Table1[[#This Row],[Exp. Lead time]]-N399)^2</f>
        <v>0</v>
      </c>
      <c r="P399" s="55">
        <v>0</v>
      </c>
      <c r="Q399" s="55">
        <f>1.64*SQRT(Table1[[#This Row],[Lead Time (days)]]*(M399^2)+Table1[[#This Row],[APU
(units)]]*P399)</f>
        <v>112.08487483077684</v>
      </c>
      <c r="R399" s="58">
        <f>Table1[[#This Row],[Safety Stock]]+(E399/30)*Table1[[#This Row],[Lead Time (days)]]</f>
        <v>2487.2182081641099</v>
      </c>
      <c r="S399" s="58" t="str">
        <f>IF(Table1[[#This Row],[On Hand Stock (units)]]&gt;R399,"yes","no")</f>
        <v>no</v>
      </c>
      <c r="T399" s="59">
        <f>Table1[[#This Row],[On Hand Stock (units)]]-J399</f>
        <v>-2087.9315532465425</v>
      </c>
      <c r="U399" s="59">
        <f>Table1[[#This Row],[Exp. Lead time]]*Table1[[#This Row],[APU
(units)]]/30</f>
        <v>2375.1333333333332</v>
      </c>
      <c r="V399" s="59">
        <f>Table1[[#This Row],[On Hand Stock (units)]]+U399</f>
        <v>4004.801780086791</v>
      </c>
      <c r="W399" s="59" t="str">
        <f>IF(Table1[[#This Row],[On hand quantity after purchase]]&gt;Table1[[#This Row],[APU  Projection for oct]],"Yes","No")</f>
        <v>Yes</v>
      </c>
      <c r="X399" s="59">
        <f>AE399-Table1[[#This Row],[On Hand Stock (units)]]</f>
        <v>98416.523953246549</v>
      </c>
      <c r="Y399" s="59">
        <f>MAX(Table1[[#This Row],[Qty required to meet next quarter]],Table1[[#This Row],[MOQ/One lead time demand]])</f>
        <v>98416.523953246549</v>
      </c>
      <c r="Z399" s="59">
        <f>Table1[[#This Row],[Qty to purchase]]*Table1[[#This Row],[Std. Price ($)]]</f>
        <v>756724.65267651284</v>
      </c>
      <c r="AA399" s="59"/>
      <c r="AB399" s="59"/>
      <c r="AC399" s="61">
        <f>Table1[[#This Row],[On Hand Stock (units)]]-(12*Table1[[#This Row],[APU
(units)]])</f>
        <v>-35546.331553246542</v>
      </c>
      <c r="AD399" s="64">
        <v>13011.599999999999</v>
      </c>
      <c r="AE399" s="65">
        <f>AD399*Table1[[#This Row],[Std. Price ($)]]</f>
        <v>100046.1924</v>
      </c>
    </row>
    <row r="400" spans="1:31" ht="18.5" x14ac:dyDescent="0.35">
      <c r="A400" s="46">
        <v>70551.673920888585</v>
      </c>
      <c r="B400" s="47">
        <v>10.628640000000001</v>
      </c>
      <c r="C400" s="47">
        <v>3134.0870137538136</v>
      </c>
      <c r="D400" s="47">
        <f>Table1[[#This Row],[On-Hand Stock ($)]]/Table1[[#This Row],[Std. Price ($)]]</f>
        <v>294.87187577656346</v>
      </c>
      <c r="E400" s="48">
        <v>3194</v>
      </c>
      <c r="F400" s="49">
        <v>0.5</v>
      </c>
      <c r="G400" s="48">
        <v>1</v>
      </c>
      <c r="H400" s="48">
        <v>0.12</v>
      </c>
      <c r="I400" s="48">
        <v>11</v>
      </c>
      <c r="J400" s="55">
        <f>Table1[[#This Row],[APU
(units)]]+(Table1[[#This Row],[APU Trend]]*Table1[[#This Row],[APU
(units)]])</f>
        <v>4791</v>
      </c>
      <c r="K400" s="55" t="str">
        <f>IF(Table1[[#This Row],[On Hand Stock (units)]]&gt;J400,"Yes","No")</f>
        <v>No</v>
      </c>
      <c r="L400" s="55">
        <f>Table1[[#This Row],[Lead Time (days)]]/Table1[[#This Row],[S-OTD]]</f>
        <v>11</v>
      </c>
      <c r="M400" s="55">
        <f>(Table1[[#This Row],[Demand variability (COV)]]/100)*E400</f>
        <v>3.8327999999999998</v>
      </c>
      <c r="N400" s="55">
        <f>AVERAGE(Table1[[#This Row],[Lead Time (days)]],Table1[[#This Row],[Exp. Lead time]])</f>
        <v>11</v>
      </c>
      <c r="O400" s="55">
        <f>(Table1[[#This Row],[Exp. Lead time]]-N400)^2</f>
        <v>0</v>
      </c>
      <c r="P400" s="55">
        <v>0</v>
      </c>
      <c r="Q400" s="55">
        <f>1.64*SQRT(Table1[[#This Row],[Lead Time (days)]]*(M400^2)+Table1[[#This Row],[APU
(units)]]*P400)</f>
        <v>20.847613574217647</v>
      </c>
      <c r="R400" s="58">
        <f>Table1[[#This Row],[Safety Stock]]+(E400/30)*Table1[[#This Row],[Lead Time (days)]]</f>
        <v>1191.980946907551</v>
      </c>
      <c r="S400" s="58" t="str">
        <f>IF(Table1[[#This Row],[On Hand Stock (units)]]&gt;R400,"yes","no")</f>
        <v>no</v>
      </c>
      <c r="T400" s="59">
        <f>Table1[[#This Row],[On Hand Stock (units)]]-J400</f>
        <v>-4496.1281242234363</v>
      </c>
      <c r="U400" s="59">
        <f>Table1[[#This Row],[Exp. Lead time]]*Table1[[#This Row],[APU
(units)]]/30</f>
        <v>1171.1333333333334</v>
      </c>
      <c r="V400" s="59">
        <f>Table1[[#This Row],[On Hand Stock (units)]]+U400</f>
        <v>1466.0052091098969</v>
      </c>
      <c r="W400" s="59" t="str">
        <f>IF(Table1[[#This Row],[On hand quantity after purchase]]&gt;Table1[[#This Row],[APU  Projection for oct]],"Yes","No")</f>
        <v>No</v>
      </c>
      <c r="X400" s="59">
        <f>AE400-Table1[[#This Row],[On Hand Stock (units)]]</f>
        <v>203392.38508422347</v>
      </c>
      <c r="Y400" s="59">
        <f>MAX(Table1[[#This Row],[Qty required to meet next quarter]],Table1[[#This Row],[MOQ/One lead time demand]])</f>
        <v>203392.38508422347</v>
      </c>
      <c r="Z400" s="59">
        <f>Table1[[#This Row],[Qty to purchase]]*Table1[[#This Row],[Std. Price ($)]]</f>
        <v>2161784.4398015812</v>
      </c>
      <c r="AA400" s="59"/>
      <c r="AB400" s="59"/>
      <c r="AC400" s="61">
        <f>Table1[[#This Row],[On Hand Stock (units)]]-(12*Table1[[#This Row],[APU
(units)]])</f>
        <v>-38033.12812422344</v>
      </c>
      <c r="AD400" s="64">
        <v>19164</v>
      </c>
      <c r="AE400" s="65">
        <f>AD400*Table1[[#This Row],[Std. Price ($)]]</f>
        <v>203687.25696000003</v>
      </c>
    </row>
    <row r="401" spans="1:31" ht="18.5" x14ac:dyDescent="0.35">
      <c r="A401" s="46">
        <v>16747.704988534428</v>
      </c>
      <c r="B401" s="47">
        <v>17.581421000000002</v>
      </c>
      <c r="C401" s="47">
        <v>37143.530379477852</v>
      </c>
      <c r="D401" s="47">
        <f>Table1[[#This Row],[On-Hand Stock ($)]]/Table1[[#This Row],[Std. Price ($)]]</f>
        <v>2112.658037110757</v>
      </c>
      <c r="E401" s="48">
        <v>4430</v>
      </c>
      <c r="F401" s="49">
        <v>-0.4</v>
      </c>
      <c r="G401" s="48">
        <v>0.75</v>
      </c>
      <c r="H401" s="48">
        <v>0.57999999999999996</v>
      </c>
      <c r="I401" s="48">
        <v>18</v>
      </c>
      <c r="J401" s="55">
        <f>Table1[[#This Row],[APU
(units)]]+(Table1[[#This Row],[APU Trend]]*Table1[[#This Row],[APU
(units)]])</f>
        <v>2658</v>
      </c>
      <c r="K401" s="55" t="str">
        <f>IF(Table1[[#This Row],[On Hand Stock (units)]]&gt;J401,"Yes","No")</f>
        <v>No</v>
      </c>
      <c r="L401" s="55">
        <f>Table1[[#This Row],[Lead Time (days)]]/Table1[[#This Row],[S-OTD]]</f>
        <v>24</v>
      </c>
      <c r="M401" s="55">
        <f>(Table1[[#This Row],[Demand variability (COV)]]/100)*E401</f>
        <v>25.693999999999999</v>
      </c>
      <c r="N401" s="55">
        <f>AVERAGE(Table1[[#This Row],[Lead Time (days)]],Table1[[#This Row],[Exp. Lead time]])</f>
        <v>21</v>
      </c>
      <c r="O401" s="55">
        <f>(Table1[[#This Row],[Exp. Lead time]]-N401)^2</f>
        <v>9</v>
      </c>
      <c r="P401" s="55">
        <v>9</v>
      </c>
      <c r="Q401" s="55">
        <f>1.64*SQRT(Table1[[#This Row],[Lead Time (days)]]*(M401^2)+Table1[[#This Row],[APU
(units)]]*P401)</f>
        <v>373.0892567567991</v>
      </c>
      <c r="R401" s="58">
        <f>Table1[[#This Row],[Safety Stock]]+(E401/30)*Table1[[#This Row],[Lead Time (days)]]</f>
        <v>3031.0892567567989</v>
      </c>
      <c r="S401" s="58" t="str">
        <f>IF(Table1[[#This Row],[On Hand Stock (units)]]&gt;R401,"yes","no")</f>
        <v>no</v>
      </c>
      <c r="T401" s="59">
        <f>Table1[[#This Row],[On Hand Stock (units)]]-J401</f>
        <v>-545.34196288924295</v>
      </c>
      <c r="U401" s="59">
        <f>Table1[[#This Row],[Exp. Lead time]]*Table1[[#This Row],[APU
(units)]]/30</f>
        <v>3544</v>
      </c>
      <c r="V401" s="59">
        <f>Table1[[#This Row],[On Hand Stock (units)]]+U401</f>
        <v>5656.6580371107575</v>
      </c>
      <c r="W401" s="59" t="str">
        <f>IF(Table1[[#This Row],[On hand quantity after purchase]]&gt;Table1[[#This Row],[APU  Projection for oct]],"Yes","No")</f>
        <v>Yes</v>
      </c>
      <c r="X401" s="59">
        <f>AE401-Table1[[#This Row],[On Hand Stock (units)]]</f>
        <v>44618.758980889237</v>
      </c>
      <c r="Y401" s="59">
        <f>MAX(Table1[[#This Row],[Qty required to meet next quarter]],Table1[[#This Row],[MOQ/One lead time demand]])</f>
        <v>44618.758980889237</v>
      </c>
      <c r="Z401" s="59">
        <f>Table1[[#This Row],[Qty to purchase]]*Table1[[#This Row],[Std. Price ($)]]</f>
        <v>784461.18614054471</v>
      </c>
      <c r="AA401" s="59"/>
      <c r="AB401" s="59"/>
      <c r="AC401" s="61">
        <f>Table1[[#This Row],[On Hand Stock (units)]]-(12*Table1[[#This Row],[APU
(units)]])</f>
        <v>-51047.341962889244</v>
      </c>
      <c r="AD401" s="64">
        <v>2657.9999999999991</v>
      </c>
      <c r="AE401" s="65">
        <f>AD401*Table1[[#This Row],[Std. Price ($)]]</f>
        <v>46731.417017999993</v>
      </c>
    </row>
    <row r="402" spans="1:31" ht="18.5" x14ac:dyDescent="0.35">
      <c r="A402" s="46">
        <v>66606.752273268969</v>
      </c>
      <c r="B402" s="47">
        <v>6.1446000000000005</v>
      </c>
      <c r="C402" s="47">
        <v>110267.88366304594</v>
      </c>
      <c r="D402" s="47">
        <f>Table1[[#This Row],[On-Hand Stock ($)]]/Table1[[#This Row],[Std. Price ($)]]</f>
        <v>17945.494200280886</v>
      </c>
      <c r="E402" s="48">
        <v>2506</v>
      </c>
      <c r="F402" s="49">
        <v>0.2</v>
      </c>
      <c r="G402" s="48">
        <v>0.8</v>
      </c>
      <c r="H402" s="48">
        <v>1.44</v>
      </c>
      <c r="I402" s="48">
        <v>115</v>
      </c>
      <c r="J402" s="55">
        <f>Table1[[#This Row],[APU
(units)]]+(Table1[[#This Row],[APU Trend]]*Table1[[#This Row],[APU
(units)]])</f>
        <v>3007.2</v>
      </c>
      <c r="K402" s="55" t="str">
        <f>IF(Table1[[#This Row],[On Hand Stock (units)]]&gt;J402,"Yes","No")</f>
        <v>Yes</v>
      </c>
      <c r="L402" s="55">
        <f>Table1[[#This Row],[Lead Time (days)]]/Table1[[#This Row],[S-OTD]]</f>
        <v>143.75</v>
      </c>
      <c r="M402" s="55">
        <f>(Table1[[#This Row],[Demand variability (COV)]]/100)*E402</f>
        <v>36.086399999999998</v>
      </c>
      <c r="N402" s="55">
        <f>AVERAGE(Table1[[#This Row],[Lead Time (days)]],Table1[[#This Row],[Exp. Lead time]])</f>
        <v>129.375</v>
      </c>
      <c r="O402" s="55">
        <f>(Table1[[#This Row],[Exp. Lead time]]-N402)^2</f>
        <v>206.640625</v>
      </c>
      <c r="P402" s="55">
        <v>206.640625</v>
      </c>
      <c r="Q402" s="55">
        <f>1.64*SQRT(Table1[[#This Row],[Lead Time (days)]]*(M402^2)+Table1[[#This Row],[APU
(units)]]*P402)</f>
        <v>1339.9890512669078</v>
      </c>
      <c r="R402" s="58">
        <f>Table1[[#This Row],[Safety Stock]]+(E402/30)*Table1[[#This Row],[Lead Time (days)]]</f>
        <v>10946.322384600242</v>
      </c>
      <c r="S402" s="58" t="str">
        <f>IF(Table1[[#This Row],[On Hand Stock (units)]]&gt;R402,"yes","no")</f>
        <v>yes</v>
      </c>
      <c r="T402" s="59">
        <f>Table1[[#This Row],[On Hand Stock (units)]]-J402</f>
        <v>14938.294200280885</v>
      </c>
      <c r="U402" s="59">
        <f>Table1[[#This Row],[Exp. Lead time]]*Table1[[#This Row],[APU
(units)]]/30</f>
        <v>12007.916666666666</v>
      </c>
      <c r="V402" s="59">
        <f>Table1[[#This Row],[On Hand Stock (units)]]+U402</f>
        <v>29953.410866947554</v>
      </c>
      <c r="W402" s="59" t="str">
        <f>IF(Table1[[#This Row],[On hand quantity after purchase]]&gt;Table1[[#This Row],[APU  Projection for oct]],"Yes","No")</f>
        <v>Yes</v>
      </c>
      <c r="X402" s="59">
        <f>AE402-Table1[[#This Row],[On Hand Stock (units)]]</f>
        <v>46727.64971971912</v>
      </c>
      <c r="Y402" s="59">
        <f>MAX(Table1[[#This Row],[Qty required to meet next quarter]],Table1[[#This Row],[MOQ/One lead time demand]])</f>
        <v>46727.64971971912</v>
      </c>
      <c r="Z402" s="59">
        <f>Table1[[#This Row],[Qty to purchase]]*Table1[[#This Row],[Std. Price ($)]]</f>
        <v>287122.71646778611</v>
      </c>
      <c r="AA402" s="59"/>
      <c r="AB402" s="59"/>
      <c r="AC402" s="61">
        <f>Table1[[#This Row],[On Hand Stock (units)]]-(12*Table1[[#This Row],[APU
(units)]])</f>
        <v>-12126.505799719114</v>
      </c>
      <c r="AD402" s="64">
        <v>10525.2</v>
      </c>
      <c r="AE402" s="65">
        <f>AD402*Table1[[#This Row],[Std. Price ($)]]</f>
        <v>64673.14392000001</v>
      </c>
    </row>
    <row r="403" spans="1:31" ht="18.5" x14ac:dyDescent="0.35">
      <c r="A403" s="46">
        <v>88245.078823963355</v>
      </c>
      <c r="B403" s="47">
        <v>7.219850000000001</v>
      </c>
      <c r="C403" s="47">
        <v>7557.1072604518722</v>
      </c>
      <c r="D403" s="47">
        <f>Table1[[#This Row],[On-Hand Stock ($)]]/Table1[[#This Row],[Std. Price ($)]]</f>
        <v>1046.7125023998935</v>
      </c>
      <c r="E403" s="48">
        <v>2886</v>
      </c>
      <c r="F403" s="49">
        <v>-0.4</v>
      </c>
      <c r="G403" s="48">
        <v>0.78</v>
      </c>
      <c r="H403" s="48">
        <v>0.68</v>
      </c>
      <c r="I403" s="48">
        <v>11</v>
      </c>
      <c r="J403" s="55">
        <f>Table1[[#This Row],[APU
(units)]]+(Table1[[#This Row],[APU Trend]]*Table1[[#This Row],[APU
(units)]])</f>
        <v>1731.6</v>
      </c>
      <c r="K403" s="55" t="str">
        <f>IF(Table1[[#This Row],[On Hand Stock (units)]]&gt;J403,"Yes","No")</f>
        <v>No</v>
      </c>
      <c r="L403" s="55">
        <f>Table1[[#This Row],[Lead Time (days)]]/Table1[[#This Row],[S-OTD]]</f>
        <v>14.102564102564102</v>
      </c>
      <c r="M403" s="55">
        <f>(Table1[[#This Row],[Demand variability (COV)]]/100)*E403</f>
        <v>19.6248</v>
      </c>
      <c r="N403" s="55">
        <f>AVERAGE(Table1[[#This Row],[Lead Time (days)]],Table1[[#This Row],[Exp. Lead time]])</f>
        <v>12.551282051282051</v>
      </c>
      <c r="O403" s="55">
        <f>(Table1[[#This Row],[Exp. Lead time]]-N403)^2</f>
        <v>2.4064760026298484</v>
      </c>
      <c r="P403" s="55">
        <v>2.4064760026298484</v>
      </c>
      <c r="Q403" s="55">
        <f>1.64*SQRT(Table1[[#This Row],[Lead Time (days)]]*(M403^2)+Table1[[#This Row],[APU
(units)]]*P403)</f>
        <v>173.418273557265</v>
      </c>
      <c r="R403" s="58">
        <f>Table1[[#This Row],[Safety Stock]]+(E403/30)*Table1[[#This Row],[Lead Time (days)]]</f>
        <v>1231.618273557265</v>
      </c>
      <c r="S403" s="58" t="str">
        <f>IF(Table1[[#This Row],[On Hand Stock (units)]]&gt;R403,"yes","no")</f>
        <v>no</v>
      </c>
      <c r="T403" s="59">
        <f>Table1[[#This Row],[On Hand Stock (units)]]-J403</f>
        <v>-684.88749760010637</v>
      </c>
      <c r="U403" s="59">
        <f>Table1[[#This Row],[Exp. Lead time]]*Table1[[#This Row],[APU
(units)]]/30</f>
        <v>1356.6666666666667</v>
      </c>
      <c r="V403" s="59">
        <f>Table1[[#This Row],[On Hand Stock (units)]]+U403</f>
        <v>2403.3791690665603</v>
      </c>
      <c r="W403" s="59" t="str">
        <f>IF(Table1[[#This Row],[On hand quantity after purchase]]&gt;Table1[[#This Row],[APU  Projection for oct]],"Yes","No")</f>
        <v>Yes</v>
      </c>
      <c r="X403" s="59">
        <f>AE403-Table1[[#This Row],[On Hand Stock (units)]]</f>
        <v>11455.179757600101</v>
      </c>
      <c r="Y403" s="59">
        <f>MAX(Table1[[#This Row],[Qty required to meet next quarter]],Table1[[#This Row],[MOQ/One lead time demand]])</f>
        <v>11455.179757600101</v>
      </c>
      <c r="Z403" s="59">
        <f>Table1[[#This Row],[Qty to purchase]]*Table1[[#This Row],[Std. Price ($)]]</f>
        <v>82704.679572909095</v>
      </c>
      <c r="AA403" s="59"/>
      <c r="AB403" s="59"/>
      <c r="AC403" s="61">
        <f>Table1[[#This Row],[On Hand Stock (units)]]-(12*Table1[[#This Row],[APU
(units)]])</f>
        <v>-33585.287497600104</v>
      </c>
      <c r="AD403" s="64">
        <v>1731.599999999999</v>
      </c>
      <c r="AE403" s="65">
        <f>AD403*Table1[[#This Row],[Std. Price ($)]]</f>
        <v>12501.892259999995</v>
      </c>
    </row>
    <row r="404" spans="1:31" ht="18.5" x14ac:dyDescent="0.35">
      <c r="A404" s="46">
        <v>90403.388096964001</v>
      </c>
      <c r="B404" s="47">
        <v>7.1830000000000007</v>
      </c>
      <c r="C404" s="47">
        <v>29609.532593523956</v>
      </c>
      <c r="D404" s="47">
        <f>Table1[[#This Row],[On-Hand Stock ($)]]/Table1[[#This Row],[Std. Price ($)]]</f>
        <v>4122.1679790510861</v>
      </c>
      <c r="E404" s="48">
        <v>3436</v>
      </c>
      <c r="F404" s="49">
        <v>1.2</v>
      </c>
      <c r="G404" s="48">
        <v>0.94</v>
      </c>
      <c r="H404" s="48">
        <v>0.8</v>
      </c>
      <c r="I404" s="48">
        <v>33</v>
      </c>
      <c r="J404" s="55">
        <f>Table1[[#This Row],[APU
(units)]]+(Table1[[#This Row],[APU Trend]]*Table1[[#This Row],[APU
(units)]])</f>
        <v>7559.2</v>
      </c>
      <c r="K404" s="55" t="str">
        <f>IF(Table1[[#This Row],[On Hand Stock (units)]]&gt;J404,"Yes","No")</f>
        <v>No</v>
      </c>
      <c r="L404" s="55">
        <f>Table1[[#This Row],[Lead Time (days)]]/Table1[[#This Row],[S-OTD]]</f>
        <v>35.106382978723403</v>
      </c>
      <c r="M404" s="55">
        <f>(Table1[[#This Row],[Demand variability (COV)]]/100)*E404</f>
        <v>27.488</v>
      </c>
      <c r="N404" s="55">
        <f>AVERAGE(Table1[[#This Row],[Lead Time (days)]],Table1[[#This Row],[Exp. Lead time]])</f>
        <v>34.053191489361701</v>
      </c>
      <c r="O404" s="55">
        <f>(Table1[[#This Row],[Exp. Lead time]]-N404)^2</f>
        <v>1.1092123132639187</v>
      </c>
      <c r="P404" s="55">
        <v>1.1092123132639187</v>
      </c>
      <c r="Q404" s="55">
        <f>1.64*SQRT(Table1[[#This Row],[Lead Time (days)]]*(M404^2)+Table1[[#This Row],[APU
(units)]]*P404)</f>
        <v>278.0548699970999</v>
      </c>
      <c r="R404" s="58">
        <f>Table1[[#This Row],[Safety Stock]]+(E404/30)*Table1[[#This Row],[Lead Time (days)]]</f>
        <v>4057.6548699970999</v>
      </c>
      <c r="S404" s="58" t="str">
        <f>IF(Table1[[#This Row],[On Hand Stock (units)]]&gt;R404,"yes","no")</f>
        <v>yes</v>
      </c>
      <c r="T404" s="59">
        <f>Table1[[#This Row],[On Hand Stock (units)]]-J404</f>
        <v>-3437.0320209489137</v>
      </c>
      <c r="U404" s="59">
        <f>Table1[[#This Row],[Exp. Lead time]]*Table1[[#This Row],[APU
(units)]]/30</f>
        <v>4020.8510638297871</v>
      </c>
      <c r="V404" s="59">
        <f>Table1[[#This Row],[On Hand Stock (units)]]+U404</f>
        <v>8143.0190428808728</v>
      </c>
      <c r="W404" s="59" t="str">
        <f>IF(Table1[[#This Row],[On hand quantity after purchase]]&gt;Table1[[#This Row],[APU  Projection for oct]],"Yes","No")</f>
        <v>Yes</v>
      </c>
      <c r="X404" s="59">
        <f>AE404-Table1[[#This Row],[On Hand Stock (units)]]</f>
        <v>247621.86962094891</v>
      </c>
      <c r="Y404" s="59">
        <f>MAX(Table1[[#This Row],[Qty required to meet next quarter]],Table1[[#This Row],[MOQ/One lead time demand]])</f>
        <v>247621.86962094891</v>
      </c>
      <c r="Z404" s="59">
        <f>Table1[[#This Row],[Qty to purchase]]*Table1[[#This Row],[Std. Price ($)]]</f>
        <v>1778667.8894872763</v>
      </c>
      <c r="AA404" s="59"/>
      <c r="AB404" s="59"/>
      <c r="AC404" s="61">
        <f>Table1[[#This Row],[On Hand Stock (units)]]-(12*Table1[[#This Row],[APU
(units)]])</f>
        <v>-37109.832020948917</v>
      </c>
      <c r="AD404" s="64">
        <v>35047.199999999997</v>
      </c>
      <c r="AE404" s="65">
        <f>AD404*Table1[[#This Row],[Std. Price ($)]]</f>
        <v>251744.03760000001</v>
      </c>
    </row>
    <row r="405" spans="1:31" ht="18.5" x14ac:dyDescent="0.35">
      <c r="A405" s="46">
        <v>38791.913126003034</v>
      </c>
      <c r="B405" s="47">
        <v>5.7134</v>
      </c>
      <c r="C405" s="47">
        <v>2856.4117751979334</v>
      </c>
      <c r="D405" s="47">
        <f>Table1[[#This Row],[On-Hand Stock ($)]]/Table1[[#This Row],[Std. Price ($)]]</f>
        <v>499.94955284032858</v>
      </c>
      <c r="E405" s="48">
        <v>3194</v>
      </c>
      <c r="F405" s="49">
        <v>-0.2</v>
      </c>
      <c r="G405" s="48">
        <v>1</v>
      </c>
      <c r="H405" s="48">
        <v>0.13</v>
      </c>
      <c r="I405" s="48">
        <v>13</v>
      </c>
      <c r="J405" s="55">
        <f>Table1[[#This Row],[APU
(units)]]+(Table1[[#This Row],[APU Trend]]*Table1[[#This Row],[APU
(units)]])</f>
        <v>2555.1999999999998</v>
      </c>
      <c r="K405" s="55" t="str">
        <f>IF(Table1[[#This Row],[On Hand Stock (units)]]&gt;J405,"Yes","No")</f>
        <v>No</v>
      </c>
      <c r="L405" s="55">
        <f>Table1[[#This Row],[Lead Time (days)]]/Table1[[#This Row],[S-OTD]]</f>
        <v>13</v>
      </c>
      <c r="M405" s="55">
        <f>(Table1[[#This Row],[Demand variability (COV)]]/100)*E405</f>
        <v>4.1521999999999997</v>
      </c>
      <c r="N405" s="55">
        <f>AVERAGE(Table1[[#This Row],[Lead Time (days)]],Table1[[#This Row],[Exp. Lead time]])</f>
        <v>13</v>
      </c>
      <c r="O405" s="55">
        <f>(Table1[[#This Row],[Exp. Lead time]]-N405)^2</f>
        <v>0</v>
      </c>
      <c r="P405" s="55">
        <v>0</v>
      </c>
      <c r="Q405" s="55">
        <f>1.64*SQRT(Table1[[#This Row],[Lead Time (days)]]*(M405^2)+Table1[[#This Row],[APU
(units)]]*P405)</f>
        <v>24.552390809809783</v>
      </c>
      <c r="R405" s="58">
        <f>Table1[[#This Row],[Safety Stock]]+(E405/30)*Table1[[#This Row],[Lead Time (days)]]</f>
        <v>1408.6190574764764</v>
      </c>
      <c r="S405" s="58" t="str">
        <f>IF(Table1[[#This Row],[On Hand Stock (units)]]&gt;R405,"yes","no")</f>
        <v>no</v>
      </c>
      <c r="T405" s="59">
        <f>Table1[[#This Row],[On Hand Stock (units)]]-J405</f>
        <v>-2055.2504471596712</v>
      </c>
      <c r="U405" s="59">
        <f>Table1[[#This Row],[Exp. Lead time]]*Table1[[#This Row],[APU
(units)]]/30</f>
        <v>1384.0666666666666</v>
      </c>
      <c r="V405" s="59">
        <f>Table1[[#This Row],[On Hand Stock (units)]]+U405</f>
        <v>1884.0162195069952</v>
      </c>
      <c r="W405" s="59" t="str">
        <f>IF(Table1[[#This Row],[On hand quantity after purchase]]&gt;Table1[[#This Row],[APU  Projection for oct]],"Yes","No")</f>
        <v>No</v>
      </c>
      <c r="X405" s="59">
        <f>AE405-Table1[[#This Row],[On Hand Stock (units)]]</f>
        <v>32347.529727159665</v>
      </c>
      <c r="Y405" s="59">
        <f>MAX(Table1[[#This Row],[Qty required to meet next quarter]],Table1[[#This Row],[MOQ/One lead time demand]])</f>
        <v>32347.529727159665</v>
      </c>
      <c r="Z405" s="59">
        <f>Table1[[#This Row],[Qty to purchase]]*Table1[[#This Row],[Std. Price ($)]]</f>
        <v>184814.37634315403</v>
      </c>
      <c r="AA405" s="59"/>
      <c r="AB405" s="59"/>
      <c r="AC405" s="61">
        <f>Table1[[#This Row],[On Hand Stock (units)]]-(12*Table1[[#This Row],[APU
(units)]])</f>
        <v>-37828.050447159672</v>
      </c>
      <c r="AD405" s="64">
        <v>5749.1999999999989</v>
      </c>
      <c r="AE405" s="65">
        <f>AD405*Table1[[#This Row],[Std. Price ($)]]</f>
        <v>32847.479279999992</v>
      </c>
    </row>
    <row r="406" spans="1:31" ht="18.5" x14ac:dyDescent="0.35">
      <c r="A406" s="46">
        <v>98453.012337015418</v>
      </c>
      <c r="B406" s="47">
        <v>7.2380000000000004</v>
      </c>
      <c r="C406" s="47">
        <v>23182.415210254072</v>
      </c>
      <c r="D406" s="47">
        <f>Table1[[#This Row],[On-Hand Stock ($)]]/Table1[[#This Row],[Std. Price ($)]]</f>
        <v>3202.8758234669895</v>
      </c>
      <c r="E406" s="48">
        <v>3792</v>
      </c>
      <c r="F406" s="49">
        <v>1.5</v>
      </c>
      <c r="G406" s="48">
        <v>0.84</v>
      </c>
      <c r="H406" s="48">
        <v>0.89</v>
      </c>
      <c r="I406" s="48">
        <v>21</v>
      </c>
      <c r="J406" s="55">
        <f>Table1[[#This Row],[APU
(units)]]+(Table1[[#This Row],[APU Trend]]*Table1[[#This Row],[APU
(units)]])</f>
        <v>9480</v>
      </c>
      <c r="K406" s="55" t="str">
        <f>IF(Table1[[#This Row],[On Hand Stock (units)]]&gt;J406,"Yes","No")</f>
        <v>No</v>
      </c>
      <c r="L406" s="55">
        <f>Table1[[#This Row],[Lead Time (days)]]/Table1[[#This Row],[S-OTD]]</f>
        <v>25</v>
      </c>
      <c r="M406" s="55">
        <f>(Table1[[#This Row],[Demand variability (COV)]]/100)*E406</f>
        <v>33.748800000000003</v>
      </c>
      <c r="N406" s="55">
        <f>AVERAGE(Table1[[#This Row],[Lead Time (days)]],Table1[[#This Row],[Exp. Lead time]])</f>
        <v>23</v>
      </c>
      <c r="O406" s="55">
        <f>(Table1[[#This Row],[Exp. Lead time]]-N406)^2</f>
        <v>4</v>
      </c>
      <c r="P406" s="55">
        <v>4</v>
      </c>
      <c r="Q406" s="55">
        <f>1.64*SQRT(Table1[[#This Row],[Lead Time (days)]]*(M406^2)+Table1[[#This Row],[APU
(units)]]*P406)</f>
        <v>324.23348126270594</v>
      </c>
      <c r="R406" s="58">
        <f>Table1[[#This Row],[Safety Stock]]+(E406/30)*Table1[[#This Row],[Lead Time (days)]]</f>
        <v>2978.633481262706</v>
      </c>
      <c r="S406" s="58" t="str">
        <f>IF(Table1[[#This Row],[On Hand Stock (units)]]&gt;R406,"yes","no")</f>
        <v>yes</v>
      </c>
      <c r="T406" s="59">
        <f>Table1[[#This Row],[On Hand Stock (units)]]-J406</f>
        <v>-6277.1241765330105</v>
      </c>
      <c r="U406" s="59">
        <f>Table1[[#This Row],[Exp. Lead time]]*Table1[[#This Row],[APU
(units)]]/30</f>
        <v>3160</v>
      </c>
      <c r="V406" s="59">
        <f>Table1[[#This Row],[On Hand Stock (units)]]+U406</f>
        <v>6362.8758234669895</v>
      </c>
      <c r="W406" s="59" t="str">
        <f>IF(Table1[[#This Row],[On hand quantity after purchase]]&gt;Table1[[#This Row],[APU  Projection for oct]],"Yes","No")</f>
        <v>No</v>
      </c>
      <c r="X406" s="59">
        <f>AE406-Table1[[#This Row],[On Hand Stock (units)]]</f>
        <v>326155.07617653307</v>
      </c>
      <c r="Y406" s="59">
        <f>MAX(Table1[[#This Row],[Qty required to meet next quarter]],Table1[[#This Row],[MOQ/One lead time demand]])</f>
        <v>326155.07617653307</v>
      </c>
      <c r="Z406" s="59">
        <f>Table1[[#This Row],[Qty to purchase]]*Table1[[#This Row],[Std. Price ($)]]</f>
        <v>2360710.4413657463</v>
      </c>
      <c r="AA406" s="59"/>
      <c r="AB406" s="59"/>
      <c r="AC406" s="61">
        <f>Table1[[#This Row],[On Hand Stock (units)]]-(12*Table1[[#This Row],[APU
(units)]])</f>
        <v>-42301.124176533012</v>
      </c>
      <c r="AD406" s="64">
        <v>45504</v>
      </c>
      <c r="AE406" s="65">
        <f>AD406*Table1[[#This Row],[Std. Price ($)]]</f>
        <v>329357.95200000005</v>
      </c>
    </row>
    <row r="407" spans="1:31" ht="18.5" x14ac:dyDescent="0.35">
      <c r="A407" s="46">
        <v>88657.843930262345</v>
      </c>
      <c r="B407" s="47">
        <v>7.3040000000000003</v>
      </c>
      <c r="C407" s="47">
        <v>25451.365350400003</v>
      </c>
      <c r="D407" s="47">
        <f>Table1[[#This Row],[On-Hand Stock ($)]]/Table1[[#This Row],[Std. Price ($)]]</f>
        <v>3484.5790457831326</v>
      </c>
      <c r="E407" s="48">
        <v>2960</v>
      </c>
      <c r="F407" s="49">
        <v>1.2</v>
      </c>
      <c r="G407" s="48">
        <v>1</v>
      </c>
      <c r="H407" s="48">
        <v>0.88</v>
      </c>
      <c r="I407" s="48">
        <v>30</v>
      </c>
      <c r="J407" s="55">
        <f>Table1[[#This Row],[APU
(units)]]+(Table1[[#This Row],[APU Trend]]*Table1[[#This Row],[APU
(units)]])</f>
        <v>6512</v>
      </c>
      <c r="K407" s="55" t="str">
        <f>IF(Table1[[#This Row],[On Hand Stock (units)]]&gt;J407,"Yes","No")</f>
        <v>No</v>
      </c>
      <c r="L407" s="55">
        <f>Table1[[#This Row],[Lead Time (days)]]/Table1[[#This Row],[S-OTD]]</f>
        <v>30</v>
      </c>
      <c r="M407" s="55">
        <f>(Table1[[#This Row],[Demand variability (COV)]]/100)*E407</f>
        <v>26.048000000000002</v>
      </c>
      <c r="N407" s="55">
        <f>AVERAGE(Table1[[#This Row],[Lead Time (days)]],Table1[[#This Row],[Exp. Lead time]])</f>
        <v>30</v>
      </c>
      <c r="O407" s="55">
        <f>(Table1[[#This Row],[Exp. Lead time]]-N407)^2</f>
        <v>0</v>
      </c>
      <c r="P407" s="55">
        <v>0</v>
      </c>
      <c r="Q407" s="55">
        <f>1.64*SQRT(Table1[[#This Row],[Lead Time (days)]]*(M407^2)+Table1[[#This Row],[APU
(units)]]*P407)</f>
        <v>233.98006571747086</v>
      </c>
      <c r="R407" s="58">
        <f>Table1[[#This Row],[Safety Stock]]+(E407/30)*Table1[[#This Row],[Lead Time (days)]]</f>
        <v>3193.980065717471</v>
      </c>
      <c r="S407" s="58" t="str">
        <f>IF(Table1[[#This Row],[On Hand Stock (units)]]&gt;R407,"yes","no")</f>
        <v>yes</v>
      </c>
      <c r="T407" s="59">
        <f>Table1[[#This Row],[On Hand Stock (units)]]-J407</f>
        <v>-3027.4209542168674</v>
      </c>
      <c r="U407" s="59">
        <f>Table1[[#This Row],[Exp. Lead time]]*Table1[[#This Row],[APU
(units)]]/30</f>
        <v>2960</v>
      </c>
      <c r="V407" s="59">
        <f>Table1[[#This Row],[On Hand Stock (units)]]+U407</f>
        <v>6444.5790457831326</v>
      </c>
      <c r="W407" s="59" t="str">
        <f>IF(Table1[[#This Row],[On hand quantity after purchase]]&gt;Table1[[#This Row],[APU  Projection for oct]],"Yes","No")</f>
        <v>No</v>
      </c>
      <c r="X407" s="59">
        <f>AE407-Table1[[#This Row],[On Hand Stock (units)]]</f>
        <v>217037.78895421687</v>
      </c>
      <c r="Y407" s="59">
        <f>MAX(Table1[[#This Row],[Qty required to meet next quarter]],Table1[[#This Row],[MOQ/One lead time demand]])</f>
        <v>217037.78895421687</v>
      </c>
      <c r="Z407" s="59">
        <f>Table1[[#This Row],[Qty to purchase]]*Table1[[#This Row],[Std. Price ($)]]</f>
        <v>1585244.0105216</v>
      </c>
      <c r="AA407" s="59"/>
      <c r="AB407" s="59"/>
      <c r="AC407" s="61">
        <f>Table1[[#This Row],[On Hand Stock (units)]]-(12*Table1[[#This Row],[APU
(units)]])</f>
        <v>-32035.420954216868</v>
      </c>
      <c r="AD407" s="64">
        <v>30192</v>
      </c>
      <c r="AE407" s="65">
        <f>AD407*Table1[[#This Row],[Std. Price ($)]]</f>
        <v>220522.36800000002</v>
      </c>
    </row>
    <row r="408" spans="1:31" ht="18.5" x14ac:dyDescent="0.35">
      <c r="A408" s="46">
        <v>77443.78208130585</v>
      </c>
      <c r="B408" s="47">
        <v>10.318000000000001</v>
      </c>
      <c r="C408" s="47">
        <v>14037.469811200002</v>
      </c>
      <c r="D408" s="47">
        <f>Table1[[#This Row],[On-Hand Stock ($)]]/Table1[[#This Row],[Std. Price ($)]]</f>
        <v>1360.4836025586355</v>
      </c>
      <c r="E408" s="48">
        <v>3840</v>
      </c>
      <c r="F408" s="49">
        <v>-0.2</v>
      </c>
      <c r="G408" s="48">
        <v>1</v>
      </c>
      <c r="H408" s="48">
        <v>0.3</v>
      </c>
      <c r="I408" s="48">
        <v>23</v>
      </c>
      <c r="J408" s="55">
        <f>Table1[[#This Row],[APU
(units)]]+(Table1[[#This Row],[APU Trend]]*Table1[[#This Row],[APU
(units)]])</f>
        <v>3072</v>
      </c>
      <c r="K408" s="55" t="str">
        <f>IF(Table1[[#This Row],[On Hand Stock (units)]]&gt;J408,"Yes","No")</f>
        <v>No</v>
      </c>
      <c r="L408" s="55">
        <f>Table1[[#This Row],[Lead Time (days)]]/Table1[[#This Row],[S-OTD]]</f>
        <v>23</v>
      </c>
      <c r="M408" s="55">
        <f>(Table1[[#This Row],[Demand variability (COV)]]/100)*E408</f>
        <v>11.52</v>
      </c>
      <c r="N408" s="55">
        <f>AVERAGE(Table1[[#This Row],[Lead Time (days)]],Table1[[#This Row],[Exp. Lead time]])</f>
        <v>23</v>
      </c>
      <c r="O408" s="55">
        <f>(Table1[[#This Row],[Exp. Lead time]]-N408)^2</f>
        <v>0</v>
      </c>
      <c r="P408" s="55">
        <v>0</v>
      </c>
      <c r="Q408" s="55">
        <f>1.64*SQRT(Table1[[#This Row],[Lead Time (days)]]*(M408^2)+Table1[[#This Row],[APU
(units)]]*P408)</f>
        <v>90.606685803642534</v>
      </c>
      <c r="R408" s="58">
        <f>Table1[[#This Row],[Safety Stock]]+(E408/30)*Table1[[#This Row],[Lead Time (days)]]</f>
        <v>3034.6066858036424</v>
      </c>
      <c r="S408" s="58" t="str">
        <f>IF(Table1[[#This Row],[On Hand Stock (units)]]&gt;R408,"yes","no")</f>
        <v>no</v>
      </c>
      <c r="T408" s="59">
        <f>Table1[[#This Row],[On Hand Stock (units)]]-J408</f>
        <v>-1711.5163974413645</v>
      </c>
      <c r="U408" s="59">
        <f>Table1[[#This Row],[Exp. Lead time]]*Table1[[#This Row],[APU
(units)]]/30</f>
        <v>2944</v>
      </c>
      <c r="V408" s="59">
        <f>Table1[[#This Row],[On Hand Stock (units)]]+U408</f>
        <v>4304.4836025586355</v>
      </c>
      <c r="W408" s="59" t="str">
        <f>IF(Table1[[#This Row],[On hand quantity after purchase]]&gt;Table1[[#This Row],[APU  Projection for oct]],"Yes","No")</f>
        <v>Yes</v>
      </c>
      <c r="X408" s="59">
        <f>AE408-Table1[[#This Row],[On Hand Stock (units)]]</f>
        <v>69957.532397441362</v>
      </c>
      <c r="Y408" s="59">
        <f>MAX(Table1[[#This Row],[Qty required to meet next quarter]],Table1[[#This Row],[MOQ/One lead time demand]])</f>
        <v>69957.532397441362</v>
      </c>
      <c r="Z408" s="59">
        <f>Table1[[#This Row],[Qty to purchase]]*Table1[[#This Row],[Std. Price ($)]]</f>
        <v>721821.81927680003</v>
      </c>
      <c r="AA408" s="59"/>
      <c r="AB408" s="59"/>
      <c r="AC408" s="61">
        <f>Table1[[#This Row],[On Hand Stock (units)]]-(12*Table1[[#This Row],[APU
(units)]])</f>
        <v>-44719.516397441366</v>
      </c>
      <c r="AD408" s="64">
        <v>6912</v>
      </c>
      <c r="AE408" s="65">
        <f>AD408*Table1[[#This Row],[Std. Price ($)]]</f>
        <v>71318.016000000003</v>
      </c>
    </row>
    <row r="409" spans="1:31" ht="18.5" x14ac:dyDescent="0.35">
      <c r="A409" s="46">
        <v>99408.719905353297</v>
      </c>
      <c r="B409" s="47">
        <v>7.0950000000000006</v>
      </c>
      <c r="C409" s="47">
        <v>21605.245592700008</v>
      </c>
      <c r="D409" s="47">
        <f>Table1[[#This Row],[On-Hand Stock ($)]]/Table1[[#This Row],[Std. Price ($)]]</f>
        <v>3045.1367995348846</v>
      </c>
      <c r="E409" s="48">
        <v>2556</v>
      </c>
      <c r="F409" s="49">
        <v>0.5</v>
      </c>
      <c r="G409" s="48">
        <v>1</v>
      </c>
      <c r="H409" s="48">
        <v>0.74</v>
      </c>
      <c r="I409" s="48">
        <v>35</v>
      </c>
      <c r="J409" s="55">
        <f>Table1[[#This Row],[APU
(units)]]+(Table1[[#This Row],[APU Trend]]*Table1[[#This Row],[APU
(units)]])</f>
        <v>3834</v>
      </c>
      <c r="K409" s="55" t="str">
        <f>IF(Table1[[#This Row],[On Hand Stock (units)]]&gt;J409,"Yes","No")</f>
        <v>No</v>
      </c>
      <c r="L409" s="55">
        <f>Table1[[#This Row],[Lead Time (days)]]/Table1[[#This Row],[S-OTD]]</f>
        <v>35</v>
      </c>
      <c r="M409" s="55">
        <f>(Table1[[#This Row],[Demand variability (COV)]]/100)*E409</f>
        <v>18.914400000000001</v>
      </c>
      <c r="N409" s="55">
        <f>AVERAGE(Table1[[#This Row],[Lead Time (days)]],Table1[[#This Row],[Exp. Lead time]])</f>
        <v>35</v>
      </c>
      <c r="O409" s="55">
        <f>(Table1[[#This Row],[Exp. Lead time]]-N409)^2</f>
        <v>0</v>
      </c>
      <c r="P409" s="55">
        <v>0</v>
      </c>
      <c r="Q409" s="55">
        <f>1.64*SQRT(Table1[[#This Row],[Lead Time (days)]]*(M409^2)+Table1[[#This Row],[APU
(units)]]*P409)</f>
        <v>183.51452309711337</v>
      </c>
      <c r="R409" s="58">
        <f>Table1[[#This Row],[Safety Stock]]+(E409/30)*Table1[[#This Row],[Lead Time (days)]]</f>
        <v>3165.5145230971134</v>
      </c>
      <c r="S409" s="58" t="str">
        <f>IF(Table1[[#This Row],[On Hand Stock (units)]]&gt;R409,"yes","no")</f>
        <v>no</v>
      </c>
      <c r="T409" s="59">
        <f>Table1[[#This Row],[On Hand Stock (units)]]-J409</f>
        <v>-788.86320046511537</v>
      </c>
      <c r="U409" s="59">
        <f>Table1[[#This Row],[Exp. Lead time]]*Table1[[#This Row],[APU
(units)]]/30</f>
        <v>2982</v>
      </c>
      <c r="V409" s="59">
        <f>Table1[[#This Row],[On Hand Stock (units)]]+U409</f>
        <v>6027.1367995348846</v>
      </c>
      <c r="W409" s="59" t="str">
        <f>IF(Table1[[#This Row],[On hand quantity after purchase]]&gt;Table1[[#This Row],[APU  Projection for oct]],"Yes","No")</f>
        <v>Yes</v>
      </c>
      <c r="X409" s="59">
        <f>AE409-Table1[[#This Row],[On Hand Stock (units)]]</f>
        <v>105763.78320046513</v>
      </c>
      <c r="Y409" s="59">
        <f>MAX(Table1[[#This Row],[Qty required to meet next quarter]],Table1[[#This Row],[MOQ/One lead time demand]])</f>
        <v>105763.78320046513</v>
      </c>
      <c r="Z409" s="59">
        <f>Table1[[#This Row],[Qty to purchase]]*Table1[[#This Row],[Std. Price ($)]]</f>
        <v>750394.04180730018</v>
      </c>
      <c r="AA409" s="59"/>
      <c r="AB409" s="59"/>
      <c r="AC409" s="61">
        <f>Table1[[#This Row],[On Hand Stock (units)]]-(12*Table1[[#This Row],[APU
(units)]])</f>
        <v>-27626.863200465115</v>
      </c>
      <c r="AD409" s="64">
        <v>15336</v>
      </c>
      <c r="AE409" s="65">
        <f>AD409*Table1[[#This Row],[Std. Price ($)]]</f>
        <v>108808.92000000001</v>
      </c>
    </row>
    <row r="410" spans="1:31" ht="18.5" x14ac:dyDescent="0.35">
      <c r="A410" s="46">
        <v>90839.044353464851</v>
      </c>
      <c r="B410" s="47">
        <v>6.4660200000000003</v>
      </c>
      <c r="C410" s="47">
        <v>6315.0319658330682</v>
      </c>
      <c r="D410" s="47">
        <f>Table1[[#This Row],[On-Hand Stock ($)]]/Table1[[#This Row],[Std. Price ($)]]</f>
        <v>976.64899982262159</v>
      </c>
      <c r="E410" s="48">
        <v>3680</v>
      </c>
      <c r="F410" s="49">
        <v>-0.7</v>
      </c>
      <c r="G410" s="48">
        <v>1</v>
      </c>
      <c r="H410" s="48">
        <v>0.37</v>
      </c>
      <c r="I410" s="48">
        <v>13</v>
      </c>
      <c r="J410" s="55">
        <f>Table1[[#This Row],[APU
(units)]]+(Table1[[#This Row],[APU Trend]]*Table1[[#This Row],[APU
(units)]])</f>
        <v>1104</v>
      </c>
      <c r="K410" s="55" t="str">
        <f>IF(Table1[[#This Row],[On Hand Stock (units)]]&gt;J410,"Yes","No")</f>
        <v>No</v>
      </c>
      <c r="L410" s="55">
        <f>Table1[[#This Row],[Lead Time (days)]]/Table1[[#This Row],[S-OTD]]</f>
        <v>13</v>
      </c>
      <c r="M410" s="55">
        <f>(Table1[[#This Row],[Demand variability (COV)]]/100)*E410</f>
        <v>13.616000000000001</v>
      </c>
      <c r="N410" s="55">
        <f>AVERAGE(Table1[[#This Row],[Lead Time (days)]],Table1[[#This Row],[Exp. Lead time]])</f>
        <v>13</v>
      </c>
      <c r="O410" s="55">
        <f>(Table1[[#This Row],[Exp. Lead time]]-N410)^2</f>
        <v>0</v>
      </c>
      <c r="P410" s="55">
        <v>0</v>
      </c>
      <c r="Q410" s="55">
        <f>1.64*SQRT(Table1[[#This Row],[Lead Time (days)]]*(M410^2)+Table1[[#This Row],[APU
(units)]]*P410)</f>
        <v>80.512825313416997</v>
      </c>
      <c r="R410" s="58">
        <f>Table1[[#This Row],[Safety Stock]]+(E410/30)*Table1[[#This Row],[Lead Time (days)]]</f>
        <v>1675.1794919800836</v>
      </c>
      <c r="S410" s="58" t="str">
        <f>IF(Table1[[#This Row],[On Hand Stock (units)]]&gt;R410,"yes","no")</f>
        <v>no</v>
      </c>
      <c r="T410" s="59">
        <f>Table1[[#This Row],[On Hand Stock (units)]]-J410</f>
        <v>-127.35100017737841</v>
      </c>
      <c r="U410" s="59">
        <f>Table1[[#This Row],[Exp. Lead time]]*Table1[[#This Row],[APU
(units)]]/30</f>
        <v>1594.6666666666667</v>
      </c>
      <c r="V410" s="59">
        <f>Table1[[#This Row],[On Hand Stock (units)]]+U410</f>
        <v>2571.3156664892886</v>
      </c>
      <c r="W410" s="59" t="str">
        <f>IF(Table1[[#This Row],[On hand quantity after purchase]]&gt;Table1[[#This Row],[APU  Projection for oct]],"Yes","No")</f>
        <v>Yes</v>
      </c>
      <c r="X410" s="59">
        <f>AE410-Table1[[#This Row],[On Hand Stock (units)]]</f>
        <v>-29530.593319822616</v>
      </c>
      <c r="Y410" s="59">
        <f>MAX(Table1[[#This Row],[Qty required to meet next quarter]],Table1[[#This Row],[MOQ/One lead time demand]])</f>
        <v>1594.6666666666667</v>
      </c>
      <c r="Z410" s="59">
        <f>Table1[[#This Row],[Qty to purchase]]*Table1[[#This Row],[Std. Price ($)]]</f>
        <v>10311.146560000001</v>
      </c>
      <c r="AA410" s="59"/>
      <c r="AB410" s="59"/>
      <c r="AC410" s="61">
        <f>Table1[[#This Row],[On Hand Stock (units)]]-(12*Table1[[#This Row],[APU
(units)]])</f>
        <v>-43183.351000177376</v>
      </c>
      <c r="AD410" s="64">
        <v>-4415.9999999999991</v>
      </c>
      <c r="AE410" s="65">
        <f>AD410*Table1[[#This Row],[Std. Price ($)]]</f>
        <v>-28553.944319999995</v>
      </c>
    </row>
    <row r="411" spans="1:31" ht="18.5" x14ac:dyDescent="0.35">
      <c r="A411" s="46">
        <v>46611.833050027271</v>
      </c>
      <c r="B411" s="47">
        <v>8.134500000000001</v>
      </c>
      <c r="C411" s="47">
        <v>14068.147460048003</v>
      </c>
      <c r="D411" s="47">
        <f>Table1[[#This Row],[On-Hand Stock ($)]]/Table1[[#This Row],[Std. Price ($)]]</f>
        <v>1729.4421857579448</v>
      </c>
      <c r="E411" s="48">
        <v>4512</v>
      </c>
      <c r="F411" s="49">
        <v>-0.2</v>
      </c>
      <c r="G411" s="48">
        <v>1</v>
      </c>
      <c r="H411" s="48">
        <v>0.78</v>
      </c>
      <c r="I411" s="48">
        <v>11</v>
      </c>
      <c r="J411" s="55">
        <f>Table1[[#This Row],[APU
(units)]]+(Table1[[#This Row],[APU Trend]]*Table1[[#This Row],[APU
(units)]])</f>
        <v>3609.6</v>
      </c>
      <c r="K411" s="55" t="str">
        <f>IF(Table1[[#This Row],[On Hand Stock (units)]]&gt;J411,"Yes","No")</f>
        <v>No</v>
      </c>
      <c r="L411" s="55">
        <f>Table1[[#This Row],[Lead Time (days)]]/Table1[[#This Row],[S-OTD]]</f>
        <v>11</v>
      </c>
      <c r="M411" s="55">
        <f>(Table1[[#This Row],[Demand variability (COV)]]/100)*E411</f>
        <v>35.193600000000004</v>
      </c>
      <c r="N411" s="55">
        <f>AVERAGE(Table1[[#This Row],[Lead Time (days)]],Table1[[#This Row],[Exp. Lead time]])</f>
        <v>11</v>
      </c>
      <c r="O411" s="55">
        <f>(Table1[[#This Row],[Exp. Lead time]]-N411)^2</f>
        <v>0</v>
      </c>
      <c r="P411" s="55">
        <v>0</v>
      </c>
      <c r="Q411" s="55">
        <f>1.64*SQRT(Table1[[#This Row],[Lead Time (days)]]*(M411^2)+Table1[[#This Row],[APU
(units)]]*P411)</f>
        <v>191.42730460383694</v>
      </c>
      <c r="R411" s="58">
        <f>Table1[[#This Row],[Safety Stock]]+(E411/30)*Table1[[#This Row],[Lead Time (days)]]</f>
        <v>1845.8273046038371</v>
      </c>
      <c r="S411" s="58" t="str">
        <f>IF(Table1[[#This Row],[On Hand Stock (units)]]&gt;R411,"yes","no")</f>
        <v>no</v>
      </c>
      <c r="T411" s="59">
        <f>Table1[[#This Row],[On Hand Stock (units)]]-J411</f>
        <v>-1880.1578142420551</v>
      </c>
      <c r="U411" s="59">
        <f>Table1[[#This Row],[Exp. Lead time]]*Table1[[#This Row],[APU
(units)]]/30</f>
        <v>1654.4</v>
      </c>
      <c r="V411" s="59">
        <f>Table1[[#This Row],[On Hand Stock (units)]]+U411</f>
        <v>3383.8421857579451</v>
      </c>
      <c r="W411" s="59" t="str">
        <f>IF(Table1[[#This Row],[On hand quantity after purchase]]&gt;Table1[[#This Row],[APU  Projection for oct]],"Yes","No")</f>
        <v>No</v>
      </c>
      <c r="X411" s="59">
        <f>AE411-Table1[[#This Row],[On Hand Stock (units)]]</f>
        <v>64335.71301424205</v>
      </c>
      <c r="Y411" s="59">
        <f>MAX(Table1[[#This Row],[Qty required to meet next quarter]],Table1[[#This Row],[MOQ/One lead time demand]])</f>
        <v>64335.71301424205</v>
      </c>
      <c r="Z411" s="59">
        <f>Table1[[#This Row],[Qty to purchase]]*Table1[[#This Row],[Std. Price ($)]]</f>
        <v>523338.85751435201</v>
      </c>
      <c r="AA411" s="59"/>
      <c r="AB411" s="59"/>
      <c r="AC411" s="61">
        <f>Table1[[#This Row],[On Hand Stock (units)]]-(12*Table1[[#This Row],[APU
(units)]])</f>
        <v>-52414.557814242056</v>
      </c>
      <c r="AD411" s="64">
        <v>8121.5999999999985</v>
      </c>
      <c r="AE411" s="65">
        <f>AD411*Table1[[#This Row],[Std. Price ($)]]</f>
        <v>66065.155199999994</v>
      </c>
    </row>
    <row r="412" spans="1:31" ht="18.5" x14ac:dyDescent="0.35">
      <c r="A412" s="46">
        <v>9568.7906917610981</v>
      </c>
      <c r="B412" s="47">
        <v>7.3040000000000003</v>
      </c>
      <c r="C412" s="47">
        <v>1310.5794511333336</v>
      </c>
      <c r="D412" s="47">
        <f>Table1[[#This Row],[On-Hand Stock ($)]]/Table1[[#This Row],[Std. Price ($)]]</f>
        <v>179.4331121485944</v>
      </c>
      <c r="E412" s="48">
        <v>914</v>
      </c>
      <c r="F412" s="49">
        <v>0.2</v>
      </c>
      <c r="G412" s="48">
        <v>1</v>
      </c>
      <c r="H412" s="48">
        <v>0.25</v>
      </c>
      <c r="I412" s="48">
        <v>11</v>
      </c>
      <c r="J412" s="55">
        <f>Table1[[#This Row],[APU
(units)]]+(Table1[[#This Row],[APU Trend]]*Table1[[#This Row],[APU
(units)]])</f>
        <v>1096.8</v>
      </c>
      <c r="K412" s="55" t="str">
        <f>IF(Table1[[#This Row],[On Hand Stock (units)]]&gt;J412,"Yes","No")</f>
        <v>No</v>
      </c>
      <c r="L412" s="55">
        <f>Table1[[#This Row],[Lead Time (days)]]/Table1[[#This Row],[S-OTD]]</f>
        <v>11</v>
      </c>
      <c r="M412" s="55">
        <f>(Table1[[#This Row],[Demand variability (COV)]]/100)*E412</f>
        <v>2.2850000000000001</v>
      </c>
      <c r="N412" s="55">
        <f>AVERAGE(Table1[[#This Row],[Lead Time (days)]],Table1[[#This Row],[Exp. Lead time]])</f>
        <v>11</v>
      </c>
      <c r="O412" s="55">
        <f>(Table1[[#This Row],[Exp. Lead time]]-N412)^2</f>
        <v>0</v>
      </c>
      <c r="P412" s="55">
        <v>0</v>
      </c>
      <c r="Q412" s="55">
        <f>1.64*SQRT(Table1[[#This Row],[Lead Time (days)]]*(M412^2)+Table1[[#This Row],[APU
(units)]]*P412)</f>
        <v>12.428719739377826</v>
      </c>
      <c r="R412" s="58">
        <f>Table1[[#This Row],[Safety Stock]]+(E412/30)*Table1[[#This Row],[Lead Time (days)]]</f>
        <v>347.56205307271114</v>
      </c>
      <c r="S412" s="58" t="str">
        <f>IF(Table1[[#This Row],[On Hand Stock (units)]]&gt;R412,"yes","no")</f>
        <v>no</v>
      </c>
      <c r="T412" s="59">
        <f>Table1[[#This Row],[On Hand Stock (units)]]-J412</f>
        <v>-917.36688785140552</v>
      </c>
      <c r="U412" s="59">
        <f>Table1[[#This Row],[Exp. Lead time]]*Table1[[#This Row],[APU
(units)]]/30</f>
        <v>335.13333333333333</v>
      </c>
      <c r="V412" s="59">
        <f>Table1[[#This Row],[On Hand Stock (units)]]+U412</f>
        <v>514.56644548192776</v>
      </c>
      <c r="W412" s="59" t="str">
        <f>IF(Table1[[#This Row],[On hand quantity after purchase]]&gt;Table1[[#This Row],[APU  Projection for oct]],"Yes","No")</f>
        <v>No</v>
      </c>
      <c r="X412" s="59">
        <f>AE412-Table1[[#This Row],[On Hand Stock (units)]]</f>
        <v>27859.162087851404</v>
      </c>
      <c r="Y412" s="59">
        <f>MAX(Table1[[#This Row],[Qty required to meet next quarter]],Table1[[#This Row],[MOQ/One lead time demand]])</f>
        <v>27859.162087851404</v>
      </c>
      <c r="Z412" s="59">
        <f>Table1[[#This Row],[Qty to purchase]]*Table1[[#This Row],[Std. Price ($)]]</f>
        <v>203483.31988966666</v>
      </c>
      <c r="AA412" s="59"/>
      <c r="AB412" s="59"/>
      <c r="AC412" s="61">
        <f>Table1[[#This Row],[On Hand Stock (units)]]-(12*Table1[[#This Row],[APU
(units)]])</f>
        <v>-10788.566887851406</v>
      </c>
      <c r="AD412" s="64">
        <v>3838.7999999999997</v>
      </c>
      <c r="AE412" s="65">
        <f>AD412*Table1[[#This Row],[Std. Price ($)]]</f>
        <v>28038.5952</v>
      </c>
    </row>
    <row r="413" spans="1:31" ht="18.5" x14ac:dyDescent="0.35">
      <c r="A413" s="46">
        <v>11902.973602872391</v>
      </c>
      <c r="B413" s="47">
        <v>7.219850000000001</v>
      </c>
      <c r="C413" s="47">
        <v>70479.532722910866</v>
      </c>
      <c r="D413" s="47">
        <f>Table1[[#This Row],[On-Hand Stock ($)]]/Table1[[#This Row],[Std. Price ($)]]</f>
        <v>9761.9109431512916</v>
      </c>
      <c r="E413" s="48">
        <v>4422</v>
      </c>
      <c r="F413" s="49">
        <v>1.2</v>
      </c>
      <c r="G413" s="48">
        <v>1</v>
      </c>
      <c r="H413" s="48">
        <v>1.03</v>
      </c>
      <c r="I413" s="48">
        <v>49</v>
      </c>
      <c r="J413" s="55">
        <f>Table1[[#This Row],[APU
(units)]]+(Table1[[#This Row],[APU Trend]]*Table1[[#This Row],[APU
(units)]])</f>
        <v>9728.4</v>
      </c>
      <c r="K413" s="55" t="str">
        <f>IF(Table1[[#This Row],[On Hand Stock (units)]]&gt;J413,"Yes","No")</f>
        <v>Yes</v>
      </c>
      <c r="L413" s="55">
        <f>Table1[[#This Row],[Lead Time (days)]]/Table1[[#This Row],[S-OTD]]</f>
        <v>49</v>
      </c>
      <c r="M413" s="55">
        <f>(Table1[[#This Row],[Demand variability (COV)]]/100)*E413</f>
        <v>45.546599999999998</v>
      </c>
      <c r="N413" s="55">
        <f>AVERAGE(Table1[[#This Row],[Lead Time (days)]],Table1[[#This Row],[Exp. Lead time]])</f>
        <v>49</v>
      </c>
      <c r="O413" s="55">
        <f>(Table1[[#This Row],[Exp. Lead time]]-N413)^2</f>
        <v>0</v>
      </c>
      <c r="P413" s="55">
        <v>0</v>
      </c>
      <c r="Q413" s="55">
        <f>1.64*SQRT(Table1[[#This Row],[Lead Time (days)]]*(M413^2)+Table1[[#This Row],[APU
(units)]]*P413)</f>
        <v>522.87496799999997</v>
      </c>
      <c r="R413" s="58">
        <f>Table1[[#This Row],[Safety Stock]]+(E413/30)*Table1[[#This Row],[Lead Time (days)]]</f>
        <v>7745.4749680000004</v>
      </c>
      <c r="S413" s="58" t="str">
        <f>IF(Table1[[#This Row],[On Hand Stock (units)]]&gt;R413,"yes","no")</f>
        <v>yes</v>
      </c>
      <c r="T413" s="59">
        <f>Table1[[#This Row],[On Hand Stock (units)]]-J413</f>
        <v>33.51094315129194</v>
      </c>
      <c r="U413" s="59">
        <f>Table1[[#This Row],[Exp. Lead time]]*Table1[[#This Row],[APU
(units)]]/30</f>
        <v>7222.6</v>
      </c>
      <c r="V413" s="59">
        <f>Table1[[#This Row],[On Hand Stock (units)]]+U413</f>
        <v>16984.51094315129</v>
      </c>
      <c r="W413" s="59" t="str">
        <f>IF(Table1[[#This Row],[On hand quantity after purchase]]&gt;Table1[[#This Row],[APU  Projection for oct]],"Yes","No")</f>
        <v>Yes</v>
      </c>
      <c r="X413" s="59">
        <f>AE413-Table1[[#This Row],[On Hand Stock (units)]]</f>
        <v>315885.09139684873</v>
      </c>
      <c r="Y413" s="59">
        <f>MAX(Table1[[#This Row],[Qty required to meet next quarter]],Table1[[#This Row],[MOQ/One lead time demand]])</f>
        <v>315885.09139684873</v>
      </c>
      <c r="Z413" s="59">
        <f>Table1[[#This Row],[Qty to purchase]]*Table1[[#This Row],[Std. Price ($)]]</f>
        <v>2280642.9771215385</v>
      </c>
      <c r="AA413" s="59"/>
      <c r="AB413" s="59"/>
      <c r="AC413" s="61">
        <f>Table1[[#This Row],[On Hand Stock (units)]]-(12*Table1[[#This Row],[APU
(units)]])</f>
        <v>-43302.089056848708</v>
      </c>
      <c r="AD413" s="64">
        <v>45104.399999999994</v>
      </c>
      <c r="AE413" s="65">
        <f>AD413*Table1[[#This Row],[Std. Price ($)]]</f>
        <v>325647.00234000001</v>
      </c>
    </row>
    <row r="414" spans="1:31" ht="18.5" x14ac:dyDescent="0.35">
      <c r="A414" s="46">
        <v>51627.959969394855</v>
      </c>
      <c r="B414" s="47">
        <v>7.1830000000000007</v>
      </c>
      <c r="C414" s="47">
        <v>13133.860670502003</v>
      </c>
      <c r="D414" s="47">
        <f>Table1[[#This Row],[On-Hand Stock ($)]]/Table1[[#This Row],[Std. Price ($)]]</f>
        <v>1828.4645232496173</v>
      </c>
      <c r="E414" s="48">
        <v>4852</v>
      </c>
      <c r="F414" s="49">
        <v>0.4</v>
      </c>
      <c r="G414" s="48">
        <v>1</v>
      </c>
      <c r="H414" s="48">
        <v>0.61</v>
      </c>
      <c r="I414" s="48">
        <v>13</v>
      </c>
      <c r="J414" s="55">
        <f>Table1[[#This Row],[APU
(units)]]+(Table1[[#This Row],[APU Trend]]*Table1[[#This Row],[APU
(units)]])</f>
        <v>6792.8</v>
      </c>
      <c r="K414" s="55" t="str">
        <f>IF(Table1[[#This Row],[On Hand Stock (units)]]&gt;J414,"Yes","No")</f>
        <v>No</v>
      </c>
      <c r="L414" s="55">
        <f>Table1[[#This Row],[Lead Time (days)]]/Table1[[#This Row],[S-OTD]]</f>
        <v>13</v>
      </c>
      <c r="M414" s="55">
        <f>(Table1[[#This Row],[Demand variability (COV)]]/100)*E414</f>
        <v>29.597199999999997</v>
      </c>
      <c r="N414" s="55">
        <f>AVERAGE(Table1[[#This Row],[Lead Time (days)]],Table1[[#This Row],[Exp. Lead time]])</f>
        <v>13</v>
      </c>
      <c r="O414" s="55">
        <f>(Table1[[#This Row],[Exp. Lead time]]-N414)^2</f>
        <v>0</v>
      </c>
      <c r="P414" s="55">
        <v>0</v>
      </c>
      <c r="Q414" s="55">
        <f>1.64*SQRT(Table1[[#This Row],[Lead Time (days)]]*(M414^2)+Table1[[#This Row],[APU
(units)]]*P414)</f>
        <v>175.01132442466695</v>
      </c>
      <c r="R414" s="58">
        <f>Table1[[#This Row],[Safety Stock]]+(E414/30)*Table1[[#This Row],[Lead Time (days)]]</f>
        <v>2277.5446577580001</v>
      </c>
      <c r="S414" s="58" t="str">
        <f>IF(Table1[[#This Row],[On Hand Stock (units)]]&gt;R414,"yes","no")</f>
        <v>no</v>
      </c>
      <c r="T414" s="59">
        <f>Table1[[#This Row],[On Hand Stock (units)]]-J414</f>
        <v>-4964.3354767503824</v>
      </c>
      <c r="U414" s="59">
        <f>Table1[[#This Row],[Exp. Lead time]]*Table1[[#This Row],[APU
(units)]]/30</f>
        <v>2102.5333333333333</v>
      </c>
      <c r="V414" s="59">
        <f>Table1[[#This Row],[On Hand Stock (units)]]+U414</f>
        <v>3930.9978565829506</v>
      </c>
      <c r="W414" s="59" t="str">
        <f>IF(Table1[[#This Row],[On hand quantity after purchase]]&gt;Table1[[#This Row],[APU  Projection for oct]],"Yes","No")</f>
        <v>No</v>
      </c>
      <c r="X414" s="59">
        <f>AE414-Table1[[#This Row],[On Hand Stock (units)]]</f>
        <v>186371.88187675041</v>
      </c>
      <c r="Y414" s="59">
        <f>MAX(Table1[[#This Row],[Qty required to meet next quarter]],Table1[[#This Row],[MOQ/One lead time demand]])</f>
        <v>186371.88187675041</v>
      </c>
      <c r="Z414" s="59">
        <f>Table1[[#This Row],[Qty to purchase]]*Table1[[#This Row],[Std. Price ($)]]</f>
        <v>1338709.2275206984</v>
      </c>
      <c r="AA414" s="59"/>
      <c r="AB414" s="59"/>
      <c r="AC414" s="61">
        <f>Table1[[#This Row],[On Hand Stock (units)]]-(12*Table1[[#This Row],[APU
(units)]])</f>
        <v>-56395.535476750381</v>
      </c>
      <c r="AD414" s="64">
        <v>26200.800000000003</v>
      </c>
      <c r="AE414" s="65">
        <f>AD414*Table1[[#This Row],[Std. Price ($)]]</f>
        <v>188200.34640000004</v>
      </c>
    </row>
    <row r="415" spans="1:31" ht="18.5" x14ac:dyDescent="0.35">
      <c r="A415" s="46">
        <v>3527.3940875111489</v>
      </c>
      <c r="B415" s="47">
        <v>7.1830000000000007</v>
      </c>
      <c r="C415" s="47">
        <v>70923.28775077335</v>
      </c>
      <c r="D415" s="47">
        <f>Table1[[#This Row],[On-Hand Stock ($)]]/Table1[[#This Row],[Std. Price ($)]]</f>
        <v>9873.7696993976533</v>
      </c>
      <c r="E415" s="48">
        <v>4148</v>
      </c>
      <c r="F415" s="49">
        <v>1.5</v>
      </c>
      <c r="G415" s="48">
        <v>1</v>
      </c>
      <c r="H415" s="48">
        <v>0.63</v>
      </c>
      <c r="I415" s="48">
        <v>80</v>
      </c>
      <c r="J415" s="55">
        <f>Table1[[#This Row],[APU
(units)]]+(Table1[[#This Row],[APU Trend]]*Table1[[#This Row],[APU
(units)]])</f>
        <v>10370</v>
      </c>
      <c r="K415" s="55" t="str">
        <f>IF(Table1[[#This Row],[On Hand Stock (units)]]&gt;J415,"Yes","No")</f>
        <v>No</v>
      </c>
      <c r="L415" s="55">
        <f>Table1[[#This Row],[Lead Time (days)]]/Table1[[#This Row],[S-OTD]]</f>
        <v>80</v>
      </c>
      <c r="M415" s="55">
        <f>(Table1[[#This Row],[Demand variability (COV)]]/100)*E415</f>
        <v>26.132400000000001</v>
      </c>
      <c r="N415" s="55">
        <f>AVERAGE(Table1[[#This Row],[Lead Time (days)]],Table1[[#This Row],[Exp. Lead time]])</f>
        <v>80</v>
      </c>
      <c r="O415" s="55">
        <f>(Table1[[#This Row],[Exp. Lead time]]-N415)^2</f>
        <v>0</v>
      </c>
      <c r="P415" s="55">
        <v>0</v>
      </c>
      <c r="Q415" s="55">
        <f>1.64*SQRT(Table1[[#This Row],[Lead Time (days)]]*(M415^2)+Table1[[#This Row],[APU
(units)]]*P415)</f>
        <v>383.3258776678137</v>
      </c>
      <c r="R415" s="58">
        <f>Table1[[#This Row],[Safety Stock]]+(E415/30)*Table1[[#This Row],[Lead Time (days)]]</f>
        <v>11444.659211001148</v>
      </c>
      <c r="S415" s="58" t="str">
        <f>IF(Table1[[#This Row],[On Hand Stock (units)]]&gt;R415,"yes","no")</f>
        <v>no</v>
      </c>
      <c r="T415" s="59">
        <f>Table1[[#This Row],[On Hand Stock (units)]]-J415</f>
        <v>-496.23030060234669</v>
      </c>
      <c r="U415" s="59">
        <f>Table1[[#This Row],[Exp. Lead time]]*Table1[[#This Row],[APU
(units)]]/30</f>
        <v>11061.333333333334</v>
      </c>
      <c r="V415" s="59">
        <f>Table1[[#This Row],[On Hand Stock (units)]]+U415</f>
        <v>20935.103032730985</v>
      </c>
      <c r="W415" s="59" t="str">
        <f>IF(Table1[[#This Row],[On hand quantity after purchase]]&gt;Table1[[#This Row],[APU  Projection for oct]],"Yes","No")</f>
        <v>Yes</v>
      </c>
      <c r="X415" s="59">
        <f>AE415-Table1[[#This Row],[On Hand Stock (units)]]</f>
        <v>347667.23830060236</v>
      </c>
      <c r="Y415" s="59">
        <f>MAX(Table1[[#This Row],[Qty required to meet next quarter]],Table1[[#This Row],[MOQ/One lead time demand]])</f>
        <v>347667.23830060236</v>
      </c>
      <c r="Z415" s="59">
        <f>Table1[[#This Row],[Qty to purchase]]*Table1[[#This Row],[Std. Price ($)]]</f>
        <v>2497293.7727132272</v>
      </c>
      <c r="AA415" s="59"/>
      <c r="AB415" s="59"/>
      <c r="AC415" s="61">
        <f>Table1[[#This Row],[On Hand Stock (units)]]-(12*Table1[[#This Row],[APU
(units)]])</f>
        <v>-39902.230300602343</v>
      </c>
      <c r="AD415" s="64">
        <v>49776</v>
      </c>
      <c r="AE415" s="65">
        <f>AD415*Table1[[#This Row],[Std. Price ($)]]</f>
        <v>357541.00800000003</v>
      </c>
    </row>
    <row r="416" spans="1:31" ht="18.5" x14ac:dyDescent="0.35">
      <c r="A416" s="46">
        <v>77635.184088541573</v>
      </c>
      <c r="B416" s="47">
        <v>9.0420000000000016</v>
      </c>
      <c r="C416" s="47">
        <v>25577.932780067746</v>
      </c>
      <c r="D416" s="47">
        <f>Table1[[#This Row],[On-Hand Stock ($)]]/Table1[[#This Row],[Std. Price ($)]]</f>
        <v>2828.7915040995067</v>
      </c>
      <c r="E416" s="48">
        <v>4956</v>
      </c>
      <c r="F416" s="49">
        <v>0.2</v>
      </c>
      <c r="G416" s="48">
        <v>0.78</v>
      </c>
      <c r="H416" s="48">
        <v>0.31</v>
      </c>
      <c r="I416" s="48">
        <v>30</v>
      </c>
      <c r="J416" s="55">
        <f>Table1[[#This Row],[APU
(units)]]+(Table1[[#This Row],[APU Trend]]*Table1[[#This Row],[APU
(units)]])</f>
        <v>5947.2</v>
      </c>
      <c r="K416" s="55" t="str">
        <f>IF(Table1[[#This Row],[On Hand Stock (units)]]&gt;J416,"Yes","No")</f>
        <v>No</v>
      </c>
      <c r="L416" s="55">
        <f>Table1[[#This Row],[Lead Time (days)]]/Table1[[#This Row],[S-OTD]]</f>
        <v>38.46153846153846</v>
      </c>
      <c r="M416" s="55">
        <f>(Table1[[#This Row],[Demand variability (COV)]]/100)*E416</f>
        <v>15.3636</v>
      </c>
      <c r="N416" s="55">
        <f>AVERAGE(Table1[[#This Row],[Lead Time (days)]],Table1[[#This Row],[Exp. Lead time]])</f>
        <v>34.230769230769226</v>
      </c>
      <c r="O416" s="55">
        <f>(Table1[[#This Row],[Exp. Lead time]]-N416)^2</f>
        <v>17.899408284023693</v>
      </c>
      <c r="P416" s="55">
        <v>17.899408284023693</v>
      </c>
      <c r="Q416" s="55">
        <f>1.64*SQRT(Table1[[#This Row],[Lead Time (days)]]*(M416^2)+Table1[[#This Row],[APU
(units)]]*P416)</f>
        <v>507.58112231095811</v>
      </c>
      <c r="R416" s="58">
        <f>Table1[[#This Row],[Safety Stock]]+(E416/30)*Table1[[#This Row],[Lead Time (days)]]</f>
        <v>5463.5811223109577</v>
      </c>
      <c r="S416" s="58" t="str">
        <f>IF(Table1[[#This Row],[On Hand Stock (units)]]&gt;R416,"yes","no")</f>
        <v>no</v>
      </c>
      <c r="T416" s="59">
        <f>Table1[[#This Row],[On Hand Stock (units)]]-J416</f>
        <v>-3118.4084959004931</v>
      </c>
      <c r="U416" s="59">
        <f>Table1[[#This Row],[Exp. Lead time]]*Table1[[#This Row],[APU
(units)]]/30</f>
        <v>6353.8461538461534</v>
      </c>
      <c r="V416" s="59">
        <f>Table1[[#This Row],[On Hand Stock (units)]]+U416</f>
        <v>9182.6376579456592</v>
      </c>
      <c r="W416" s="59" t="str">
        <f>IF(Table1[[#This Row],[On hand quantity after purchase]]&gt;Table1[[#This Row],[APU  Projection for oct]],"Yes","No")</f>
        <v>Yes</v>
      </c>
      <c r="X416" s="59">
        <f>AE416-Table1[[#This Row],[On Hand Stock (units)]]</f>
        <v>185382.24689590052</v>
      </c>
      <c r="Y416" s="59">
        <f>MAX(Table1[[#This Row],[Qty required to meet next quarter]],Table1[[#This Row],[MOQ/One lead time demand]])</f>
        <v>185382.24689590052</v>
      </c>
      <c r="Z416" s="59">
        <f>Table1[[#This Row],[Qty to purchase]]*Table1[[#This Row],[Std. Price ($)]]</f>
        <v>1676226.2764327328</v>
      </c>
      <c r="AA416" s="59"/>
      <c r="AB416" s="59"/>
      <c r="AC416" s="61">
        <f>Table1[[#This Row],[On Hand Stock (units)]]-(12*Table1[[#This Row],[APU
(units)]])</f>
        <v>-56643.208495900493</v>
      </c>
      <c r="AD416" s="64">
        <v>20815.199999999997</v>
      </c>
      <c r="AE416" s="65">
        <f>AD416*Table1[[#This Row],[Std. Price ($)]]</f>
        <v>188211.03840000002</v>
      </c>
    </row>
    <row r="417" spans="1:31" ht="18.5" x14ac:dyDescent="0.35">
      <c r="A417" s="46">
        <v>88457.067407755647</v>
      </c>
      <c r="B417" s="47">
        <v>7.4766560000000011</v>
      </c>
      <c r="C417" s="47">
        <v>35930.280598164958</v>
      </c>
      <c r="D417" s="47">
        <f>Table1[[#This Row],[On-Hand Stock ($)]]/Table1[[#This Row],[Std. Price ($)]]</f>
        <v>4805.6618624910589</v>
      </c>
      <c r="E417" s="48">
        <v>4318</v>
      </c>
      <c r="F417" s="49">
        <v>0.2</v>
      </c>
      <c r="G417" s="48">
        <v>1</v>
      </c>
      <c r="H417" s="48">
        <v>0.36</v>
      </c>
      <c r="I417" s="48">
        <v>58</v>
      </c>
      <c r="J417" s="55">
        <f>Table1[[#This Row],[APU
(units)]]+(Table1[[#This Row],[APU Trend]]*Table1[[#This Row],[APU
(units)]])</f>
        <v>5181.6000000000004</v>
      </c>
      <c r="K417" s="55" t="str">
        <f>IF(Table1[[#This Row],[On Hand Stock (units)]]&gt;J417,"Yes","No")</f>
        <v>No</v>
      </c>
      <c r="L417" s="55">
        <f>Table1[[#This Row],[Lead Time (days)]]/Table1[[#This Row],[S-OTD]]</f>
        <v>58</v>
      </c>
      <c r="M417" s="55">
        <f>(Table1[[#This Row],[Demand variability (COV)]]/100)*E417</f>
        <v>15.5448</v>
      </c>
      <c r="N417" s="55">
        <f>AVERAGE(Table1[[#This Row],[Lead Time (days)]],Table1[[#This Row],[Exp. Lead time]])</f>
        <v>58</v>
      </c>
      <c r="O417" s="55">
        <f>(Table1[[#This Row],[Exp. Lead time]]-N417)^2</f>
        <v>0</v>
      </c>
      <c r="P417" s="55">
        <v>0</v>
      </c>
      <c r="Q417" s="55">
        <f>1.64*SQRT(Table1[[#This Row],[Lead Time (days)]]*(M417^2)+Table1[[#This Row],[APU
(units)]]*P417)</f>
        <v>194.15249843269456</v>
      </c>
      <c r="R417" s="58">
        <f>Table1[[#This Row],[Safety Stock]]+(E417/30)*Table1[[#This Row],[Lead Time (days)]]</f>
        <v>8542.2858317660284</v>
      </c>
      <c r="S417" s="58" t="str">
        <f>IF(Table1[[#This Row],[On Hand Stock (units)]]&gt;R417,"yes","no")</f>
        <v>no</v>
      </c>
      <c r="T417" s="59">
        <f>Table1[[#This Row],[On Hand Stock (units)]]-J417</f>
        <v>-375.93813750894151</v>
      </c>
      <c r="U417" s="59">
        <f>Table1[[#This Row],[Exp. Lead time]]*Table1[[#This Row],[APU
(units)]]/30</f>
        <v>8348.1333333333332</v>
      </c>
      <c r="V417" s="59">
        <f>Table1[[#This Row],[On Hand Stock (units)]]+U417</f>
        <v>13153.795195824392</v>
      </c>
      <c r="W417" s="59" t="str">
        <f>IF(Table1[[#This Row],[On hand quantity after purchase]]&gt;Table1[[#This Row],[APU  Projection for oct]],"Yes","No")</f>
        <v>Yes</v>
      </c>
      <c r="X417" s="59">
        <f>AE417-Table1[[#This Row],[On Hand Stock (units)]]</f>
        <v>130787.98069110895</v>
      </c>
      <c r="Y417" s="59">
        <f>MAX(Table1[[#This Row],[Qty required to meet next quarter]],Table1[[#This Row],[MOQ/One lead time demand]])</f>
        <v>130787.98069110895</v>
      </c>
      <c r="Z417" s="59">
        <f>Table1[[#This Row],[Qty to purchase]]*Table1[[#This Row],[Std. Price ($)]]</f>
        <v>977856.74056206411</v>
      </c>
      <c r="AA417" s="59"/>
      <c r="AB417" s="59"/>
      <c r="AC417" s="61">
        <f>Table1[[#This Row],[On Hand Stock (units)]]-(12*Table1[[#This Row],[APU
(units)]])</f>
        <v>-47010.338137508938</v>
      </c>
      <c r="AD417" s="64">
        <v>18135.599999999999</v>
      </c>
      <c r="AE417" s="65">
        <f>AD417*Table1[[#This Row],[Std. Price ($)]]</f>
        <v>135593.64255360002</v>
      </c>
    </row>
    <row r="418" spans="1:31" ht="18.5" x14ac:dyDescent="0.35">
      <c r="A418" s="46">
        <v>16052.878428875405</v>
      </c>
      <c r="B418" s="47">
        <v>5.5990000000000002</v>
      </c>
      <c r="C418" s="47">
        <v>18539.599110237341</v>
      </c>
      <c r="D418" s="47">
        <f>Table1[[#This Row],[On-Hand Stock ($)]]/Table1[[#This Row],[Std. Price ($)]]</f>
        <v>3311.2339900406037</v>
      </c>
      <c r="E418" s="48">
        <v>1844</v>
      </c>
      <c r="F418" s="49">
        <v>-0.7</v>
      </c>
      <c r="G418" s="48">
        <v>1</v>
      </c>
      <c r="H418" s="48">
        <v>0.62</v>
      </c>
      <c r="I418" s="48">
        <v>58</v>
      </c>
      <c r="J418" s="55">
        <f>Table1[[#This Row],[APU
(units)]]+(Table1[[#This Row],[APU Trend]]*Table1[[#This Row],[APU
(units)]])</f>
        <v>553.20000000000005</v>
      </c>
      <c r="K418" s="55" t="str">
        <f>IF(Table1[[#This Row],[On Hand Stock (units)]]&gt;J418,"Yes","No")</f>
        <v>Yes</v>
      </c>
      <c r="L418" s="55">
        <f>Table1[[#This Row],[Lead Time (days)]]/Table1[[#This Row],[S-OTD]]</f>
        <v>58</v>
      </c>
      <c r="M418" s="55">
        <f>(Table1[[#This Row],[Demand variability (COV)]]/100)*E418</f>
        <v>11.4328</v>
      </c>
      <c r="N418" s="55">
        <f>AVERAGE(Table1[[#This Row],[Lead Time (days)]],Table1[[#This Row],[Exp. Lead time]])</f>
        <v>58</v>
      </c>
      <c r="O418" s="55">
        <f>(Table1[[#This Row],[Exp. Lead time]]-N418)^2</f>
        <v>0</v>
      </c>
      <c r="P418" s="55">
        <v>0</v>
      </c>
      <c r="Q418" s="55">
        <f>1.64*SQRT(Table1[[#This Row],[Lead Time (days)]]*(M418^2)+Table1[[#This Row],[APU
(units)]]*P418)</f>
        <v>142.79416165414224</v>
      </c>
      <c r="R418" s="58">
        <f>Table1[[#This Row],[Safety Stock]]+(E418/30)*Table1[[#This Row],[Lead Time (days)]]</f>
        <v>3707.8608283208087</v>
      </c>
      <c r="S418" s="58" t="str">
        <f>IF(Table1[[#This Row],[On Hand Stock (units)]]&gt;R418,"yes","no")</f>
        <v>no</v>
      </c>
      <c r="T418" s="59">
        <f>Table1[[#This Row],[On Hand Stock (units)]]-J418</f>
        <v>2758.0339900406034</v>
      </c>
      <c r="U418" s="59">
        <f>Table1[[#This Row],[Exp. Lead time]]*Table1[[#This Row],[APU
(units)]]/30</f>
        <v>3565.0666666666666</v>
      </c>
      <c r="V418" s="59">
        <f>Table1[[#This Row],[On Hand Stock (units)]]+U418</f>
        <v>6876.3006567072698</v>
      </c>
      <c r="W418" s="59" t="str">
        <f>IF(Table1[[#This Row],[On hand quantity after purchase]]&gt;Table1[[#This Row],[APU  Projection for oct]],"Yes","No")</f>
        <v>Yes</v>
      </c>
      <c r="X418" s="59">
        <f>AE418-Table1[[#This Row],[On Hand Stock (units)]]</f>
        <v>-15700.7011900406</v>
      </c>
      <c r="Y418" s="59">
        <f>MAX(Table1[[#This Row],[Qty required to meet next quarter]],Table1[[#This Row],[MOQ/One lead time demand]])</f>
        <v>3565.0666666666666</v>
      </c>
      <c r="Z418" s="59">
        <f>Table1[[#This Row],[Qty to purchase]]*Table1[[#This Row],[Std. Price ($)]]</f>
        <v>19960.808266666667</v>
      </c>
      <c r="AA418" s="59"/>
      <c r="AB418" s="59"/>
      <c r="AC418" s="61">
        <f>Table1[[#This Row],[On Hand Stock (units)]]-(12*Table1[[#This Row],[APU
(units)]])</f>
        <v>-18816.766009959396</v>
      </c>
      <c r="AD418" s="64">
        <v>-2212.7999999999993</v>
      </c>
      <c r="AE418" s="65">
        <f>AD418*Table1[[#This Row],[Std. Price ($)]]</f>
        <v>-12389.467199999996</v>
      </c>
    </row>
    <row r="419" spans="1:31" ht="18.5" x14ac:dyDescent="0.35">
      <c r="A419" s="46">
        <v>83385.075329696789</v>
      </c>
      <c r="B419" s="47">
        <v>10.443961000000002</v>
      </c>
      <c r="C419" s="47">
        <v>74072.655347466789</v>
      </c>
      <c r="D419" s="47">
        <f>Table1[[#This Row],[On-Hand Stock ($)]]/Table1[[#This Row],[Std. Price ($)]]</f>
        <v>7092.3910331977277</v>
      </c>
      <c r="E419" s="48">
        <v>5668</v>
      </c>
      <c r="F419" s="49">
        <v>1.5</v>
      </c>
      <c r="G419" s="48">
        <v>0.78</v>
      </c>
      <c r="H419" s="48">
        <v>0.64</v>
      </c>
      <c r="I419" s="48">
        <v>42</v>
      </c>
      <c r="J419" s="55">
        <f>Table1[[#This Row],[APU
(units)]]+(Table1[[#This Row],[APU Trend]]*Table1[[#This Row],[APU
(units)]])</f>
        <v>14170</v>
      </c>
      <c r="K419" s="55" t="str">
        <f>IF(Table1[[#This Row],[On Hand Stock (units)]]&gt;J419,"Yes","No")</f>
        <v>No</v>
      </c>
      <c r="L419" s="55">
        <f>Table1[[#This Row],[Lead Time (days)]]/Table1[[#This Row],[S-OTD]]</f>
        <v>53.846153846153847</v>
      </c>
      <c r="M419" s="55">
        <f>(Table1[[#This Row],[Demand variability (COV)]]/100)*E419</f>
        <v>36.275200000000005</v>
      </c>
      <c r="N419" s="55">
        <f>AVERAGE(Table1[[#This Row],[Lead Time (days)]],Table1[[#This Row],[Exp. Lead time]])</f>
        <v>47.92307692307692</v>
      </c>
      <c r="O419" s="55">
        <f>(Table1[[#This Row],[Exp. Lead time]]-N419)^2</f>
        <v>35.082840236686437</v>
      </c>
      <c r="P419" s="55">
        <v>35.082840236686437</v>
      </c>
      <c r="Q419" s="55">
        <f>1.64*SQRT(Table1[[#This Row],[Lead Time (days)]]*(M419^2)+Table1[[#This Row],[APU
(units)]]*P419)</f>
        <v>826.72418565607791</v>
      </c>
      <c r="R419" s="58">
        <f>Table1[[#This Row],[Safety Stock]]+(E419/30)*Table1[[#This Row],[Lead Time (days)]]</f>
        <v>8761.9241856560784</v>
      </c>
      <c r="S419" s="58" t="str">
        <f>IF(Table1[[#This Row],[On Hand Stock (units)]]&gt;R419,"yes","no")</f>
        <v>no</v>
      </c>
      <c r="T419" s="59">
        <f>Table1[[#This Row],[On Hand Stock (units)]]-J419</f>
        <v>-7077.6089668022723</v>
      </c>
      <c r="U419" s="59">
        <f>Table1[[#This Row],[Exp. Lead time]]*Table1[[#This Row],[APU
(units)]]/30</f>
        <v>10173.333333333334</v>
      </c>
      <c r="V419" s="59">
        <f>Table1[[#This Row],[On Hand Stock (units)]]+U419</f>
        <v>17265.72436653106</v>
      </c>
      <c r="W419" s="59" t="str">
        <f>IF(Table1[[#This Row],[On hand quantity after purchase]]&gt;Table1[[#This Row],[APU  Projection for oct]],"Yes","No")</f>
        <v>Yes</v>
      </c>
      <c r="X419" s="59">
        <f>AE419-Table1[[#This Row],[On Hand Stock (units)]]</f>
        <v>703264.06034280232</v>
      </c>
      <c r="Y419" s="59">
        <f>MAX(Table1[[#This Row],[Qty required to meet next quarter]],Table1[[#This Row],[MOQ/One lead time demand]])</f>
        <v>703264.06034280232</v>
      </c>
      <c r="Z419" s="59">
        <f>Table1[[#This Row],[Qty to purchase]]*Table1[[#This Row],[Std. Price ($)]]</f>
        <v>7344862.4189218748</v>
      </c>
      <c r="AA419" s="59"/>
      <c r="AB419" s="59"/>
      <c r="AC419" s="61">
        <f>Table1[[#This Row],[On Hand Stock (units)]]-(12*Table1[[#This Row],[APU
(units)]])</f>
        <v>-60923.608966802276</v>
      </c>
      <c r="AD419" s="64">
        <v>68016</v>
      </c>
      <c r="AE419" s="65">
        <f>AD419*Table1[[#This Row],[Std. Price ($)]]</f>
        <v>710356.45137600007</v>
      </c>
    </row>
    <row r="420" spans="1:31" ht="18.5" x14ac:dyDescent="0.35">
      <c r="A420" s="46">
        <v>44410.822508830759</v>
      </c>
      <c r="B420" s="47">
        <v>32.725000000000001</v>
      </c>
      <c r="C420" s="47">
        <v>37132.235437825009</v>
      </c>
      <c r="D420" s="47">
        <f>Table1[[#This Row],[On-Hand Stock ($)]]/Table1[[#This Row],[Std. Price ($)]]</f>
        <v>1134.6748796890759</v>
      </c>
      <c r="E420" s="48">
        <v>6694</v>
      </c>
      <c r="F420" s="49">
        <v>0.2</v>
      </c>
      <c r="G420" s="48">
        <v>1</v>
      </c>
      <c r="H420" s="48">
        <v>0.37</v>
      </c>
      <c r="I420" s="48">
        <v>11</v>
      </c>
      <c r="J420" s="55">
        <f>Table1[[#This Row],[APU
(units)]]+(Table1[[#This Row],[APU Trend]]*Table1[[#This Row],[APU
(units)]])</f>
        <v>8032.8</v>
      </c>
      <c r="K420" s="55" t="str">
        <f>IF(Table1[[#This Row],[On Hand Stock (units)]]&gt;J420,"Yes","No")</f>
        <v>No</v>
      </c>
      <c r="L420" s="55">
        <f>Table1[[#This Row],[Lead Time (days)]]/Table1[[#This Row],[S-OTD]]</f>
        <v>11</v>
      </c>
      <c r="M420" s="55">
        <f>(Table1[[#This Row],[Demand variability (COV)]]/100)*E420</f>
        <v>24.767800000000001</v>
      </c>
      <c r="N420" s="55">
        <f>AVERAGE(Table1[[#This Row],[Lead Time (days)]],Table1[[#This Row],[Exp. Lead time]])</f>
        <v>11</v>
      </c>
      <c r="O420" s="55">
        <f>(Table1[[#This Row],[Exp. Lead time]]-N420)^2</f>
        <v>0</v>
      </c>
      <c r="P420" s="55">
        <v>0</v>
      </c>
      <c r="Q420" s="55">
        <f>1.64*SQRT(Table1[[#This Row],[Lead Time (days)]]*(M420^2)+Table1[[#This Row],[APU
(units)]]*P420)</f>
        <v>134.71861915140573</v>
      </c>
      <c r="R420" s="58">
        <f>Table1[[#This Row],[Safety Stock]]+(E420/30)*Table1[[#This Row],[Lead Time (days)]]</f>
        <v>2589.1852858180723</v>
      </c>
      <c r="S420" s="58" t="str">
        <f>IF(Table1[[#This Row],[On Hand Stock (units)]]&gt;R420,"yes","no")</f>
        <v>no</v>
      </c>
      <c r="T420" s="59">
        <f>Table1[[#This Row],[On Hand Stock (units)]]-J420</f>
        <v>-6898.1251203109241</v>
      </c>
      <c r="U420" s="59">
        <f>Table1[[#This Row],[Exp. Lead time]]*Table1[[#This Row],[APU
(units)]]/30</f>
        <v>2454.4666666666667</v>
      </c>
      <c r="V420" s="59">
        <f>Table1[[#This Row],[On Hand Stock (units)]]+U420</f>
        <v>3589.1415463557423</v>
      </c>
      <c r="W420" s="59" t="str">
        <f>IF(Table1[[#This Row],[On hand quantity after purchase]]&gt;Table1[[#This Row],[APU  Projection for oct]],"Yes","No")</f>
        <v>No</v>
      </c>
      <c r="X420" s="59">
        <f>AE420-Table1[[#This Row],[On Hand Stock (units)]]</f>
        <v>918922.15512031107</v>
      </c>
      <c r="Y420" s="59">
        <f>MAX(Table1[[#This Row],[Qty required to meet next quarter]],Table1[[#This Row],[MOQ/One lead time demand]])</f>
        <v>918922.15512031107</v>
      </c>
      <c r="Z420" s="59">
        <f>Table1[[#This Row],[Qty to purchase]]*Table1[[#This Row],[Std. Price ($)]]</f>
        <v>30071727.52631218</v>
      </c>
      <c r="AA420" s="59"/>
      <c r="AB420" s="59"/>
      <c r="AC420" s="61">
        <f>Table1[[#This Row],[On Hand Stock (units)]]-(12*Table1[[#This Row],[APU
(units)]])</f>
        <v>-79193.325120310925</v>
      </c>
      <c r="AD420" s="64">
        <v>28114.800000000003</v>
      </c>
      <c r="AE420" s="65">
        <f>AD420*Table1[[#This Row],[Std. Price ($)]]</f>
        <v>920056.83000000019</v>
      </c>
    </row>
    <row r="421" spans="1:31" ht="18.5" x14ac:dyDescent="0.35">
      <c r="A421" s="46">
        <v>1365.0391036973851</v>
      </c>
      <c r="B421" s="47">
        <v>11.863390000000001</v>
      </c>
      <c r="C421" s="47">
        <v>31962.012112562406</v>
      </c>
      <c r="D421" s="47">
        <f>Table1[[#This Row],[On-Hand Stock ($)]]/Table1[[#This Row],[Std. Price ($)]]</f>
        <v>2694.1719114487851</v>
      </c>
      <c r="E421" s="48">
        <v>6282</v>
      </c>
      <c r="F421" s="49">
        <v>0.2</v>
      </c>
      <c r="G421" s="48">
        <v>1</v>
      </c>
      <c r="H421" s="48">
        <v>0.16</v>
      </c>
      <c r="I421" s="48">
        <v>45</v>
      </c>
      <c r="J421" s="55">
        <f>Table1[[#This Row],[APU
(units)]]+(Table1[[#This Row],[APU Trend]]*Table1[[#This Row],[APU
(units)]])</f>
        <v>7538.4</v>
      </c>
      <c r="K421" s="55" t="str">
        <f>IF(Table1[[#This Row],[On Hand Stock (units)]]&gt;J421,"Yes","No")</f>
        <v>No</v>
      </c>
      <c r="L421" s="55">
        <f>Table1[[#This Row],[Lead Time (days)]]/Table1[[#This Row],[S-OTD]]</f>
        <v>45</v>
      </c>
      <c r="M421" s="55">
        <f>(Table1[[#This Row],[Demand variability (COV)]]/100)*E421</f>
        <v>10.0512</v>
      </c>
      <c r="N421" s="55">
        <f>AVERAGE(Table1[[#This Row],[Lead Time (days)]],Table1[[#This Row],[Exp. Lead time]])</f>
        <v>45</v>
      </c>
      <c r="O421" s="55">
        <f>(Table1[[#This Row],[Exp. Lead time]]-N421)^2</f>
        <v>0</v>
      </c>
      <c r="P421" s="55">
        <v>0</v>
      </c>
      <c r="Q421" s="55">
        <f>1.64*SQRT(Table1[[#This Row],[Lead Time (days)]]*(M421^2)+Table1[[#This Row],[APU
(units)]]*P421)</f>
        <v>110.57781896079376</v>
      </c>
      <c r="R421" s="58">
        <f>Table1[[#This Row],[Safety Stock]]+(E421/30)*Table1[[#This Row],[Lead Time (days)]]</f>
        <v>9533.5778189607936</v>
      </c>
      <c r="S421" s="58" t="str">
        <f>IF(Table1[[#This Row],[On Hand Stock (units)]]&gt;R421,"yes","no")</f>
        <v>no</v>
      </c>
      <c r="T421" s="59">
        <f>Table1[[#This Row],[On Hand Stock (units)]]-J421</f>
        <v>-4844.2280885512146</v>
      </c>
      <c r="U421" s="59">
        <f>Table1[[#This Row],[Exp. Lead time]]*Table1[[#This Row],[APU
(units)]]/30</f>
        <v>9423</v>
      </c>
      <c r="V421" s="59">
        <f>Table1[[#This Row],[On Hand Stock (units)]]+U421</f>
        <v>12117.171911448786</v>
      </c>
      <c r="W421" s="59" t="str">
        <f>IF(Table1[[#This Row],[On hand quantity after purchase]]&gt;Table1[[#This Row],[APU  Projection for oct]],"Yes","No")</f>
        <v>Yes</v>
      </c>
      <c r="X421" s="59">
        <f>AE421-Table1[[#This Row],[On Hand Stock (units)]]</f>
        <v>310314.25520455127</v>
      </c>
      <c r="Y421" s="59">
        <f>MAX(Table1[[#This Row],[Qty required to meet next quarter]],Table1[[#This Row],[MOQ/One lead time demand]])</f>
        <v>310314.25520455127</v>
      </c>
      <c r="Z421" s="59">
        <f>Table1[[#This Row],[Qty to purchase]]*Table1[[#This Row],[Std. Price ($)]]</f>
        <v>3681379.0320511218</v>
      </c>
      <c r="AA421" s="59"/>
      <c r="AB421" s="59"/>
      <c r="AC421" s="61">
        <f>Table1[[#This Row],[On Hand Stock (units)]]-(12*Table1[[#This Row],[APU
(units)]])</f>
        <v>-72689.828088551221</v>
      </c>
      <c r="AD421" s="64">
        <v>26384.400000000001</v>
      </c>
      <c r="AE421" s="65">
        <f>AD421*Table1[[#This Row],[Std. Price ($)]]</f>
        <v>313008.42711600004</v>
      </c>
    </row>
    <row r="422" spans="1:31" ht="18.5" x14ac:dyDescent="0.35">
      <c r="A422" s="46">
        <v>33414.021941189065</v>
      </c>
      <c r="B422" s="47">
        <v>8.7214600000000004</v>
      </c>
      <c r="C422" s="47">
        <v>22841.055243067603</v>
      </c>
      <c r="D422" s="47">
        <f>Table1[[#This Row],[On-Hand Stock ($)]]/Table1[[#This Row],[Std. Price ($)]]</f>
        <v>2618.9485754756201</v>
      </c>
      <c r="E422" s="48">
        <v>5732</v>
      </c>
      <c r="F422" s="49">
        <v>-0.4</v>
      </c>
      <c r="G422" s="48">
        <v>1</v>
      </c>
      <c r="H422" s="48">
        <v>0.22</v>
      </c>
      <c r="I422" s="48">
        <v>35</v>
      </c>
      <c r="J422" s="55">
        <f>Table1[[#This Row],[APU
(units)]]+(Table1[[#This Row],[APU Trend]]*Table1[[#This Row],[APU
(units)]])</f>
        <v>3439.2</v>
      </c>
      <c r="K422" s="55" t="str">
        <f>IF(Table1[[#This Row],[On Hand Stock (units)]]&gt;J422,"Yes","No")</f>
        <v>No</v>
      </c>
      <c r="L422" s="55">
        <f>Table1[[#This Row],[Lead Time (days)]]/Table1[[#This Row],[S-OTD]]</f>
        <v>35</v>
      </c>
      <c r="M422" s="55">
        <f>(Table1[[#This Row],[Demand variability (COV)]]/100)*E422</f>
        <v>12.6104</v>
      </c>
      <c r="N422" s="55">
        <f>AVERAGE(Table1[[#This Row],[Lead Time (days)]],Table1[[#This Row],[Exp. Lead time]])</f>
        <v>35</v>
      </c>
      <c r="O422" s="55">
        <f>(Table1[[#This Row],[Exp. Lead time]]-N422)^2</f>
        <v>0</v>
      </c>
      <c r="P422" s="55">
        <v>0</v>
      </c>
      <c r="Q422" s="55">
        <f>1.64*SQRT(Table1[[#This Row],[Lead Time (days)]]*(M422^2)+Table1[[#This Row],[APU
(units)]]*P422)</f>
        <v>122.35077729475103</v>
      </c>
      <c r="R422" s="58">
        <f>Table1[[#This Row],[Safety Stock]]+(E422/30)*Table1[[#This Row],[Lead Time (days)]]</f>
        <v>6809.6841106280845</v>
      </c>
      <c r="S422" s="58" t="str">
        <f>IF(Table1[[#This Row],[On Hand Stock (units)]]&gt;R422,"yes","no")</f>
        <v>no</v>
      </c>
      <c r="T422" s="59">
        <f>Table1[[#This Row],[On Hand Stock (units)]]-J422</f>
        <v>-820.25142452437967</v>
      </c>
      <c r="U422" s="59">
        <f>Table1[[#This Row],[Exp. Lead time]]*Table1[[#This Row],[APU
(units)]]/30</f>
        <v>6687.333333333333</v>
      </c>
      <c r="V422" s="59">
        <f>Table1[[#This Row],[On Hand Stock (units)]]+U422</f>
        <v>9306.2819088089527</v>
      </c>
      <c r="W422" s="59" t="str">
        <f>IF(Table1[[#This Row],[On hand quantity after purchase]]&gt;Table1[[#This Row],[APU  Projection for oct]],"Yes","No")</f>
        <v>Yes</v>
      </c>
      <c r="X422" s="59">
        <f>AE422-Table1[[#This Row],[On Hand Stock (units)]]</f>
        <v>27375.896656524365</v>
      </c>
      <c r="Y422" s="59">
        <f>MAX(Table1[[#This Row],[Qty required to meet next quarter]],Table1[[#This Row],[MOQ/One lead time demand]])</f>
        <v>27375.896656524365</v>
      </c>
      <c r="Z422" s="59">
        <f>Table1[[#This Row],[Qty to purchase]]*Table1[[#This Row],[Std. Price ($)]]</f>
        <v>238757.78765401099</v>
      </c>
      <c r="AA422" s="59"/>
      <c r="AB422" s="59"/>
      <c r="AC422" s="61">
        <f>Table1[[#This Row],[On Hand Stock (units)]]-(12*Table1[[#This Row],[APU
(units)]])</f>
        <v>-66165.051424524383</v>
      </c>
      <c r="AD422" s="64">
        <v>3439.199999999998</v>
      </c>
      <c r="AE422" s="65">
        <f>AD422*Table1[[#This Row],[Std. Price ($)]]</f>
        <v>29994.845231999985</v>
      </c>
    </row>
    <row r="423" spans="1:31" ht="18.5" x14ac:dyDescent="0.35">
      <c r="A423" s="46">
        <v>46788.206413316191</v>
      </c>
      <c r="B423" s="47">
        <v>7.219850000000001</v>
      </c>
      <c r="C423" s="47">
        <v>21457.442314459804</v>
      </c>
      <c r="D423" s="47">
        <f>Table1[[#This Row],[On-Hand Stock ($)]]/Table1[[#This Row],[Std. Price ($)]]</f>
        <v>2972.0066641910566</v>
      </c>
      <c r="E423" s="48">
        <v>7058</v>
      </c>
      <c r="F423" s="49">
        <v>-0.4</v>
      </c>
      <c r="G423" s="48">
        <v>1</v>
      </c>
      <c r="H423" s="48">
        <v>0.77</v>
      </c>
      <c r="I423" s="48">
        <v>12</v>
      </c>
      <c r="J423" s="55">
        <f>Table1[[#This Row],[APU
(units)]]+(Table1[[#This Row],[APU Trend]]*Table1[[#This Row],[APU
(units)]])</f>
        <v>4234.7999999999993</v>
      </c>
      <c r="K423" s="55" t="str">
        <f>IF(Table1[[#This Row],[On Hand Stock (units)]]&gt;J423,"Yes","No")</f>
        <v>No</v>
      </c>
      <c r="L423" s="55">
        <f>Table1[[#This Row],[Lead Time (days)]]/Table1[[#This Row],[S-OTD]]</f>
        <v>12</v>
      </c>
      <c r="M423" s="55">
        <f>(Table1[[#This Row],[Demand variability (COV)]]/100)*E423</f>
        <v>54.346600000000002</v>
      </c>
      <c r="N423" s="55">
        <f>AVERAGE(Table1[[#This Row],[Lead Time (days)]],Table1[[#This Row],[Exp. Lead time]])</f>
        <v>12</v>
      </c>
      <c r="O423" s="55">
        <f>(Table1[[#This Row],[Exp. Lead time]]-N423)^2</f>
        <v>0</v>
      </c>
      <c r="P423" s="55">
        <v>0</v>
      </c>
      <c r="Q423" s="55">
        <f>1.64*SQRT(Table1[[#This Row],[Lead Time (days)]]*(M423^2)+Table1[[#This Row],[APU
(units)]]*P423)</f>
        <v>308.74991753308262</v>
      </c>
      <c r="R423" s="58">
        <f>Table1[[#This Row],[Safety Stock]]+(E423/30)*Table1[[#This Row],[Lead Time (days)]]</f>
        <v>3131.949917533083</v>
      </c>
      <c r="S423" s="58" t="str">
        <f>IF(Table1[[#This Row],[On Hand Stock (units)]]&gt;R423,"yes","no")</f>
        <v>no</v>
      </c>
      <c r="T423" s="59">
        <f>Table1[[#This Row],[On Hand Stock (units)]]-J423</f>
        <v>-1262.7933358089426</v>
      </c>
      <c r="U423" s="59">
        <f>Table1[[#This Row],[Exp. Lead time]]*Table1[[#This Row],[APU
(units)]]/30</f>
        <v>2823.2</v>
      </c>
      <c r="V423" s="59">
        <f>Table1[[#This Row],[On Hand Stock (units)]]+U423</f>
        <v>5795.2066641910569</v>
      </c>
      <c r="W423" s="59" t="str">
        <f>IF(Table1[[#This Row],[On hand quantity after purchase]]&gt;Table1[[#This Row],[APU  Projection for oct]],"Yes","No")</f>
        <v>Yes</v>
      </c>
      <c r="X423" s="59">
        <f>AE423-Table1[[#This Row],[On Hand Stock (units)]]</f>
        <v>27602.614115808938</v>
      </c>
      <c r="Y423" s="59">
        <f>MAX(Table1[[#This Row],[Qty required to meet next quarter]],Table1[[#This Row],[MOQ/One lead time demand]])</f>
        <v>27602.614115808938</v>
      </c>
      <c r="Z423" s="59">
        <f>Table1[[#This Row],[Qty to purchase]]*Table1[[#This Row],[Std. Price ($)]]</f>
        <v>199286.73352402318</v>
      </c>
      <c r="AA423" s="59"/>
      <c r="AB423" s="59"/>
      <c r="AC423" s="61">
        <f>Table1[[#This Row],[On Hand Stock (units)]]-(12*Table1[[#This Row],[APU
(units)]])</f>
        <v>-81723.993335808947</v>
      </c>
      <c r="AD423" s="64">
        <v>4234.7999999999984</v>
      </c>
      <c r="AE423" s="65">
        <f>AD423*Table1[[#This Row],[Std. Price ($)]]</f>
        <v>30574.620779999994</v>
      </c>
    </row>
    <row r="424" spans="1:31" ht="18.5" x14ac:dyDescent="0.35">
      <c r="A424" s="46">
        <v>87706.612210427411</v>
      </c>
      <c r="B424" s="47">
        <v>7.1830000000000007</v>
      </c>
      <c r="C424" s="47">
        <v>14235.726150624003</v>
      </c>
      <c r="D424" s="47">
        <f>Table1[[#This Row],[On-Hand Stock ($)]]/Table1[[#This Row],[Std. Price ($)]]</f>
        <v>1981.8635877243494</v>
      </c>
      <c r="E424" s="48">
        <v>7608</v>
      </c>
      <c r="F424" s="49">
        <v>-0.2</v>
      </c>
      <c r="G424" s="48">
        <v>1</v>
      </c>
      <c r="H424" s="48">
        <v>0.42</v>
      </c>
      <c r="I424" s="48">
        <v>12</v>
      </c>
      <c r="J424" s="55">
        <f>Table1[[#This Row],[APU
(units)]]+(Table1[[#This Row],[APU Trend]]*Table1[[#This Row],[APU
(units)]])</f>
        <v>6086.4</v>
      </c>
      <c r="K424" s="55" t="str">
        <f>IF(Table1[[#This Row],[On Hand Stock (units)]]&gt;J424,"Yes","No")</f>
        <v>No</v>
      </c>
      <c r="L424" s="55">
        <f>Table1[[#This Row],[Lead Time (days)]]/Table1[[#This Row],[S-OTD]]</f>
        <v>12</v>
      </c>
      <c r="M424" s="55">
        <f>(Table1[[#This Row],[Demand variability (COV)]]/100)*E424</f>
        <v>31.953599999999998</v>
      </c>
      <c r="N424" s="55">
        <f>AVERAGE(Table1[[#This Row],[Lead Time (days)]],Table1[[#This Row],[Exp. Lead time]])</f>
        <v>12</v>
      </c>
      <c r="O424" s="55">
        <f>(Table1[[#This Row],[Exp. Lead time]]-N424)^2</f>
        <v>0</v>
      </c>
      <c r="P424" s="55">
        <v>0</v>
      </c>
      <c r="Q424" s="55">
        <f>1.64*SQRT(Table1[[#This Row],[Lead Time (days)]]*(M424^2)+Table1[[#This Row],[APU
(units)]]*P424)</f>
        <v>181.53244848592382</v>
      </c>
      <c r="R424" s="58">
        <f>Table1[[#This Row],[Safety Stock]]+(E424/30)*Table1[[#This Row],[Lead Time (days)]]</f>
        <v>3224.7324484859237</v>
      </c>
      <c r="S424" s="58" t="str">
        <f>IF(Table1[[#This Row],[On Hand Stock (units)]]&gt;R424,"yes","no")</f>
        <v>no</v>
      </c>
      <c r="T424" s="59">
        <f>Table1[[#This Row],[On Hand Stock (units)]]-J424</f>
        <v>-4104.53641227565</v>
      </c>
      <c r="U424" s="59">
        <f>Table1[[#This Row],[Exp. Lead time]]*Table1[[#This Row],[APU
(units)]]/30</f>
        <v>3043.2</v>
      </c>
      <c r="V424" s="59">
        <f>Table1[[#This Row],[On Hand Stock (units)]]+U424</f>
        <v>5025.0635877243494</v>
      </c>
      <c r="W424" s="59" t="str">
        <f>IF(Table1[[#This Row],[On hand quantity after purchase]]&gt;Table1[[#This Row],[APU  Projection for oct]],"Yes","No")</f>
        <v>No</v>
      </c>
      <c r="X424" s="59">
        <f>AE424-Table1[[#This Row],[On Hand Stock (units)]]</f>
        <v>96385.011612275644</v>
      </c>
      <c r="Y424" s="59">
        <f>MAX(Table1[[#This Row],[Qty required to meet next quarter]],Table1[[#This Row],[MOQ/One lead time demand]])</f>
        <v>96385.011612275644</v>
      </c>
      <c r="Z424" s="59">
        <f>Table1[[#This Row],[Qty to purchase]]*Table1[[#This Row],[Std. Price ($)]]</f>
        <v>692333.53841097606</v>
      </c>
      <c r="AA424" s="59"/>
      <c r="AB424" s="59"/>
      <c r="AC424" s="61">
        <f>Table1[[#This Row],[On Hand Stock (units)]]-(12*Table1[[#This Row],[APU
(units)]])</f>
        <v>-89314.136412275649</v>
      </c>
      <c r="AD424" s="64">
        <v>13694.399999999998</v>
      </c>
      <c r="AE424" s="65">
        <f>AD424*Table1[[#This Row],[Std. Price ($)]]</f>
        <v>98366.875199999995</v>
      </c>
    </row>
    <row r="425" spans="1:31" ht="18.5" x14ac:dyDescent="0.35">
      <c r="A425" s="46">
        <v>3557.7864128415017</v>
      </c>
      <c r="B425" s="47">
        <v>22.702680000000001</v>
      </c>
      <c r="C425" s="47">
        <v>13541.0041643976</v>
      </c>
      <c r="D425" s="47">
        <f>Table1[[#This Row],[On-Hand Stock ($)]]/Table1[[#This Row],[Std. Price ($)]]</f>
        <v>596.44958940519791</v>
      </c>
      <c r="E425" s="48">
        <v>6606</v>
      </c>
      <c r="F425" s="49">
        <v>-0.6</v>
      </c>
      <c r="G425" s="48">
        <v>1</v>
      </c>
      <c r="H425" s="48">
        <v>0.15</v>
      </c>
      <c r="I425" s="48">
        <v>12</v>
      </c>
      <c r="J425" s="55">
        <f>Table1[[#This Row],[APU
(units)]]+(Table1[[#This Row],[APU Trend]]*Table1[[#This Row],[APU
(units)]])</f>
        <v>2642.4</v>
      </c>
      <c r="K425" s="55" t="str">
        <f>IF(Table1[[#This Row],[On Hand Stock (units)]]&gt;J425,"Yes","No")</f>
        <v>No</v>
      </c>
      <c r="L425" s="55">
        <f>Table1[[#This Row],[Lead Time (days)]]/Table1[[#This Row],[S-OTD]]</f>
        <v>12</v>
      </c>
      <c r="M425" s="55">
        <f>(Table1[[#This Row],[Demand variability (COV)]]/100)*E425</f>
        <v>9.9090000000000007</v>
      </c>
      <c r="N425" s="55">
        <f>AVERAGE(Table1[[#This Row],[Lead Time (days)]],Table1[[#This Row],[Exp. Lead time]])</f>
        <v>12</v>
      </c>
      <c r="O425" s="55">
        <f>(Table1[[#This Row],[Exp. Lead time]]-N425)^2</f>
        <v>0</v>
      </c>
      <c r="P425" s="55">
        <v>0</v>
      </c>
      <c r="Q425" s="55">
        <f>1.64*SQRT(Table1[[#This Row],[Lead Time (days)]]*(M425^2)+Table1[[#This Row],[APU
(units)]]*P425)</f>
        <v>56.294283963216017</v>
      </c>
      <c r="R425" s="58">
        <f>Table1[[#This Row],[Safety Stock]]+(E425/30)*Table1[[#This Row],[Lead Time (days)]]</f>
        <v>2698.6942839632156</v>
      </c>
      <c r="S425" s="58" t="str">
        <f>IF(Table1[[#This Row],[On Hand Stock (units)]]&gt;R425,"yes","no")</f>
        <v>no</v>
      </c>
      <c r="T425" s="59">
        <f>Table1[[#This Row],[On Hand Stock (units)]]-J425</f>
        <v>-2045.9504105948022</v>
      </c>
      <c r="U425" s="59">
        <f>Table1[[#This Row],[Exp. Lead time]]*Table1[[#This Row],[APU
(units)]]/30</f>
        <v>2642.4</v>
      </c>
      <c r="V425" s="59">
        <f>Table1[[#This Row],[On Hand Stock (units)]]+U425</f>
        <v>3238.849589405198</v>
      </c>
      <c r="W425" s="59" t="str">
        <f>IF(Table1[[#This Row],[On hand quantity after purchase]]&gt;Table1[[#This Row],[APU  Projection for oct]],"Yes","No")</f>
        <v>Yes</v>
      </c>
      <c r="X425" s="59">
        <f>AE425-Table1[[#This Row],[On Hand Stock (units)]]</f>
        <v>-90580.792037405176</v>
      </c>
      <c r="Y425" s="59">
        <f>MAX(Table1[[#This Row],[Qty required to meet next quarter]],Table1[[#This Row],[MOQ/One lead time demand]])</f>
        <v>2642.4</v>
      </c>
      <c r="Z425" s="59">
        <f>Table1[[#This Row],[Qty to purchase]]*Table1[[#This Row],[Std. Price ($)]]</f>
        <v>59989.561632000004</v>
      </c>
      <c r="AA425" s="59"/>
      <c r="AB425" s="59"/>
      <c r="AC425" s="61">
        <f>Table1[[#This Row],[On Hand Stock (units)]]-(12*Table1[[#This Row],[APU
(units)]])</f>
        <v>-78675.550410594806</v>
      </c>
      <c r="AD425" s="64">
        <v>-3963.599999999999</v>
      </c>
      <c r="AE425" s="65">
        <f>AD425*Table1[[#This Row],[Std. Price ($)]]</f>
        <v>-89984.342447999981</v>
      </c>
    </row>
    <row r="426" spans="1:31" ht="18.5" x14ac:dyDescent="0.35">
      <c r="A426" s="46">
        <v>22916.563863783325</v>
      </c>
      <c r="B426" s="47">
        <v>25.421000000000003</v>
      </c>
      <c r="C426" s="47">
        <v>47239.845505930018</v>
      </c>
      <c r="D426" s="47">
        <f>Table1[[#This Row],[On-Hand Stock ($)]]/Table1[[#This Row],[Std. Price ($)]]</f>
        <v>1858.3000474383389</v>
      </c>
      <c r="E426" s="48">
        <v>6986</v>
      </c>
      <c r="F426" s="49">
        <v>0.5</v>
      </c>
      <c r="G426" s="48">
        <v>1</v>
      </c>
      <c r="H426" s="48">
        <v>0.19</v>
      </c>
      <c r="I426" s="48">
        <v>30</v>
      </c>
      <c r="J426" s="55">
        <f>Table1[[#This Row],[APU
(units)]]+(Table1[[#This Row],[APU Trend]]*Table1[[#This Row],[APU
(units)]])</f>
        <v>10479</v>
      </c>
      <c r="K426" s="55" t="str">
        <f>IF(Table1[[#This Row],[On Hand Stock (units)]]&gt;J426,"Yes","No")</f>
        <v>No</v>
      </c>
      <c r="L426" s="55">
        <f>Table1[[#This Row],[Lead Time (days)]]/Table1[[#This Row],[S-OTD]]</f>
        <v>30</v>
      </c>
      <c r="M426" s="55">
        <f>(Table1[[#This Row],[Demand variability (COV)]]/100)*E426</f>
        <v>13.273400000000001</v>
      </c>
      <c r="N426" s="55">
        <f>AVERAGE(Table1[[#This Row],[Lead Time (days)]],Table1[[#This Row],[Exp. Lead time]])</f>
        <v>30</v>
      </c>
      <c r="O426" s="55">
        <f>(Table1[[#This Row],[Exp. Lead time]]-N426)^2</f>
        <v>0</v>
      </c>
      <c r="P426" s="55">
        <v>0</v>
      </c>
      <c r="Q426" s="55">
        <f>1.64*SQRT(Table1[[#This Row],[Lead Time (days)]]*(M426^2)+Table1[[#This Row],[APU
(units)]]*P426)</f>
        <v>119.23030575454078</v>
      </c>
      <c r="R426" s="58">
        <f>Table1[[#This Row],[Safety Stock]]+(E426/30)*Table1[[#This Row],[Lead Time (days)]]</f>
        <v>7105.2303057545405</v>
      </c>
      <c r="S426" s="58" t="str">
        <f>IF(Table1[[#This Row],[On Hand Stock (units)]]&gt;R426,"yes","no")</f>
        <v>no</v>
      </c>
      <c r="T426" s="59">
        <f>Table1[[#This Row],[On Hand Stock (units)]]-J426</f>
        <v>-8620.6999525616611</v>
      </c>
      <c r="U426" s="59">
        <f>Table1[[#This Row],[Exp. Lead time]]*Table1[[#This Row],[APU
(units)]]/30</f>
        <v>6986</v>
      </c>
      <c r="V426" s="59">
        <f>Table1[[#This Row],[On Hand Stock (units)]]+U426</f>
        <v>8844.3000474383389</v>
      </c>
      <c r="W426" s="59" t="str">
        <f>IF(Table1[[#This Row],[On hand quantity after purchase]]&gt;Table1[[#This Row],[APU  Projection for oct]],"Yes","No")</f>
        <v>No</v>
      </c>
      <c r="X426" s="59">
        <f>AE426-Table1[[#This Row],[On Hand Stock (units)]]</f>
        <v>1063688.3359525618</v>
      </c>
      <c r="Y426" s="59">
        <f>MAX(Table1[[#This Row],[Qty required to meet next quarter]],Table1[[#This Row],[MOQ/One lead time demand]])</f>
        <v>1063688.3359525618</v>
      </c>
      <c r="Z426" s="59">
        <f>Table1[[#This Row],[Qty to purchase]]*Table1[[#This Row],[Std. Price ($)]]</f>
        <v>27040021.188250076</v>
      </c>
      <c r="AA426" s="59"/>
      <c r="AB426" s="59"/>
      <c r="AC426" s="61">
        <f>Table1[[#This Row],[On Hand Stock (units)]]-(12*Table1[[#This Row],[APU
(units)]])</f>
        <v>-81973.699952561656</v>
      </c>
      <c r="AD426" s="64">
        <v>41916</v>
      </c>
      <c r="AE426" s="65">
        <f>AD426*Table1[[#This Row],[Std. Price ($)]]</f>
        <v>1065546.6360000002</v>
      </c>
    </row>
    <row r="427" spans="1:31" ht="18.5" x14ac:dyDescent="0.35">
      <c r="A427" s="46">
        <v>84762.585383461919</v>
      </c>
      <c r="B427" s="47">
        <v>5.65191</v>
      </c>
      <c r="C427" s="47">
        <v>43361.777825685887</v>
      </c>
      <c r="D427" s="47">
        <f>Table1[[#This Row],[On-Hand Stock ($)]]/Table1[[#This Row],[Std. Price ($)]]</f>
        <v>7672.0573798390078</v>
      </c>
      <c r="E427" s="48">
        <v>6476</v>
      </c>
      <c r="F427" s="49">
        <v>-0.7</v>
      </c>
      <c r="G427" s="48">
        <v>1</v>
      </c>
      <c r="H427" s="48">
        <v>0.42</v>
      </c>
      <c r="I427" s="48">
        <v>51</v>
      </c>
      <c r="J427" s="55">
        <f>Table1[[#This Row],[APU
(units)]]+(Table1[[#This Row],[APU Trend]]*Table1[[#This Row],[APU
(units)]])</f>
        <v>1942.8000000000002</v>
      </c>
      <c r="K427" s="55" t="str">
        <f>IF(Table1[[#This Row],[On Hand Stock (units)]]&gt;J427,"Yes","No")</f>
        <v>Yes</v>
      </c>
      <c r="L427" s="55">
        <f>Table1[[#This Row],[Lead Time (days)]]/Table1[[#This Row],[S-OTD]]</f>
        <v>51</v>
      </c>
      <c r="M427" s="55">
        <f>(Table1[[#This Row],[Demand variability (COV)]]/100)*E427</f>
        <v>27.199199999999998</v>
      </c>
      <c r="N427" s="55">
        <f>AVERAGE(Table1[[#This Row],[Lead Time (days)]],Table1[[#This Row],[Exp. Lead time]])</f>
        <v>51</v>
      </c>
      <c r="O427" s="55">
        <f>(Table1[[#This Row],[Exp. Lead time]]-N427)^2</f>
        <v>0</v>
      </c>
      <c r="P427" s="55">
        <v>0</v>
      </c>
      <c r="Q427" s="55">
        <f>1.64*SQRT(Table1[[#This Row],[Lead Time (days)]]*(M427^2)+Table1[[#This Row],[APU
(units)]]*P427)</f>
        <v>318.55546978634112</v>
      </c>
      <c r="R427" s="58">
        <f>Table1[[#This Row],[Safety Stock]]+(E427/30)*Table1[[#This Row],[Lead Time (days)]]</f>
        <v>11327.755469786342</v>
      </c>
      <c r="S427" s="58" t="str">
        <f>IF(Table1[[#This Row],[On Hand Stock (units)]]&gt;R427,"yes","no")</f>
        <v>no</v>
      </c>
      <c r="T427" s="59">
        <f>Table1[[#This Row],[On Hand Stock (units)]]-J427</f>
        <v>5729.2573798390076</v>
      </c>
      <c r="U427" s="59">
        <f>Table1[[#This Row],[Exp. Lead time]]*Table1[[#This Row],[APU
(units)]]/30</f>
        <v>11009.2</v>
      </c>
      <c r="V427" s="59">
        <f>Table1[[#This Row],[On Hand Stock (units)]]+U427</f>
        <v>18681.257379839008</v>
      </c>
      <c r="W427" s="59" t="str">
        <f>IF(Table1[[#This Row],[On hand quantity after purchase]]&gt;Table1[[#This Row],[APU  Projection for oct]],"Yes","No")</f>
        <v>Yes</v>
      </c>
      <c r="X427" s="59">
        <f>AE427-Table1[[#This Row],[On Hand Stock (units)]]</f>
        <v>-51594.180371839</v>
      </c>
      <c r="Y427" s="59">
        <f>MAX(Table1[[#This Row],[Qty required to meet next quarter]],Table1[[#This Row],[MOQ/One lead time demand]])</f>
        <v>11009.2</v>
      </c>
      <c r="Z427" s="59">
        <f>Table1[[#This Row],[Qty to purchase]]*Table1[[#This Row],[Std. Price ($)]]</f>
        <v>62223.007572000002</v>
      </c>
      <c r="AA427" s="59"/>
      <c r="AB427" s="59"/>
      <c r="AC427" s="61">
        <f>Table1[[#This Row],[On Hand Stock (units)]]-(12*Table1[[#This Row],[APU
(units)]])</f>
        <v>-70039.942620160989</v>
      </c>
      <c r="AD427" s="64">
        <v>-7771.199999999998</v>
      </c>
      <c r="AE427" s="65">
        <f>AD427*Table1[[#This Row],[Std. Price ($)]]</f>
        <v>-43922.12299199999</v>
      </c>
    </row>
    <row r="428" spans="1:31" ht="18.5" x14ac:dyDescent="0.35">
      <c r="A428" s="46">
        <v>69878.710858911843</v>
      </c>
      <c r="B428" s="47">
        <v>7.1830000000000007</v>
      </c>
      <c r="C428" s="47">
        <v>81314.606125144375</v>
      </c>
      <c r="D428" s="47">
        <f>Table1[[#This Row],[On-Hand Stock ($)]]/Table1[[#This Row],[Std. Price ($)]]</f>
        <v>11320.424074223078</v>
      </c>
      <c r="E428" s="48">
        <v>6338</v>
      </c>
      <c r="F428" s="49">
        <v>0.2</v>
      </c>
      <c r="G428" s="48">
        <v>1</v>
      </c>
      <c r="H428" s="48">
        <v>0.51</v>
      </c>
      <c r="I428" s="48">
        <v>71</v>
      </c>
      <c r="J428" s="55">
        <f>Table1[[#This Row],[APU
(units)]]+(Table1[[#This Row],[APU Trend]]*Table1[[#This Row],[APU
(units)]])</f>
        <v>7605.6</v>
      </c>
      <c r="K428" s="55" t="str">
        <f>IF(Table1[[#This Row],[On Hand Stock (units)]]&gt;J428,"Yes","No")</f>
        <v>Yes</v>
      </c>
      <c r="L428" s="55">
        <f>Table1[[#This Row],[Lead Time (days)]]/Table1[[#This Row],[S-OTD]]</f>
        <v>71</v>
      </c>
      <c r="M428" s="55">
        <f>(Table1[[#This Row],[Demand variability (COV)]]/100)*E428</f>
        <v>32.323800000000006</v>
      </c>
      <c r="N428" s="55">
        <f>AVERAGE(Table1[[#This Row],[Lead Time (days)]],Table1[[#This Row],[Exp. Lead time]])</f>
        <v>71</v>
      </c>
      <c r="O428" s="55">
        <f>(Table1[[#This Row],[Exp. Lead time]]-N428)^2</f>
        <v>0</v>
      </c>
      <c r="P428" s="55">
        <v>0</v>
      </c>
      <c r="Q428" s="55">
        <f>1.64*SQRT(Table1[[#This Row],[Lead Time (days)]]*(M428^2)+Table1[[#This Row],[APU
(units)]]*P428)</f>
        <v>446.67889526264474</v>
      </c>
      <c r="R428" s="58">
        <f>Table1[[#This Row],[Safety Stock]]+(E428/30)*Table1[[#This Row],[Lead Time (days)]]</f>
        <v>15446.612228595979</v>
      </c>
      <c r="S428" s="58" t="str">
        <f>IF(Table1[[#This Row],[On Hand Stock (units)]]&gt;R428,"yes","no")</f>
        <v>no</v>
      </c>
      <c r="T428" s="59">
        <f>Table1[[#This Row],[On Hand Stock (units)]]-J428</f>
        <v>3714.8240742230773</v>
      </c>
      <c r="U428" s="59">
        <f>Table1[[#This Row],[Exp. Lead time]]*Table1[[#This Row],[APU
(units)]]/30</f>
        <v>14999.933333333332</v>
      </c>
      <c r="V428" s="59">
        <f>Table1[[#This Row],[On Hand Stock (units)]]+U428</f>
        <v>26320.35740755641</v>
      </c>
      <c r="W428" s="59" t="str">
        <f>IF(Table1[[#This Row],[On hand quantity after purchase]]&gt;Table1[[#This Row],[APU  Projection for oct]],"Yes","No")</f>
        <v>Yes</v>
      </c>
      <c r="X428" s="59">
        <f>AE428-Table1[[#This Row],[On Hand Stock (units)]]</f>
        <v>179888.16272577696</v>
      </c>
      <c r="Y428" s="59">
        <f>MAX(Table1[[#This Row],[Qty required to meet next quarter]],Table1[[#This Row],[MOQ/One lead time demand]])</f>
        <v>179888.16272577696</v>
      </c>
      <c r="Z428" s="59">
        <f>Table1[[#This Row],[Qty to purchase]]*Table1[[#This Row],[Std. Price ($)]]</f>
        <v>1292136.6728592559</v>
      </c>
      <c r="AA428" s="59"/>
      <c r="AB428" s="59"/>
      <c r="AC428" s="61">
        <f>Table1[[#This Row],[On Hand Stock (units)]]-(12*Table1[[#This Row],[APU
(units)]])</f>
        <v>-64735.575925776924</v>
      </c>
      <c r="AD428" s="64">
        <v>26619.600000000006</v>
      </c>
      <c r="AE428" s="65">
        <f>AD428*Table1[[#This Row],[Std. Price ($)]]</f>
        <v>191208.58680000005</v>
      </c>
    </row>
    <row r="429" spans="1:31" ht="18.5" x14ac:dyDescent="0.35">
      <c r="A429" s="46">
        <v>26341.184010306752</v>
      </c>
      <c r="B429" s="47">
        <v>7.1830000000000007</v>
      </c>
      <c r="C429" s="47">
        <v>25751.255108674341</v>
      </c>
      <c r="D429" s="47">
        <f>Table1[[#This Row],[On-Hand Stock ($)]]/Table1[[#This Row],[Std. Price ($)]]</f>
        <v>3585.0278586488012</v>
      </c>
      <c r="E429" s="48">
        <v>6598</v>
      </c>
      <c r="F429" s="49">
        <v>-0.6</v>
      </c>
      <c r="G429" s="48">
        <v>1</v>
      </c>
      <c r="H429" s="48">
        <v>0.47</v>
      </c>
      <c r="I429" s="48">
        <v>23</v>
      </c>
      <c r="J429" s="55">
        <f>Table1[[#This Row],[APU
(units)]]+(Table1[[#This Row],[APU Trend]]*Table1[[#This Row],[APU
(units)]])</f>
        <v>2639.2000000000003</v>
      </c>
      <c r="K429" s="55" t="str">
        <f>IF(Table1[[#This Row],[On Hand Stock (units)]]&gt;J429,"Yes","No")</f>
        <v>Yes</v>
      </c>
      <c r="L429" s="55">
        <f>Table1[[#This Row],[Lead Time (days)]]/Table1[[#This Row],[S-OTD]]</f>
        <v>23</v>
      </c>
      <c r="M429" s="55">
        <f>(Table1[[#This Row],[Demand variability (COV)]]/100)*E429</f>
        <v>31.010599999999997</v>
      </c>
      <c r="N429" s="55">
        <f>AVERAGE(Table1[[#This Row],[Lead Time (days)]],Table1[[#This Row],[Exp. Lead time]])</f>
        <v>23</v>
      </c>
      <c r="O429" s="55">
        <f>(Table1[[#This Row],[Exp. Lead time]]-N429)^2</f>
        <v>0</v>
      </c>
      <c r="P429" s="55">
        <v>0</v>
      </c>
      <c r="Q429" s="55">
        <f>1.64*SQRT(Table1[[#This Row],[Lead Time (days)]]*(M429^2)+Table1[[#This Row],[APU
(units)]]*P429)</f>
        <v>243.9034453804199</v>
      </c>
      <c r="R429" s="58">
        <f>Table1[[#This Row],[Safety Stock]]+(E429/30)*Table1[[#This Row],[Lead Time (days)]]</f>
        <v>5302.3701120470869</v>
      </c>
      <c r="S429" s="58" t="str">
        <f>IF(Table1[[#This Row],[On Hand Stock (units)]]&gt;R429,"yes","no")</f>
        <v>no</v>
      </c>
      <c r="T429" s="59">
        <f>Table1[[#This Row],[On Hand Stock (units)]]-J429</f>
        <v>945.82785864880088</v>
      </c>
      <c r="U429" s="59">
        <f>Table1[[#This Row],[Exp. Lead time]]*Table1[[#This Row],[APU
(units)]]/30</f>
        <v>5058.4666666666662</v>
      </c>
      <c r="V429" s="59">
        <f>Table1[[#This Row],[On Hand Stock (units)]]+U429</f>
        <v>8643.4945253154674</v>
      </c>
      <c r="W429" s="59" t="str">
        <f>IF(Table1[[#This Row],[On hand quantity after purchase]]&gt;Table1[[#This Row],[APU  Projection for oct]],"Yes","No")</f>
        <v>Yes</v>
      </c>
      <c r="X429" s="59">
        <f>AE429-Table1[[#This Row],[On Hand Stock (units)]]</f>
        <v>-32021.088258648797</v>
      </c>
      <c r="Y429" s="59">
        <f>MAX(Table1[[#This Row],[Qty required to meet next quarter]],Table1[[#This Row],[MOQ/One lead time demand]])</f>
        <v>5058.4666666666662</v>
      </c>
      <c r="Z429" s="59">
        <f>Table1[[#This Row],[Qty to purchase]]*Table1[[#This Row],[Std. Price ($)]]</f>
        <v>36334.966066666668</v>
      </c>
      <c r="AA429" s="59"/>
      <c r="AB429" s="59"/>
      <c r="AC429" s="61">
        <f>Table1[[#This Row],[On Hand Stock (units)]]-(12*Table1[[#This Row],[APU
(units)]])</f>
        <v>-75590.972141351202</v>
      </c>
      <c r="AD429" s="64">
        <v>-3958.7999999999988</v>
      </c>
      <c r="AE429" s="65">
        <f>AD429*Table1[[#This Row],[Std. Price ($)]]</f>
        <v>-28436.060399999995</v>
      </c>
    </row>
    <row r="430" spans="1:31" ht="18.5" x14ac:dyDescent="0.35">
      <c r="A430" s="46">
        <v>2333.2476955416628</v>
      </c>
      <c r="B430" s="47">
        <v>7.059800000000001</v>
      </c>
      <c r="C430" s="47">
        <v>52711.618293770225</v>
      </c>
      <c r="D430" s="47">
        <f>Table1[[#This Row],[On-Hand Stock ($)]]/Table1[[#This Row],[Std. Price ($)]]</f>
        <v>7466.4463998654664</v>
      </c>
      <c r="E430" s="48">
        <v>6776</v>
      </c>
      <c r="F430" s="49">
        <v>0.5</v>
      </c>
      <c r="G430" s="48">
        <v>0.88</v>
      </c>
      <c r="H430" s="48">
        <v>0.49</v>
      </c>
      <c r="I430" s="48">
        <v>44</v>
      </c>
      <c r="J430" s="55">
        <f>Table1[[#This Row],[APU
(units)]]+(Table1[[#This Row],[APU Trend]]*Table1[[#This Row],[APU
(units)]])</f>
        <v>10164</v>
      </c>
      <c r="K430" s="55" t="str">
        <f>IF(Table1[[#This Row],[On Hand Stock (units)]]&gt;J430,"Yes","No")</f>
        <v>No</v>
      </c>
      <c r="L430" s="55">
        <f>Table1[[#This Row],[Lead Time (days)]]/Table1[[#This Row],[S-OTD]]</f>
        <v>50</v>
      </c>
      <c r="M430" s="55">
        <f>(Table1[[#This Row],[Demand variability (COV)]]/100)*E430</f>
        <v>33.202399999999997</v>
      </c>
      <c r="N430" s="55">
        <f>AVERAGE(Table1[[#This Row],[Lead Time (days)]],Table1[[#This Row],[Exp. Lead time]])</f>
        <v>47</v>
      </c>
      <c r="O430" s="55">
        <f>(Table1[[#This Row],[Exp. Lead time]]-N430)^2</f>
        <v>9</v>
      </c>
      <c r="P430" s="55">
        <v>9</v>
      </c>
      <c r="Q430" s="55">
        <f>1.64*SQRT(Table1[[#This Row],[Lead Time (days)]]*(M430^2)+Table1[[#This Row],[APU
(units)]]*P430)</f>
        <v>542.66301984059703</v>
      </c>
      <c r="R430" s="58">
        <f>Table1[[#This Row],[Safety Stock]]+(E430/30)*Table1[[#This Row],[Lead Time (days)]]</f>
        <v>10480.79635317393</v>
      </c>
      <c r="S430" s="58" t="str">
        <f>IF(Table1[[#This Row],[On Hand Stock (units)]]&gt;R430,"yes","no")</f>
        <v>no</v>
      </c>
      <c r="T430" s="59">
        <f>Table1[[#This Row],[On Hand Stock (units)]]-J430</f>
        <v>-2697.5536001345336</v>
      </c>
      <c r="U430" s="59">
        <f>Table1[[#This Row],[Exp. Lead time]]*Table1[[#This Row],[APU
(units)]]/30</f>
        <v>11293.333333333334</v>
      </c>
      <c r="V430" s="59">
        <f>Table1[[#This Row],[On Hand Stock (units)]]+U430</f>
        <v>18759.7797331988</v>
      </c>
      <c r="W430" s="59" t="str">
        <f>IF(Table1[[#This Row],[On hand quantity after purchase]]&gt;Table1[[#This Row],[APU  Projection for oct]],"Yes","No")</f>
        <v>Yes</v>
      </c>
      <c r="X430" s="59">
        <f>AE430-Table1[[#This Row],[On Hand Stock (units)]]</f>
        <v>279556.7824001346</v>
      </c>
      <c r="Y430" s="59">
        <f>MAX(Table1[[#This Row],[Qty required to meet next quarter]],Table1[[#This Row],[MOQ/One lead time demand]])</f>
        <v>279556.7824001346</v>
      </c>
      <c r="Z430" s="59">
        <f>Table1[[#This Row],[Qty to purchase]]*Table1[[#This Row],[Std. Price ($)]]</f>
        <v>1973614.9723884705</v>
      </c>
      <c r="AA430" s="59"/>
      <c r="AB430" s="59"/>
      <c r="AC430" s="61">
        <f>Table1[[#This Row],[On Hand Stock (units)]]-(12*Table1[[#This Row],[APU
(units)]])</f>
        <v>-73845.553600134532</v>
      </c>
      <c r="AD430" s="64">
        <v>40656</v>
      </c>
      <c r="AE430" s="65">
        <f>AD430*Table1[[#This Row],[Std. Price ($)]]</f>
        <v>287023.22880000004</v>
      </c>
    </row>
    <row r="431" spans="1:31" ht="18.5" x14ac:dyDescent="0.35">
      <c r="A431" s="46">
        <v>28063.980041946445</v>
      </c>
      <c r="B431" s="47">
        <v>7.1192000000000011</v>
      </c>
      <c r="C431" s="47">
        <v>70972.288950147224</v>
      </c>
      <c r="D431" s="47">
        <f>Table1[[#This Row],[On-Hand Stock ($)]]/Table1[[#This Row],[Std. Price ($)]]</f>
        <v>9969.1382388677393</v>
      </c>
      <c r="E431" s="48">
        <v>10138</v>
      </c>
      <c r="F431" s="49">
        <v>0.5</v>
      </c>
      <c r="G431" s="48">
        <v>1</v>
      </c>
      <c r="H431" s="48">
        <v>0.68</v>
      </c>
      <c r="I431" s="48">
        <v>31</v>
      </c>
      <c r="J431" s="55">
        <f>Table1[[#This Row],[APU
(units)]]+(Table1[[#This Row],[APU Trend]]*Table1[[#This Row],[APU
(units)]])</f>
        <v>15207</v>
      </c>
      <c r="K431" s="55" t="str">
        <f>IF(Table1[[#This Row],[On Hand Stock (units)]]&gt;J431,"Yes","No")</f>
        <v>No</v>
      </c>
      <c r="L431" s="55">
        <f>Table1[[#This Row],[Lead Time (days)]]/Table1[[#This Row],[S-OTD]]</f>
        <v>31</v>
      </c>
      <c r="M431" s="55">
        <f>(Table1[[#This Row],[Demand variability (COV)]]/100)*E431</f>
        <v>68.938400000000001</v>
      </c>
      <c r="N431" s="55">
        <f>AVERAGE(Table1[[#This Row],[Lead Time (days)]],Table1[[#This Row],[Exp. Lead time]])</f>
        <v>31</v>
      </c>
      <c r="O431" s="55">
        <f>(Table1[[#This Row],[Exp. Lead time]]-N431)^2</f>
        <v>0</v>
      </c>
      <c r="P431" s="55">
        <v>0</v>
      </c>
      <c r="Q431" s="55">
        <f>1.64*SQRT(Table1[[#This Row],[Lead Time (days)]]*(M431^2)+Table1[[#This Row],[APU
(units)]]*P431)</f>
        <v>629.4857374708547</v>
      </c>
      <c r="R431" s="58">
        <f>Table1[[#This Row],[Safety Stock]]+(E431/30)*Table1[[#This Row],[Lead Time (days)]]</f>
        <v>11105.41907080419</v>
      </c>
      <c r="S431" s="58" t="str">
        <f>IF(Table1[[#This Row],[On Hand Stock (units)]]&gt;R431,"yes","no")</f>
        <v>no</v>
      </c>
      <c r="T431" s="59">
        <f>Table1[[#This Row],[On Hand Stock (units)]]-J431</f>
        <v>-5237.8617611322607</v>
      </c>
      <c r="U431" s="59">
        <f>Table1[[#This Row],[Exp. Lead time]]*Table1[[#This Row],[APU
(units)]]/30</f>
        <v>10475.933333333332</v>
      </c>
      <c r="V431" s="59">
        <f>Table1[[#This Row],[On Hand Stock (units)]]+U431</f>
        <v>20445.071572201072</v>
      </c>
      <c r="W431" s="59" t="str">
        <f>IF(Table1[[#This Row],[On hand quantity after purchase]]&gt;Table1[[#This Row],[APU  Projection for oct]],"Yes","No")</f>
        <v>Yes</v>
      </c>
      <c r="X431" s="59">
        <f>AE431-Table1[[#This Row],[On Hand Stock (units)]]</f>
        <v>423077.55936113233</v>
      </c>
      <c r="Y431" s="59">
        <f>MAX(Table1[[#This Row],[Qty required to meet next quarter]],Table1[[#This Row],[MOQ/One lead time demand]])</f>
        <v>423077.55936113233</v>
      </c>
      <c r="Z431" s="59">
        <f>Table1[[#This Row],[Qty to purchase]]*Table1[[#This Row],[Std. Price ($)]]</f>
        <v>3011973.7606037739</v>
      </c>
      <c r="AA431" s="59"/>
      <c r="AB431" s="59"/>
      <c r="AC431" s="61">
        <f>Table1[[#This Row],[On Hand Stock (units)]]-(12*Table1[[#This Row],[APU
(units)]])</f>
        <v>-111686.86176113226</v>
      </c>
      <c r="AD431" s="64">
        <v>60828</v>
      </c>
      <c r="AE431" s="65">
        <f>AD431*Table1[[#This Row],[Std. Price ($)]]</f>
        <v>433046.69760000007</v>
      </c>
    </row>
    <row r="432" spans="1:31" ht="18.5" x14ac:dyDescent="0.35">
      <c r="A432" s="46">
        <v>49404.041876751668</v>
      </c>
      <c r="B432" s="47">
        <v>22.228360000000002</v>
      </c>
      <c r="C432" s="47">
        <v>130444.89507738379</v>
      </c>
      <c r="D432" s="47">
        <f>Table1[[#This Row],[On-Hand Stock ($)]]/Table1[[#This Row],[Std. Price ($)]]</f>
        <v>5868.3994265606534</v>
      </c>
      <c r="E432" s="48">
        <v>9766</v>
      </c>
      <c r="F432" s="49">
        <v>1.2</v>
      </c>
      <c r="G432" s="48">
        <v>0.88</v>
      </c>
      <c r="H432" s="48">
        <v>0.46</v>
      </c>
      <c r="I432" s="48">
        <v>30</v>
      </c>
      <c r="J432" s="55">
        <f>Table1[[#This Row],[APU
(units)]]+(Table1[[#This Row],[APU Trend]]*Table1[[#This Row],[APU
(units)]])</f>
        <v>21485.199999999997</v>
      </c>
      <c r="K432" s="55" t="str">
        <f>IF(Table1[[#This Row],[On Hand Stock (units)]]&gt;J432,"Yes","No")</f>
        <v>No</v>
      </c>
      <c r="L432" s="55">
        <f>Table1[[#This Row],[Lead Time (days)]]/Table1[[#This Row],[S-OTD]]</f>
        <v>34.090909090909093</v>
      </c>
      <c r="M432" s="55">
        <f>(Table1[[#This Row],[Demand variability (COV)]]/100)*E432</f>
        <v>44.9236</v>
      </c>
      <c r="N432" s="55">
        <f>AVERAGE(Table1[[#This Row],[Lead Time (days)]],Table1[[#This Row],[Exp. Lead time]])</f>
        <v>32.045454545454547</v>
      </c>
      <c r="O432" s="55">
        <f>(Table1[[#This Row],[Exp. Lead time]]-N432)^2</f>
        <v>4.1838842975206667</v>
      </c>
      <c r="P432" s="55">
        <v>4.1838842975206667</v>
      </c>
      <c r="Q432" s="55">
        <f>1.64*SQRT(Table1[[#This Row],[Lead Time (days)]]*(M432^2)+Table1[[#This Row],[APU
(units)]]*P432)</f>
        <v>522.24076454485737</v>
      </c>
      <c r="R432" s="58">
        <f>Table1[[#This Row],[Safety Stock]]+(E432/30)*Table1[[#This Row],[Lead Time (days)]]</f>
        <v>10288.240764544857</v>
      </c>
      <c r="S432" s="58" t="str">
        <f>IF(Table1[[#This Row],[On Hand Stock (units)]]&gt;R432,"yes","no")</f>
        <v>no</v>
      </c>
      <c r="T432" s="59">
        <f>Table1[[#This Row],[On Hand Stock (units)]]-J432</f>
        <v>-15616.800573439345</v>
      </c>
      <c r="U432" s="59">
        <f>Table1[[#This Row],[Exp. Lead time]]*Table1[[#This Row],[APU
(units)]]/30</f>
        <v>11097.727272727274</v>
      </c>
      <c r="V432" s="59">
        <f>Table1[[#This Row],[On Hand Stock (units)]]+U432</f>
        <v>16966.126699287928</v>
      </c>
      <c r="W432" s="59" t="str">
        <f>IF(Table1[[#This Row],[On hand quantity after purchase]]&gt;Table1[[#This Row],[APU  Projection for oct]],"Yes","No")</f>
        <v>No</v>
      </c>
      <c r="X432" s="59">
        <f>AE432-Table1[[#This Row],[On Hand Stock (units)]]</f>
        <v>2208369.6709254389</v>
      </c>
      <c r="Y432" s="59">
        <f>MAX(Table1[[#This Row],[Qty required to meet next quarter]],Table1[[#This Row],[MOQ/One lead time demand]])</f>
        <v>2208369.6709254389</v>
      </c>
      <c r="Z432" s="59">
        <f>Table1[[#This Row],[Qty to purchase]]*Table1[[#This Row],[Std. Price ($)]]</f>
        <v>49088436.058412194</v>
      </c>
      <c r="AA432" s="59"/>
      <c r="AB432" s="59"/>
      <c r="AC432" s="61">
        <f>Table1[[#This Row],[On Hand Stock (units)]]-(12*Table1[[#This Row],[APU
(units)]])</f>
        <v>-111323.60057343934</v>
      </c>
      <c r="AD432" s="64">
        <v>99613.199999999983</v>
      </c>
      <c r="AE432" s="65">
        <f>AD432*Table1[[#This Row],[Std. Price ($)]]</f>
        <v>2214238.0703519997</v>
      </c>
    </row>
    <row r="433" spans="1:31" ht="18.5" x14ac:dyDescent="0.35">
      <c r="A433" s="46">
        <v>72433.885952837649</v>
      </c>
      <c r="B433" s="47">
        <v>9.4101700000000008</v>
      </c>
      <c r="C433" s="47">
        <v>40204.01998763701</v>
      </c>
      <c r="D433" s="47">
        <f>Table1[[#This Row],[On-Hand Stock ($)]]/Table1[[#This Row],[Std. Price ($)]]</f>
        <v>4272.4010286357216</v>
      </c>
      <c r="E433" s="48">
        <v>8328</v>
      </c>
      <c r="F433" s="49">
        <v>0.4</v>
      </c>
      <c r="G433" s="48">
        <v>1</v>
      </c>
      <c r="H433" s="48">
        <v>0.25</v>
      </c>
      <c r="I433" s="48">
        <v>37</v>
      </c>
      <c r="J433" s="55">
        <f>Table1[[#This Row],[APU
(units)]]+(Table1[[#This Row],[APU Trend]]*Table1[[#This Row],[APU
(units)]])</f>
        <v>11659.2</v>
      </c>
      <c r="K433" s="55" t="str">
        <f>IF(Table1[[#This Row],[On Hand Stock (units)]]&gt;J433,"Yes","No")</f>
        <v>No</v>
      </c>
      <c r="L433" s="55">
        <f>Table1[[#This Row],[Lead Time (days)]]/Table1[[#This Row],[S-OTD]]</f>
        <v>37</v>
      </c>
      <c r="M433" s="55">
        <f>(Table1[[#This Row],[Demand variability (COV)]]/100)*E433</f>
        <v>20.82</v>
      </c>
      <c r="N433" s="55">
        <f>AVERAGE(Table1[[#This Row],[Lead Time (days)]],Table1[[#This Row],[Exp. Lead time]])</f>
        <v>37</v>
      </c>
      <c r="O433" s="55">
        <f>(Table1[[#This Row],[Exp. Lead time]]-N433)^2</f>
        <v>0</v>
      </c>
      <c r="P433" s="55">
        <v>0</v>
      </c>
      <c r="Q433" s="55">
        <f>1.64*SQRT(Table1[[#This Row],[Lead Time (days)]]*(M433^2)+Table1[[#This Row],[APU
(units)]]*P433)</f>
        <v>207.69471004452663</v>
      </c>
      <c r="R433" s="58">
        <f>Table1[[#This Row],[Safety Stock]]+(E433/30)*Table1[[#This Row],[Lead Time (days)]]</f>
        <v>10478.894710044528</v>
      </c>
      <c r="S433" s="58" t="str">
        <f>IF(Table1[[#This Row],[On Hand Stock (units)]]&gt;R433,"yes","no")</f>
        <v>no</v>
      </c>
      <c r="T433" s="59">
        <f>Table1[[#This Row],[On Hand Stock (units)]]-J433</f>
        <v>-7386.7989713642792</v>
      </c>
      <c r="U433" s="59">
        <f>Table1[[#This Row],[Exp. Lead time]]*Table1[[#This Row],[APU
(units)]]/30</f>
        <v>10271.200000000001</v>
      </c>
      <c r="V433" s="59">
        <f>Table1[[#This Row],[On Hand Stock (units)]]+U433</f>
        <v>14543.601028635723</v>
      </c>
      <c r="W433" s="59" t="str">
        <f>IF(Table1[[#This Row],[On hand quantity after purchase]]&gt;Table1[[#This Row],[APU  Projection for oct]],"Yes","No")</f>
        <v>Yes</v>
      </c>
      <c r="X433" s="59">
        <f>AE433-Table1[[#This Row],[On Hand Stock (units)]]</f>
        <v>418914.23607536434</v>
      </c>
      <c r="Y433" s="59">
        <f>MAX(Table1[[#This Row],[Qty required to meet next quarter]],Table1[[#This Row],[MOQ/One lead time demand]])</f>
        <v>418914.23607536434</v>
      </c>
      <c r="Z433" s="59">
        <f>Table1[[#This Row],[Qty to purchase]]*Table1[[#This Row],[Std. Price ($)]]</f>
        <v>3942054.1768893115</v>
      </c>
      <c r="AA433" s="59"/>
      <c r="AB433" s="59"/>
      <c r="AC433" s="61">
        <f>Table1[[#This Row],[On Hand Stock (units)]]-(12*Table1[[#This Row],[APU
(units)]])</f>
        <v>-95663.598971364278</v>
      </c>
      <c r="AD433" s="64">
        <v>44971.200000000004</v>
      </c>
      <c r="AE433" s="65">
        <f>AD433*Table1[[#This Row],[Std. Price ($)]]</f>
        <v>423186.63710400008</v>
      </c>
    </row>
    <row r="434" spans="1:31" ht="18.5" x14ac:dyDescent="0.35">
      <c r="A434" s="46">
        <v>34319.525547336685</v>
      </c>
      <c r="B434" s="47">
        <v>7.4176299999999999</v>
      </c>
      <c r="C434" s="47">
        <v>191911.52583494791</v>
      </c>
      <c r="D434" s="47">
        <f>Table1[[#This Row],[On-Hand Stock ($)]]/Table1[[#This Row],[Std. Price ($)]]</f>
        <v>25872.350849927527</v>
      </c>
      <c r="E434" s="48">
        <v>24882</v>
      </c>
      <c r="F434" s="49">
        <v>1.5</v>
      </c>
      <c r="G434" s="48">
        <v>0.9</v>
      </c>
      <c r="H434" s="48">
        <v>0.25</v>
      </c>
      <c r="I434" s="48">
        <v>66</v>
      </c>
      <c r="J434" s="55">
        <f>Table1[[#This Row],[APU
(units)]]+(Table1[[#This Row],[APU Trend]]*Table1[[#This Row],[APU
(units)]])</f>
        <v>62205</v>
      </c>
      <c r="K434" s="55" t="str">
        <f>IF(Table1[[#This Row],[On Hand Stock (units)]]&gt;J434,"Yes","No")</f>
        <v>No</v>
      </c>
      <c r="L434" s="55">
        <f>Table1[[#This Row],[Lead Time (days)]]/Table1[[#This Row],[S-OTD]]</f>
        <v>73.333333333333329</v>
      </c>
      <c r="M434" s="55">
        <f>(Table1[[#This Row],[Demand variability (COV)]]/100)*E434</f>
        <v>62.204999999999998</v>
      </c>
      <c r="N434" s="55">
        <f>AVERAGE(Table1[[#This Row],[Lead Time (days)]],Table1[[#This Row],[Exp. Lead time]])</f>
        <v>69.666666666666657</v>
      </c>
      <c r="O434" s="55">
        <f>(Table1[[#This Row],[Exp. Lead time]]-N434)^2</f>
        <v>13.444444444444478</v>
      </c>
      <c r="P434" s="55">
        <v>13.444444444444478</v>
      </c>
      <c r="Q434" s="55">
        <f>1.64*SQRT(Table1[[#This Row],[Lead Time (days)]]*(M434^2)+Table1[[#This Row],[APU
(units)]]*P434)</f>
        <v>1259.6109230979655</v>
      </c>
      <c r="R434" s="58">
        <f>Table1[[#This Row],[Safety Stock]]+(E434/30)*Table1[[#This Row],[Lead Time (days)]]</f>
        <v>56000.010923097965</v>
      </c>
      <c r="S434" s="58" t="str">
        <f>IF(Table1[[#This Row],[On Hand Stock (units)]]&gt;R434,"yes","no")</f>
        <v>no</v>
      </c>
      <c r="T434" s="59">
        <f>Table1[[#This Row],[On Hand Stock (units)]]-J434</f>
        <v>-36332.649150072473</v>
      </c>
      <c r="U434" s="59">
        <f>Table1[[#This Row],[Exp. Lead time]]*Table1[[#This Row],[APU
(units)]]/30</f>
        <v>60822.666666666657</v>
      </c>
      <c r="V434" s="59">
        <f>Table1[[#This Row],[On Hand Stock (units)]]+U434</f>
        <v>86695.017516594176</v>
      </c>
      <c r="W434" s="59" t="str">
        <f>IF(Table1[[#This Row],[On hand quantity after purchase]]&gt;Table1[[#This Row],[APU  Projection for oct]],"Yes","No")</f>
        <v>Yes</v>
      </c>
      <c r="X434" s="59">
        <f>AE434-Table1[[#This Row],[On Hand Stock (units)]]</f>
        <v>2188913.2850700724</v>
      </c>
      <c r="Y434" s="59">
        <f>MAX(Table1[[#This Row],[Qty required to meet next quarter]],Table1[[#This Row],[MOQ/One lead time demand]])</f>
        <v>2188913.2850700724</v>
      </c>
      <c r="Z434" s="59">
        <f>Table1[[#This Row],[Qty to purchase]]*Table1[[#This Row],[Std. Price ($)]]</f>
        <v>16236548.850734321</v>
      </c>
      <c r="AA434" s="59"/>
      <c r="AB434" s="59"/>
      <c r="AC434" s="61">
        <f>Table1[[#This Row],[On Hand Stock (units)]]-(12*Table1[[#This Row],[APU
(units)]])</f>
        <v>-272711.64915007248</v>
      </c>
      <c r="AD434" s="64">
        <v>298584</v>
      </c>
      <c r="AE434" s="65">
        <f>AD434*Table1[[#This Row],[Std. Price ($)]]</f>
        <v>2214785.6359199998</v>
      </c>
    </row>
    <row r="435" spans="1:31" ht="18.5" x14ac:dyDescent="0.35">
      <c r="A435" s="46">
        <v>96256.894291868593</v>
      </c>
      <c r="B435" s="47">
        <v>12.826000000000001</v>
      </c>
      <c r="C435" s="47">
        <v>29591.740959440005</v>
      </c>
      <c r="D435" s="47">
        <f>Table1[[#This Row],[On-Hand Stock ($)]]/Table1[[#This Row],[Std. Price ($)]]</f>
        <v>2307.1683267924532</v>
      </c>
      <c r="E435" s="48">
        <v>6872</v>
      </c>
      <c r="F435" s="49">
        <v>0.2</v>
      </c>
      <c r="G435" s="48">
        <v>1</v>
      </c>
      <c r="H435" s="48">
        <v>0.21</v>
      </c>
      <c r="I435" s="48">
        <v>30</v>
      </c>
      <c r="J435" s="55">
        <f>Table1[[#This Row],[APU
(units)]]+(Table1[[#This Row],[APU Trend]]*Table1[[#This Row],[APU
(units)]])</f>
        <v>8246.4</v>
      </c>
      <c r="K435" s="55" t="str">
        <f>IF(Table1[[#This Row],[On Hand Stock (units)]]&gt;J435,"Yes","No")</f>
        <v>No</v>
      </c>
      <c r="L435" s="55">
        <f>Table1[[#This Row],[Lead Time (days)]]/Table1[[#This Row],[S-OTD]]</f>
        <v>30</v>
      </c>
      <c r="M435" s="55">
        <f>(Table1[[#This Row],[Demand variability (COV)]]/100)*E435</f>
        <v>14.431199999999999</v>
      </c>
      <c r="N435" s="55">
        <f>AVERAGE(Table1[[#This Row],[Lead Time (days)]],Table1[[#This Row],[Exp. Lead time]])</f>
        <v>30</v>
      </c>
      <c r="O435" s="55">
        <f>(Table1[[#This Row],[Exp. Lead time]]-N435)^2</f>
        <v>0</v>
      </c>
      <c r="P435" s="55">
        <v>0</v>
      </c>
      <c r="Q435" s="55">
        <f>1.64*SQRT(Table1[[#This Row],[Lead Time (days)]]*(M435^2)+Table1[[#This Row],[APU
(units)]]*P435)</f>
        <v>129.63041785864425</v>
      </c>
      <c r="R435" s="58">
        <f>Table1[[#This Row],[Safety Stock]]+(E435/30)*Table1[[#This Row],[Lead Time (days)]]</f>
        <v>7001.6304178586443</v>
      </c>
      <c r="S435" s="58" t="str">
        <f>IF(Table1[[#This Row],[On Hand Stock (units)]]&gt;R435,"yes","no")</f>
        <v>no</v>
      </c>
      <c r="T435" s="59">
        <f>Table1[[#This Row],[On Hand Stock (units)]]-J435</f>
        <v>-5939.2316732075469</v>
      </c>
      <c r="U435" s="59">
        <f>Table1[[#This Row],[Exp. Lead time]]*Table1[[#This Row],[APU
(units)]]/30</f>
        <v>6872</v>
      </c>
      <c r="V435" s="59">
        <f>Table1[[#This Row],[On Hand Stock (units)]]+U435</f>
        <v>9179.1683267924527</v>
      </c>
      <c r="W435" s="59" t="str">
        <f>IF(Table1[[#This Row],[On hand quantity after purchase]]&gt;Table1[[#This Row],[APU  Projection for oct]],"Yes","No")</f>
        <v>Yes</v>
      </c>
      <c r="X435" s="59">
        <f>AE435-Table1[[#This Row],[On Hand Stock (units)]]</f>
        <v>367881.97407320753</v>
      </c>
      <c r="Y435" s="59">
        <f>MAX(Table1[[#This Row],[Qty required to meet next quarter]],Table1[[#This Row],[MOQ/One lead time demand]])</f>
        <v>367881.97407320753</v>
      </c>
      <c r="Z435" s="59">
        <f>Table1[[#This Row],[Qty to purchase]]*Table1[[#This Row],[Std. Price ($)]]</f>
        <v>4718454.1994629595</v>
      </c>
      <c r="AA435" s="59"/>
      <c r="AB435" s="59"/>
      <c r="AC435" s="61">
        <f>Table1[[#This Row],[On Hand Stock (units)]]-(12*Table1[[#This Row],[APU
(units)]])</f>
        <v>-80156.831673207547</v>
      </c>
      <c r="AD435" s="64">
        <v>28862.399999999998</v>
      </c>
      <c r="AE435" s="65">
        <f>AD435*Table1[[#This Row],[Std. Price ($)]]</f>
        <v>370189.14240000001</v>
      </c>
    </row>
    <row r="436" spans="1:31" ht="18.5" x14ac:dyDescent="0.35">
      <c r="A436" s="46">
        <v>31844.014045876422</v>
      </c>
      <c r="B436" s="47">
        <v>6.104934000000001</v>
      </c>
      <c r="C436" s="47">
        <v>212412.75459105501</v>
      </c>
      <c r="D436" s="47">
        <f>Table1[[#This Row],[On-Hand Stock ($)]]/Table1[[#This Row],[Std. Price ($)]]</f>
        <v>34793.620142503583</v>
      </c>
      <c r="E436" s="48">
        <v>16532</v>
      </c>
      <c r="F436" s="49">
        <v>0.4</v>
      </c>
      <c r="G436" s="48">
        <v>0.8</v>
      </c>
      <c r="H436" s="48">
        <v>1.1499999999999999</v>
      </c>
      <c r="I436" s="48">
        <v>41</v>
      </c>
      <c r="J436" s="55">
        <f>Table1[[#This Row],[APU
(units)]]+(Table1[[#This Row],[APU Trend]]*Table1[[#This Row],[APU
(units)]])</f>
        <v>23144.799999999999</v>
      </c>
      <c r="K436" s="55" t="str">
        <f>IF(Table1[[#This Row],[On Hand Stock (units)]]&gt;J436,"Yes","No")</f>
        <v>Yes</v>
      </c>
      <c r="L436" s="55">
        <f>Table1[[#This Row],[Lead Time (days)]]/Table1[[#This Row],[S-OTD]]</f>
        <v>51.25</v>
      </c>
      <c r="M436" s="55">
        <f>(Table1[[#This Row],[Demand variability (COV)]]/100)*E436</f>
        <v>190.11799999999999</v>
      </c>
      <c r="N436" s="55">
        <f>AVERAGE(Table1[[#This Row],[Lead Time (days)]],Table1[[#This Row],[Exp. Lead time]])</f>
        <v>46.125</v>
      </c>
      <c r="O436" s="55">
        <f>(Table1[[#This Row],[Exp. Lead time]]-N436)^2</f>
        <v>26.265625</v>
      </c>
      <c r="P436" s="55">
        <v>26.265625</v>
      </c>
      <c r="Q436" s="55">
        <f>1.64*SQRT(Table1[[#This Row],[Lead Time (days)]]*(M436^2)+Table1[[#This Row],[APU
(units)]]*P436)</f>
        <v>2270.1784478259865</v>
      </c>
      <c r="R436" s="58">
        <f>Table1[[#This Row],[Safety Stock]]+(E436/30)*Table1[[#This Row],[Lead Time (days)]]</f>
        <v>24863.911781159324</v>
      </c>
      <c r="S436" s="58" t="str">
        <f>IF(Table1[[#This Row],[On Hand Stock (units)]]&gt;R436,"yes","no")</f>
        <v>yes</v>
      </c>
      <c r="T436" s="59">
        <f>Table1[[#This Row],[On Hand Stock (units)]]-J436</f>
        <v>11648.820142503584</v>
      </c>
      <c r="U436" s="59">
        <f>Table1[[#This Row],[Exp. Lead time]]*Table1[[#This Row],[APU
(units)]]/30</f>
        <v>28242.166666666668</v>
      </c>
      <c r="V436" s="59">
        <f>Table1[[#This Row],[On Hand Stock (units)]]+U436</f>
        <v>63035.786809170255</v>
      </c>
      <c r="W436" s="59" t="str">
        <f>IF(Table1[[#This Row],[On hand quantity after purchase]]&gt;Table1[[#This Row],[APU  Projection for oct]],"Yes","No")</f>
        <v>Yes</v>
      </c>
      <c r="X436" s="59">
        <f>AE436-Table1[[#This Row],[On Hand Stock (units)]]</f>
        <v>510210.93185269641</v>
      </c>
      <c r="Y436" s="59">
        <f>MAX(Table1[[#This Row],[Qty required to meet next quarter]],Table1[[#This Row],[MOQ/One lead time demand]])</f>
        <v>510210.93185269641</v>
      </c>
      <c r="Z436" s="59">
        <f>Table1[[#This Row],[Qty to purchase]]*Table1[[#This Row],[Std. Price ($)]]</f>
        <v>3114804.0650392096</v>
      </c>
      <c r="AA436" s="59"/>
      <c r="AB436" s="59"/>
      <c r="AC436" s="61">
        <f>Table1[[#This Row],[On Hand Stock (units)]]-(12*Table1[[#This Row],[APU
(units)]])</f>
        <v>-163590.37985749642</v>
      </c>
      <c r="AD436" s="64">
        <v>89272.799999999988</v>
      </c>
      <c r="AE436" s="65">
        <f>AD436*Table1[[#This Row],[Std. Price ($)]]</f>
        <v>545004.55199519999</v>
      </c>
    </row>
    <row r="437" spans="1:31" ht="18.5" x14ac:dyDescent="0.35">
      <c r="A437" s="46">
        <v>79482.931094362299</v>
      </c>
      <c r="B437" s="47">
        <v>5.5772200000000005</v>
      </c>
      <c r="C437" s="47">
        <v>21842.353096772564</v>
      </c>
      <c r="D437" s="47">
        <f>Table1[[#This Row],[On-Hand Stock ($)]]/Table1[[#This Row],[Std. Price ($)]]</f>
        <v>3916.3513536802498</v>
      </c>
      <c r="E437" s="48">
        <v>7034</v>
      </c>
      <c r="F437" s="49">
        <v>0.4</v>
      </c>
      <c r="G437" s="48">
        <v>1</v>
      </c>
      <c r="H437" s="48">
        <v>0.28000000000000003</v>
      </c>
      <c r="I437" s="48">
        <v>31</v>
      </c>
      <c r="J437" s="55">
        <f>Table1[[#This Row],[APU
(units)]]+(Table1[[#This Row],[APU Trend]]*Table1[[#This Row],[APU
(units)]])</f>
        <v>9847.6</v>
      </c>
      <c r="K437" s="55" t="str">
        <f>IF(Table1[[#This Row],[On Hand Stock (units)]]&gt;J437,"Yes","No")</f>
        <v>No</v>
      </c>
      <c r="L437" s="55">
        <f>Table1[[#This Row],[Lead Time (days)]]/Table1[[#This Row],[S-OTD]]</f>
        <v>31</v>
      </c>
      <c r="M437" s="55">
        <f>(Table1[[#This Row],[Demand variability (COV)]]/100)*E437</f>
        <v>19.695200000000003</v>
      </c>
      <c r="N437" s="55">
        <f>AVERAGE(Table1[[#This Row],[Lead Time (days)]],Table1[[#This Row],[Exp. Lead time]])</f>
        <v>31</v>
      </c>
      <c r="O437" s="55">
        <f>(Table1[[#This Row],[Exp. Lead time]]-N437)^2</f>
        <v>0</v>
      </c>
      <c r="P437" s="55">
        <v>0</v>
      </c>
      <c r="Q437" s="55">
        <f>1.64*SQRT(Table1[[#This Row],[Lead Time (days)]]*(M437^2)+Table1[[#This Row],[APU
(units)]]*P437)</f>
        <v>179.83950159324817</v>
      </c>
      <c r="R437" s="58">
        <f>Table1[[#This Row],[Safety Stock]]+(E437/30)*Table1[[#This Row],[Lead Time (days)]]</f>
        <v>7448.3061682599155</v>
      </c>
      <c r="S437" s="58" t="str">
        <f>IF(Table1[[#This Row],[On Hand Stock (units)]]&gt;R437,"yes","no")</f>
        <v>no</v>
      </c>
      <c r="T437" s="59">
        <f>Table1[[#This Row],[On Hand Stock (units)]]-J437</f>
        <v>-5931.2486463197511</v>
      </c>
      <c r="U437" s="59">
        <f>Table1[[#This Row],[Exp. Lead time]]*Table1[[#This Row],[APU
(units)]]/30</f>
        <v>7268.4666666666662</v>
      </c>
      <c r="V437" s="59">
        <f>Table1[[#This Row],[On Hand Stock (units)]]+U437</f>
        <v>11184.818020346916</v>
      </c>
      <c r="W437" s="59" t="str">
        <f>IF(Table1[[#This Row],[On hand quantity after purchase]]&gt;Table1[[#This Row],[APU  Projection for oct]],"Yes","No")</f>
        <v>Yes</v>
      </c>
      <c r="X437" s="59">
        <f>AE437-Table1[[#This Row],[On Hand Stock (units)]]</f>
        <v>207926.54223831982</v>
      </c>
      <c r="Y437" s="59">
        <f>MAX(Table1[[#This Row],[Qty required to meet next quarter]],Table1[[#This Row],[MOQ/One lead time demand]])</f>
        <v>207926.54223831982</v>
      </c>
      <c r="Z437" s="59">
        <f>Table1[[#This Row],[Qty to purchase]]*Table1[[#This Row],[Std. Price ($)]]</f>
        <v>1159652.0699024021</v>
      </c>
      <c r="AA437" s="59"/>
      <c r="AB437" s="59"/>
      <c r="AC437" s="61">
        <f>Table1[[#This Row],[On Hand Stock (units)]]-(12*Table1[[#This Row],[APU
(units)]])</f>
        <v>-80491.648646319751</v>
      </c>
      <c r="AD437" s="64">
        <v>37983.600000000006</v>
      </c>
      <c r="AE437" s="65">
        <f>AD437*Table1[[#This Row],[Std. Price ($)]]</f>
        <v>211842.89359200007</v>
      </c>
    </row>
    <row r="438" spans="1:31" ht="18.5" x14ac:dyDescent="0.35">
      <c r="A438" s="46">
        <v>44090.415829575322</v>
      </c>
      <c r="B438" s="47">
        <v>12.375000000000002</v>
      </c>
      <c r="C438" s="47">
        <v>39594.310152749378</v>
      </c>
      <c r="D438" s="47">
        <f>Table1[[#This Row],[On-Hand Stock ($)]]/Table1[[#This Row],[Std. Price ($)]]</f>
        <v>3199.5402143635856</v>
      </c>
      <c r="E438" s="48">
        <v>7050</v>
      </c>
      <c r="F438" s="49">
        <v>1.2</v>
      </c>
      <c r="G438" s="48">
        <v>0.82</v>
      </c>
      <c r="H438" s="48">
        <v>0.63</v>
      </c>
      <c r="I438" s="48">
        <v>16</v>
      </c>
      <c r="J438" s="55">
        <f>Table1[[#This Row],[APU
(units)]]+(Table1[[#This Row],[APU Trend]]*Table1[[#This Row],[APU
(units)]])</f>
        <v>15510</v>
      </c>
      <c r="K438" s="55" t="str">
        <f>IF(Table1[[#This Row],[On Hand Stock (units)]]&gt;J438,"Yes","No")</f>
        <v>No</v>
      </c>
      <c r="L438" s="55">
        <f>Table1[[#This Row],[Lead Time (days)]]/Table1[[#This Row],[S-OTD]]</f>
        <v>19.512195121951219</v>
      </c>
      <c r="M438" s="55">
        <f>(Table1[[#This Row],[Demand variability (COV)]]/100)*E438</f>
        <v>44.414999999999999</v>
      </c>
      <c r="N438" s="55">
        <f>AVERAGE(Table1[[#This Row],[Lead Time (days)]],Table1[[#This Row],[Exp. Lead time]])</f>
        <v>17.756097560975611</v>
      </c>
      <c r="O438" s="55">
        <f>(Table1[[#This Row],[Exp. Lead time]]-N438)^2</f>
        <v>3.0838786436644785</v>
      </c>
      <c r="P438" s="55">
        <v>3.0838786436644785</v>
      </c>
      <c r="Q438" s="55">
        <f>1.64*SQRT(Table1[[#This Row],[Lead Time (days)]]*(M438^2)+Table1[[#This Row],[APU
(units)]]*P438)</f>
        <v>378.63910011217786</v>
      </c>
      <c r="R438" s="58">
        <f>Table1[[#This Row],[Safety Stock]]+(E438/30)*Table1[[#This Row],[Lead Time (days)]]</f>
        <v>4138.6391001121774</v>
      </c>
      <c r="S438" s="58" t="str">
        <f>IF(Table1[[#This Row],[On Hand Stock (units)]]&gt;R438,"yes","no")</f>
        <v>no</v>
      </c>
      <c r="T438" s="59">
        <f>Table1[[#This Row],[On Hand Stock (units)]]-J438</f>
        <v>-12310.459785636414</v>
      </c>
      <c r="U438" s="59">
        <f>Table1[[#This Row],[Exp. Lead time]]*Table1[[#This Row],[APU
(units)]]/30</f>
        <v>4585.3658536585372</v>
      </c>
      <c r="V438" s="59">
        <f>Table1[[#This Row],[On Hand Stock (units)]]+U438</f>
        <v>7784.9060680221228</v>
      </c>
      <c r="W438" s="59" t="str">
        <f>IF(Table1[[#This Row],[On hand quantity after purchase]]&gt;Table1[[#This Row],[APU  Projection for oct]],"Yes","No")</f>
        <v>No</v>
      </c>
      <c r="X438" s="59">
        <f>AE438-Table1[[#This Row],[On Hand Stock (units)]]</f>
        <v>886686.70978563651</v>
      </c>
      <c r="Y438" s="59">
        <f>MAX(Table1[[#This Row],[Qty required to meet next quarter]],Table1[[#This Row],[MOQ/One lead time demand]])</f>
        <v>886686.70978563651</v>
      </c>
      <c r="Z438" s="59">
        <f>Table1[[#This Row],[Qty to purchase]]*Table1[[#This Row],[Std. Price ($)]]</f>
        <v>10972748.033597253</v>
      </c>
      <c r="AA438" s="59"/>
      <c r="AB438" s="59"/>
      <c r="AC438" s="61">
        <f>Table1[[#This Row],[On Hand Stock (units)]]-(12*Table1[[#This Row],[APU
(units)]])</f>
        <v>-81400.459785636413</v>
      </c>
      <c r="AD438" s="64">
        <v>71910</v>
      </c>
      <c r="AE438" s="65">
        <f>AD438*Table1[[#This Row],[Std. Price ($)]]</f>
        <v>889886.25000000012</v>
      </c>
    </row>
    <row r="439" spans="1:31" ht="18.5" x14ac:dyDescent="0.35">
      <c r="A439" s="46">
        <v>33510.522899719719</v>
      </c>
      <c r="B439" s="47">
        <v>7.1313000000000004</v>
      </c>
      <c r="C439" s="47">
        <v>19773.037543658673</v>
      </c>
      <c r="D439" s="47">
        <f>Table1[[#This Row],[On-Hand Stock ($)]]/Table1[[#This Row],[Std. Price ($)]]</f>
        <v>2772.7115033245932</v>
      </c>
      <c r="E439" s="48">
        <v>7568</v>
      </c>
      <c r="F439" s="49">
        <v>-0.6</v>
      </c>
      <c r="G439" s="48">
        <v>1</v>
      </c>
      <c r="H439" s="48">
        <v>0.45</v>
      </c>
      <c r="I439" s="48">
        <v>16</v>
      </c>
      <c r="J439" s="55">
        <f>Table1[[#This Row],[APU
(units)]]+(Table1[[#This Row],[APU Trend]]*Table1[[#This Row],[APU
(units)]])</f>
        <v>3027.2</v>
      </c>
      <c r="K439" s="55" t="str">
        <f>IF(Table1[[#This Row],[On Hand Stock (units)]]&gt;J439,"Yes","No")</f>
        <v>No</v>
      </c>
      <c r="L439" s="55">
        <f>Table1[[#This Row],[Lead Time (days)]]/Table1[[#This Row],[S-OTD]]</f>
        <v>16</v>
      </c>
      <c r="M439" s="55">
        <f>(Table1[[#This Row],[Demand variability (COV)]]/100)*E439</f>
        <v>34.056000000000004</v>
      </c>
      <c r="N439" s="55">
        <f>AVERAGE(Table1[[#This Row],[Lead Time (days)]],Table1[[#This Row],[Exp. Lead time]])</f>
        <v>16</v>
      </c>
      <c r="O439" s="55">
        <f>(Table1[[#This Row],[Exp. Lead time]]-N439)^2</f>
        <v>0</v>
      </c>
      <c r="P439" s="55">
        <v>0</v>
      </c>
      <c r="Q439" s="55">
        <f>1.64*SQRT(Table1[[#This Row],[Lead Time (days)]]*(M439^2)+Table1[[#This Row],[APU
(units)]]*P439)</f>
        <v>223.40736000000001</v>
      </c>
      <c r="R439" s="58">
        <f>Table1[[#This Row],[Safety Stock]]+(E439/30)*Table1[[#This Row],[Lead Time (days)]]</f>
        <v>4259.6740266666666</v>
      </c>
      <c r="S439" s="58" t="str">
        <f>IF(Table1[[#This Row],[On Hand Stock (units)]]&gt;R439,"yes","no")</f>
        <v>no</v>
      </c>
      <c r="T439" s="59">
        <f>Table1[[#This Row],[On Hand Stock (units)]]-J439</f>
        <v>-254.48849667540662</v>
      </c>
      <c r="U439" s="59">
        <f>Table1[[#This Row],[Exp. Lead time]]*Table1[[#This Row],[APU
(units)]]/30</f>
        <v>4036.2666666666669</v>
      </c>
      <c r="V439" s="59">
        <f>Table1[[#This Row],[On Hand Stock (units)]]+U439</f>
        <v>6808.9781699912601</v>
      </c>
      <c r="W439" s="59" t="str">
        <f>IF(Table1[[#This Row],[On hand quantity after purchase]]&gt;Table1[[#This Row],[APU  Projection for oct]],"Yes","No")</f>
        <v>Yes</v>
      </c>
      <c r="X439" s="59">
        <f>AE439-Table1[[#This Row],[On Hand Stock (units)]]</f>
        <v>-35154.518543324579</v>
      </c>
      <c r="Y439" s="59">
        <f>MAX(Table1[[#This Row],[Qty required to meet next quarter]],Table1[[#This Row],[MOQ/One lead time demand]])</f>
        <v>4036.2666666666669</v>
      </c>
      <c r="Z439" s="59">
        <f>Table1[[#This Row],[Qty to purchase]]*Table1[[#This Row],[Std. Price ($)]]</f>
        <v>28783.828480000004</v>
      </c>
      <c r="AA439" s="59"/>
      <c r="AB439" s="59"/>
      <c r="AC439" s="61">
        <f>Table1[[#This Row],[On Hand Stock (units)]]-(12*Table1[[#This Row],[APU
(units)]])</f>
        <v>-88043.288496675406</v>
      </c>
      <c r="AD439" s="64">
        <v>-4540.7999999999984</v>
      </c>
      <c r="AE439" s="65">
        <f>AD439*Table1[[#This Row],[Std. Price ($)]]</f>
        <v>-32381.807039999989</v>
      </c>
    </row>
    <row r="440" spans="1:31" ht="18.5" x14ac:dyDescent="0.35">
      <c r="A440" s="46">
        <v>18112.223317138687</v>
      </c>
      <c r="B440" s="47">
        <v>7.2380000000000004</v>
      </c>
      <c r="C440" s="47">
        <v>29621.55268776001</v>
      </c>
      <c r="D440" s="47">
        <f>Table1[[#This Row],[On-Hand Stock ($)]]/Table1[[#This Row],[Std. Price ($)]]</f>
        <v>4092.5052069300923</v>
      </c>
      <c r="E440" s="48">
        <v>8514</v>
      </c>
      <c r="F440" s="49">
        <v>1.5</v>
      </c>
      <c r="G440" s="48">
        <v>1</v>
      </c>
      <c r="H440" s="48">
        <v>0.4</v>
      </c>
      <c r="I440" s="48">
        <v>23</v>
      </c>
      <c r="J440" s="55">
        <f>Table1[[#This Row],[APU
(units)]]+(Table1[[#This Row],[APU Trend]]*Table1[[#This Row],[APU
(units)]])</f>
        <v>21285</v>
      </c>
      <c r="K440" s="55" t="str">
        <f>IF(Table1[[#This Row],[On Hand Stock (units)]]&gt;J440,"Yes","No")</f>
        <v>No</v>
      </c>
      <c r="L440" s="55">
        <f>Table1[[#This Row],[Lead Time (days)]]/Table1[[#This Row],[S-OTD]]</f>
        <v>23</v>
      </c>
      <c r="M440" s="55">
        <f>(Table1[[#This Row],[Demand variability (COV)]]/100)*E440</f>
        <v>34.055999999999997</v>
      </c>
      <c r="N440" s="55">
        <f>AVERAGE(Table1[[#This Row],[Lead Time (days)]],Table1[[#This Row],[Exp. Lead time]])</f>
        <v>23</v>
      </c>
      <c r="O440" s="55">
        <f>(Table1[[#This Row],[Exp. Lead time]]-N440)^2</f>
        <v>0</v>
      </c>
      <c r="P440" s="55">
        <v>0</v>
      </c>
      <c r="Q440" s="55">
        <f>1.64*SQRT(Table1[[#This Row],[Lead Time (days)]]*(M440^2)+Table1[[#This Row],[APU
(units)]]*P440)</f>
        <v>267.85601490701822</v>
      </c>
      <c r="R440" s="58">
        <f>Table1[[#This Row],[Safety Stock]]+(E440/30)*Table1[[#This Row],[Lead Time (days)]]</f>
        <v>6795.2560149070187</v>
      </c>
      <c r="S440" s="58" t="str">
        <f>IF(Table1[[#This Row],[On Hand Stock (units)]]&gt;R440,"yes","no")</f>
        <v>no</v>
      </c>
      <c r="T440" s="59">
        <f>Table1[[#This Row],[On Hand Stock (units)]]-J440</f>
        <v>-17192.494793069909</v>
      </c>
      <c r="U440" s="59">
        <f>Table1[[#This Row],[Exp. Lead time]]*Table1[[#This Row],[APU
(units)]]/30</f>
        <v>6527.4</v>
      </c>
      <c r="V440" s="59">
        <f>Table1[[#This Row],[On Hand Stock (units)]]+U440</f>
        <v>10619.905206930092</v>
      </c>
      <c r="W440" s="59" t="str">
        <f>IF(Table1[[#This Row],[On hand quantity after purchase]]&gt;Table1[[#This Row],[APU  Projection for oct]],"Yes","No")</f>
        <v>No</v>
      </c>
      <c r="X440" s="59">
        <f>AE440-Table1[[#This Row],[On Hand Stock (units)]]</f>
        <v>735399.47879306995</v>
      </c>
      <c r="Y440" s="59">
        <f>MAX(Table1[[#This Row],[Qty required to meet next quarter]],Table1[[#This Row],[MOQ/One lead time demand]])</f>
        <v>735399.47879306995</v>
      </c>
      <c r="Z440" s="59">
        <f>Table1[[#This Row],[Qty to purchase]]*Table1[[#This Row],[Std. Price ($)]]</f>
        <v>5322821.4275042405</v>
      </c>
      <c r="AA440" s="59"/>
      <c r="AB440" s="59"/>
      <c r="AC440" s="61">
        <f>Table1[[#This Row],[On Hand Stock (units)]]-(12*Table1[[#This Row],[APU
(units)]])</f>
        <v>-98075.494793069913</v>
      </c>
      <c r="AD440" s="64">
        <v>102168</v>
      </c>
      <c r="AE440" s="65">
        <f>AD440*Table1[[#This Row],[Std. Price ($)]]</f>
        <v>739491.98400000005</v>
      </c>
    </row>
    <row r="441" spans="1:31" ht="18.5" x14ac:dyDescent="0.35">
      <c r="A441" s="46">
        <v>46753.7992833682</v>
      </c>
      <c r="B441" s="47">
        <v>7.4705400000000006</v>
      </c>
      <c r="C441" s="47">
        <v>134153.60128260055</v>
      </c>
      <c r="D441" s="47">
        <f>Table1[[#This Row],[On-Hand Stock ($)]]/Table1[[#This Row],[Std. Price ($)]]</f>
        <v>17957.68462287874</v>
      </c>
      <c r="E441" s="48">
        <v>10040</v>
      </c>
      <c r="F441" s="49">
        <v>0.5</v>
      </c>
      <c r="G441" s="48">
        <v>1</v>
      </c>
      <c r="H441" s="48">
        <v>0.92</v>
      </c>
      <c r="I441" s="48">
        <v>44</v>
      </c>
      <c r="J441" s="55">
        <f>Table1[[#This Row],[APU
(units)]]+(Table1[[#This Row],[APU Trend]]*Table1[[#This Row],[APU
(units)]])</f>
        <v>15060</v>
      </c>
      <c r="K441" s="55" t="str">
        <f>IF(Table1[[#This Row],[On Hand Stock (units)]]&gt;J441,"Yes","No")</f>
        <v>Yes</v>
      </c>
      <c r="L441" s="55">
        <f>Table1[[#This Row],[Lead Time (days)]]/Table1[[#This Row],[S-OTD]]</f>
        <v>44</v>
      </c>
      <c r="M441" s="55">
        <f>(Table1[[#This Row],[Demand variability (COV)]]/100)*E441</f>
        <v>92.367999999999995</v>
      </c>
      <c r="N441" s="55">
        <f>AVERAGE(Table1[[#This Row],[Lead Time (days)]],Table1[[#This Row],[Exp. Lead time]])</f>
        <v>44</v>
      </c>
      <c r="O441" s="55">
        <f>(Table1[[#This Row],[Exp. Lead time]]-N441)^2</f>
        <v>0</v>
      </c>
      <c r="P441" s="55">
        <v>0</v>
      </c>
      <c r="Q441" s="55">
        <f>1.64*SQRT(Table1[[#This Row],[Lead Time (days)]]*(M441^2)+Table1[[#This Row],[APU
(units)]]*P441)</f>
        <v>1004.8279955245958</v>
      </c>
      <c r="R441" s="58">
        <f>Table1[[#This Row],[Safety Stock]]+(E441/30)*Table1[[#This Row],[Lead Time (days)]]</f>
        <v>15730.16132885793</v>
      </c>
      <c r="S441" s="58" t="str">
        <f>IF(Table1[[#This Row],[On Hand Stock (units)]]&gt;R441,"yes","no")</f>
        <v>yes</v>
      </c>
      <c r="T441" s="59">
        <f>Table1[[#This Row],[On Hand Stock (units)]]-J441</f>
        <v>2897.6846228787399</v>
      </c>
      <c r="U441" s="59">
        <f>Table1[[#This Row],[Exp. Lead time]]*Table1[[#This Row],[APU
(units)]]/30</f>
        <v>14725.333333333334</v>
      </c>
      <c r="V441" s="59">
        <f>Table1[[#This Row],[On Hand Stock (units)]]+U441</f>
        <v>32683.017956212076</v>
      </c>
      <c r="W441" s="59" t="str">
        <f>IF(Table1[[#This Row],[On hand quantity after purchase]]&gt;Table1[[#This Row],[APU  Projection for oct]],"Yes","No")</f>
        <v>Yes</v>
      </c>
      <c r="X441" s="59">
        <f>AE441-Table1[[#This Row],[On Hand Stock (units)]]</f>
        <v>432067.64497712132</v>
      </c>
      <c r="Y441" s="59">
        <f>MAX(Table1[[#This Row],[Qty required to meet next quarter]],Table1[[#This Row],[MOQ/One lead time demand]])</f>
        <v>432067.64497712132</v>
      </c>
      <c r="Z441" s="59">
        <f>Table1[[#This Row],[Qty to purchase]]*Table1[[#This Row],[Std. Price ($)]]</f>
        <v>3227778.6245073844</v>
      </c>
      <c r="AA441" s="59"/>
      <c r="AB441" s="59"/>
      <c r="AC441" s="61">
        <f>Table1[[#This Row],[On Hand Stock (units)]]-(12*Table1[[#This Row],[APU
(units)]])</f>
        <v>-102522.31537712127</v>
      </c>
      <c r="AD441" s="64">
        <v>60240</v>
      </c>
      <c r="AE441" s="65">
        <f>AD441*Table1[[#This Row],[Std. Price ($)]]</f>
        <v>450025.32960000006</v>
      </c>
    </row>
    <row r="442" spans="1:31" ht="18.5" x14ac:dyDescent="0.35">
      <c r="A442" s="46">
        <v>67855.634810667558</v>
      </c>
      <c r="B442" s="47">
        <v>5.4340000000000011</v>
      </c>
      <c r="C442" s="47">
        <v>41942.385389168019</v>
      </c>
      <c r="D442" s="47">
        <f>Table1[[#This Row],[On-Hand Stock ($)]]/Table1[[#This Row],[Std. Price ($)]]</f>
        <v>7718.5103771012164</v>
      </c>
      <c r="E442" s="48">
        <v>8578</v>
      </c>
      <c r="F442" s="49">
        <v>-0.1</v>
      </c>
      <c r="G442" s="48">
        <v>1</v>
      </c>
      <c r="H442" s="48">
        <v>0.34</v>
      </c>
      <c r="I442" s="48">
        <v>44</v>
      </c>
      <c r="J442" s="55">
        <f>Table1[[#This Row],[APU
(units)]]+(Table1[[#This Row],[APU Trend]]*Table1[[#This Row],[APU
(units)]])</f>
        <v>7720.2</v>
      </c>
      <c r="K442" s="55" t="str">
        <f>IF(Table1[[#This Row],[On Hand Stock (units)]]&gt;J442,"Yes","No")</f>
        <v>No</v>
      </c>
      <c r="L442" s="55">
        <f>Table1[[#This Row],[Lead Time (days)]]/Table1[[#This Row],[S-OTD]]</f>
        <v>44</v>
      </c>
      <c r="M442" s="55">
        <f>(Table1[[#This Row],[Demand variability (COV)]]/100)*E442</f>
        <v>29.165200000000002</v>
      </c>
      <c r="N442" s="55">
        <f>AVERAGE(Table1[[#This Row],[Lead Time (days)]],Table1[[#This Row],[Exp. Lead time]])</f>
        <v>44</v>
      </c>
      <c r="O442" s="55">
        <f>(Table1[[#This Row],[Exp. Lead time]]-N442)^2</f>
        <v>0</v>
      </c>
      <c r="P442" s="55">
        <v>0</v>
      </c>
      <c r="Q442" s="55">
        <f>1.64*SQRT(Table1[[#This Row],[Lead Time (days)]]*(M442^2)+Table1[[#This Row],[APU
(units)]]*P442)</f>
        <v>317.27448310100846</v>
      </c>
      <c r="R442" s="58">
        <f>Table1[[#This Row],[Safety Stock]]+(E442/30)*Table1[[#This Row],[Lead Time (days)]]</f>
        <v>12898.341149767675</v>
      </c>
      <c r="S442" s="58" t="str">
        <f>IF(Table1[[#This Row],[On Hand Stock (units)]]&gt;R442,"yes","no")</f>
        <v>no</v>
      </c>
      <c r="T442" s="59">
        <f>Table1[[#This Row],[On Hand Stock (units)]]-J442</f>
        <v>-1.6896228987834547</v>
      </c>
      <c r="U442" s="59">
        <f>Table1[[#This Row],[Exp. Lead time]]*Table1[[#This Row],[APU
(units)]]/30</f>
        <v>12581.066666666668</v>
      </c>
      <c r="V442" s="59">
        <f>Table1[[#This Row],[On Hand Stock (units)]]+U442</f>
        <v>20299.577043767884</v>
      </c>
      <c r="W442" s="59" t="str">
        <f>IF(Table1[[#This Row],[On hand quantity after purchase]]&gt;Table1[[#This Row],[APU  Projection for oct]],"Yes","No")</f>
        <v>Yes</v>
      </c>
      <c r="X442" s="59">
        <f>AE442-Table1[[#This Row],[On Hand Stock (units)]]</f>
        <v>104152.33442289878</v>
      </c>
      <c r="Y442" s="59">
        <f>MAX(Table1[[#This Row],[Qty required to meet next quarter]],Table1[[#This Row],[MOQ/One lead time demand]])</f>
        <v>104152.33442289878</v>
      </c>
      <c r="Z442" s="59">
        <f>Table1[[#This Row],[Qty to purchase]]*Table1[[#This Row],[Std. Price ($)]]</f>
        <v>565963.78525403212</v>
      </c>
      <c r="AA442" s="59"/>
      <c r="AB442" s="59"/>
      <c r="AC442" s="61">
        <f>Table1[[#This Row],[On Hand Stock (units)]]-(12*Table1[[#This Row],[APU
(units)]])</f>
        <v>-95217.489622898778</v>
      </c>
      <c r="AD442" s="64">
        <v>20587.199999999997</v>
      </c>
      <c r="AE442" s="65">
        <f>AD442*Table1[[#This Row],[Std. Price ($)]]</f>
        <v>111870.84480000001</v>
      </c>
    </row>
    <row r="443" spans="1:31" ht="18.5" x14ac:dyDescent="0.35">
      <c r="A443" s="46">
        <v>75128.795955253998</v>
      </c>
      <c r="B443" s="47">
        <v>5.5948200000000003</v>
      </c>
      <c r="C443" s="47">
        <v>12787.983351174827</v>
      </c>
      <c r="D443" s="47">
        <f>Table1[[#This Row],[On-Hand Stock ($)]]/Table1[[#This Row],[Std. Price ($)]]</f>
        <v>2285.6827120756034</v>
      </c>
      <c r="E443" s="48">
        <v>8708</v>
      </c>
      <c r="F443" s="49">
        <v>-0.2</v>
      </c>
      <c r="G443" s="48">
        <v>1</v>
      </c>
      <c r="H443" s="48">
        <v>0.24</v>
      </c>
      <c r="I443" s="48">
        <v>16</v>
      </c>
      <c r="J443" s="55">
        <f>Table1[[#This Row],[APU
(units)]]+(Table1[[#This Row],[APU Trend]]*Table1[[#This Row],[APU
(units)]])</f>
        <v>6966.4</v>
      </c>
      <c r="K443" s="55" t="str">
        <f>IF(Table1[[#This Row],[On Hand Stock (units)]]&gt;J443,"Yes","No")</f>
        <v>No</v>
      </c>
      <c r="L443" s="55">
        <f>Table1[[#This Row],[Lead Time (days)]]/Table1[[#This Row],[S-OTD]]</f>
        <v>16</v>
      </c>
      <c r="M443" s="55">
        <f>(Table1[[#This Row],[Demand variability (COV)]]/100)*E443</f>
        <v>20.899199999999997</v>
      </c>
      <c r="N443" s="55">
        <f>AVERAGE(Table1[[#This Row],[Lead Time (days)]],Table1[[#This Row],[Exp. Lead time]])</f>
        <v>16</v>
      </c>
      <c r="O443" s="55">
        <f>(Table1[[#This Row],[Exp. Lead time]]-N443)^2</f>
        <v>0</v>
      </c>
      <c r="P443" s="55">
        <v>0</v>
      </c>
      <c r="Q443" s="55">
        <f>1.64*SQRT(Table1[[#This Row],[Lead Time (days)]]*(M443^2)+Table1[[#This Row],[APU
(units)]]*P443)</f>
        <v>137.09875199999996</v>
      </c>
      <c r="R443" s="58">
        <f>Table1[[#This Row],[Safety Stock]]+(E443/30)*Table1[[#This Row],[Lead Time (days)]]</f>
        <v>4781.3654186666663</v>
      </c>
      <c r="S443" s="58" t="str">
        <f>IF(Table1[[#This Row],[On Hand Stock (units)]]&gt;R443,"yes","no")</f>
        <v>no</v>
      </c>
      <c r="T443" s="59">
        <f>Table1[[#This Row],[On Hand Stock (units)]]-J443</f>
        <v>-4680.7172879243963</v>
      </c>
      <c r="U443" s="59">
        <f>Table1[[#This Row],[Exp. Lead time]]*Table1[[#This Row],[APU
(units)]]/30</f>
        <v>4644.2666666666664</v>
      </c>
      <c r="V443" s="59">
        <f>Table1[[#This Row],[On Hand Stock (units)]]+U443</f>
        <v>6929.9493787422698</v>
      </c>
      <c r="W443" s="59" t="str">
        <f>IF(Table1[[#This Row],[On hand quantity after purchase]]&gt;Table1[[#This Row],[APU  Projection for oct]],"Yes","No")</f>
        <v>No</v>
      </c>
      <c r="X443" s="59">
        <f>AE443-Table1[[#This Row],[On Hand Stock (units)]]</f>
        <v>85409.763895924392</v>
      </c>
      <c r="Y443" s="59">
        <f>MAX(Table1[[#This Row],[Qty required to meet next quarter]],Table1[[#This Row],[MOQ/One lead time demand]])</f>
        <v>85409.763895924392</v>
      </c>
      <c r="Z443" s="59">
        <f>Table1[[#This Row],[Qty to purchase]]*Table1[[#This Row],[Std. Price ($)]]</f>
        <v>477852.25524019572</v>
      </c>
      <c r="AA443" s="59"/>
      <c r="AB443" s="59"/>
      <c r="AC443" s="61">
        <f>Table1[[#This Row],[On Hand Stock (units)]]-(12*Table1[[#This Row],[APU
(units)]])</f>
        <v>-102210.31728792439</v>
      </c>
      <c r="AD443" s="64">
        <v>15674.399999999998</v>
      </c>
      <c r="AE443" s="65">
        <f>AD443*Table1[[#This Row],[Std. Price ($)]]</f>
        <v>87695.446607999998</v>
      </c>
    </row>
    <row r="444" spans="1:31" ht="18.5" x14ac:dyDescent="0.35">
      <c r="A444" s="46">
        <v>56242.566382732759</v>
      </c>
      <c r="B444" s="47">
        <v>7.0393400000000002</v>
      </c>
      <c r="C444" s="47">
        <v>21078.569171354939</v>
      </c>
      <c r="D444" s="47">
        <f>Table1[[#This Row],[On-Hand Stock ($)]]/Table1[[#This Row],[Std. Price ($)]]</f>
        <v>2994.3956637063898</v>
      </c>
      <c r="E444" s="48">
        <v>8360</v>
      </c>
      <c r="F444" s="49">
        <v>0.4</v>
      </c>
      <c r="G444" s="48">
        <v>1</v>
      </c>
      <c r="H444" s="48">
        <v>0.21</v>
      </c>
      <c r="I444" s="48">
        <v>26</v>
      </c>
      <c r="J444" s="55">
        <f>Table1[[#This Row],[APU
(units)]]+(Table1[[#This Row],[APU Trend]]*Table1[[#This Row],[APU
(units)]])</f>
        <v>11704</v>
      </c>
      <c r="K444" s="55" t="str">
        <f>IF(Table1[[#This Row],[On Hand Stock (units)]]&gt;J444,"Yes","No")</f>
        <v>No</v>
      </c>
      <c r="L444" s="55">
        <f>Table1[[#This Row],[Lead Time (days)]]/Table1[[#This Row],[S-OTD]]</f>
        <v>26</v>
      </c>
      <c r="M444" s="55">
        <f>(Table1[[#This Row],[Demand variability (COV)]]/100)*E444</f>
        <v>17.555999999999997</v>
      </c>
      <c r="N444" s="55">
        <f>AVERAGE(Table1[[#This Row],[Lead Time (days)]],Table1[[#This Row],[Exp. Lead time]])</f>
        <v>26</v>
      </c>
      <c r="O444" s="55">
        <f>(Table1[[#This Row],[Exp. Lead time]]-N444)^2</f>
        <v>0</v>
      </c>
      <c r="P444" s="55">
        <v>0</v>
      </c>
      <c r="Q444" s="55">
        <f>1.64*SQRT(Table1[[#This Row],[Lead Time (days)]]*(M444^2)+Table1[[#This Row],[APU
(units)]]*P444)</f>
        <v>146.81015399224125</v>
      </c>
      <c r="R444" s="58">
        <f>Table1[[#This Row],[Safety Stock]]+(E444/30)*Table1[[#This Row],[Lead Time (days)]]</f>
        <v>7392.1434873255748</v>
      </c>
      <c r="S444" s="58" t="str">
        <f>IF(Table1[[#This Row],[On Hand Stock (units)]]&gt;R444,"yes","no")</f>
        <v>no</v>
      </c>
      <c r="T444" s="59">
        <f>Table1[[#This Row],[On Hand Stock (units)]]-J444</f>
        <v>-8709.6043362936107</v>
      </c>
      <c r="U444" s="59">
        <f>Table1[[#This Row],[Exp. Lead time]]*Table1[[#This Row],[APU
(units)]]/30</f>
        <v>7245.333333333333</v>
      </c>
      <c r="V444" s="59">
        <f>Table1[[#This Row],[On Hand Stock (units)]]+U444</f>
        <v>10239.728997039723</v>
      </c>
      <c r="W444" s="59" t="str">
        <f>IF(Table1[[#This Row],[On hand quantity after purchase]]&gt;Table1[[#This Row],[APU  Projection for oct]],"Yes","No")</f>
        <v>No</v>
      </c>
      <c r="X444" s="59">
        <f>AE444-Table1[[#This Row],[On Hand Stock (units)]]</f>
        <v>314789.5692962936</v>
      </c>
      <c r="Y444" s="59">
        <f>MAX(Table1[[#This Row],[Qty required to meet next quarter]],Table1[[#This Row],[MOQ/One lead time demand]])</f>
        <v>314789.5692962936</v>
      </c>
      <c r="Z444" s="59">
        <f>Table1[[#This Row],[Qty to purchase]]*Table1[[#This Row],[Std. Price ($)]]</f>
        <v>2215910.8067301717</v>
      </c>
      <c r="AA444" s="59"/>
      <c r="AB444" s="59"/>
      <c r="AC444" s="61">
        <f>Table1[[#This Row],[On Hand Stock (units)]]-(12*Table1[[#This Row],[APU
(units)]])</f>
        <v>-97325.604336293603</v>
      </c>
      <c r="AD444" s="64">
        <v>45144</v>
      </c>
      <c r="AE444" s="65">
        <f>AD444*Table1[[#This Row],[Std. Price ($)]]</f>
        <v>317783.96496000001</v>
      </c>
    </row>
    <row r="445" spans="1:31" ht="18.5" x14ac:dyDescent="0.35">
      <c r="A445" s="46">
        <v>7725.1852286148833</v>
      </c>
      <c r="B445" s="47">
        <v>8.2940000000000005</v>
      </c>
      <c r="C445" s="47">
        <v>70220.503869120017</v>
      </c>
      <c r="D445" s="47">
        <f>Table1[[#This Row],[On-Hand Stock ($)]]/Table1[[#This Row],[Std. Price ($)]]</f>
        <v>8466.4219760212218</v>
      </c>
      <c r="E445" s="48">
        <v>8496</v>
      </c>
      <c r="F445" s="49">
        <v>0.2</v>
      </c>
      <c r="G445" s="48">
        <v>1</v>
      </c>
      <c r="H445" s="48">
        <v>0.74</v>
      </c>
      <c r="I445" s="48">
        <v>30</v>
      </c>
      <c r="J445" s="55">
        <f>Table1[[#This Row],[APU
(units)]]+(Table1[[#This Row],[APU Trend]]*Table1[[#This Row],[APU
(units)]])</f>
        <v>10195.200000000001</v>
      </c>
      <c r="K445" s="55" t="str">
        <f>IF(Table1[[#This Row],[On Hand Stock (units)]]&gt;J445,"Yes","No")</f>
        <v>No</v>
      </c>
      <c r="L445" s="55">
        <f>Table1[[#This Row],[Lead Time (days)]]/Table1[[#This Row],[S-OTD]]</f>
        <v>30</v>
      </c>
      <c r="M445" s="55">
        <f>(Table1[[#This Row],[Demand variability (COV)]]/100)*E445</f>
        <v>62.870400000000004</v>
      </c>
      <c r="N445" s="55">
        <f>AVERAGE(Table1[[#This Row],[Lead Time (days)]],Table1[[#This Row],[Exp. Lead time]])</f>
        <v>30</v>
      </c>
      <c r="O445" s="55">
        <f>(Table1[[#This Row],[Exp. Lead time]]-N445)^2</f>
        <v>0</v>
      </c>
      <c r="P445" s="55">
        <v>0</v>
      </c>
      <c r="Q445" s="55">
        <f>1.64*SQRT(Table1[[#This Row],[Lead Time (days)]]*(M445^2)+Table1[[#This Row],[APU
(units)]]*P445)</f>
        <v>564.74279498171381</v>
      </c>
      <c r="R445" s="58">
        <f>Table1[[#This Row],[Safety Stock]]+(E445/30)*Table1[[#This Row],[Lead Time (days)]]</f>
        <v>9060.7427949817138</v>
      </c>
      <c r="S445" s="58" t="str">
        <f>IF(Table1[[#This Row],[On Hand Stock (units)]]&gt;R445,"yes","no")</f>
        <v>no</v>
      </c>
      <c r="T445" s="59">
        <f>Table1[[#This Row],[On Hand Stock (units)]]-J445</f>
        <v>-1728.7780239787789</v>
      </c>
      <c r="U445" s="59">
        <f>Table1[[#This Row],[Exp. Lead time]]*Table1[[#This Row],[APU
(units)]]/30</f>
        <v>8496</v>
      </c>
      <c r="V445" s="59">
        <f>Table1[[#This Row],[On Hand Stock (units)]]+U445</f>
        <v>16962.421976021222</v>
      </c>
      <c r="W445" s="59" t="str">
        <f>IF(Table1[[#This Row],[On hand quantity after purchase]]&gt;Table1[[#This Row],[APU  Projection for oct]],"Yes","No")</f>
        <v>Yes</v>
      </c>
      <c r="X445" s="59">
        <f>AE445-Table1[[#This Row],[On Hand Stock (units)]]</f>
        <v>287490.0388239788</v>
      </c>
      <c r="Y445" s="59">
        <f>MAX(Table1[[#This Row],[Qty required to meet next quarter]],Table1[[#This Row],[MOQ/One lead time demand]])</f>
        <v>287490.0388239788</v>
      </c>
      <c r="Z445" s="59">
        <f>Table1[[#This Row],[Qty to purchase]]*Table1[[#This Row],[Std. Price ($)]]</f>
        <v>2384442.3820060804</v>
      </c>
      <c r="AA445" s="59"/>
      <c r="AB445" s="59"/>
      <c r="AC445" s="61">
        <f>Table1[[#This Row],[On Hand Stock (units)]]-(12*Table1[[#This Row],[APU
(units)]])</f>
        <v>-93485.578023978771</v>
      </c>
      <c r="AD445" s="64">
        <v>35683.199999999997</v>
      </c>
      <c r="AE445" s="65">
        <f>AD445*Table1[[#This Row],[Std. Price ($)]]</f>
        <v>295956.4608</v>
      </c>
    </row>
    <row r="446" spans="1:31" ht="18.5" x14ac:dyDescent="0.35">
      <c r="A446" s="46">
        <v>94862.776226856309</v>
      </c>
      <c r="B446" s="47">
        <v>7.1236000000000006</v>
      </c>
      <c r="C446" s="47">
        <v>59745.284791249214</v>
      </c>
      <c r="D446" s="47">
        <f>Table1[[#This Row],[On-Hand Stock ($)]]/Table1[[#This Row],[Std. Price ($)]]</f>
        <v>8386.9510909159981</v>
      </c>
      <c r="E446" s="48">
        <v>10842</v>
      </c>
      <c r="F446" s="49">
        <v>0.4</v>
      </c>
      <c r="G446" s="48">
        <v>1</v>
      </c>
      <c r="H446" s="48">
        <v>0.73</v>
      </c>
      <c r="I446" s="48">
        <v>23</v>
      </c>
      <c r="J446" s="55">
        <f>Table1[[#This Row],[APU
(units)]]+(Table1[[#This Row],[APU Trend]]*Table1[[#This Row],[APU
(units)]])</f>
        <v>15178.8</v>
      </c>
      <c r="K446" s="55" t="str">
        <f>IF(Table1[[#This Row],[On Hand Stock (units)]]&gt;J446,"Yes","No")</f>
        <v>No</v>
      </c>
      <c r="L446" s="55">
        <f>Table1[[#This Row],[Lead Time (days)]]/Table1[[#This Row],[S-OTD]]</f>
        <v>23</v>
      </c>
      <c r="M446" s="55">
        <f>(Table1[[#This Row],[Demand variability (COV)]]/100)*E446</f>
        <v>79.146600000000007</v>
      </c>
      <c r="N446" s="55">
        <f>AVERAGE(Table1[[#This Row],[Lead Time (days)]],Table1[[#This Row],[Exp. Lead time]])</f>
        <v>23</v>
      </c>
      <c r="O446" s="55">
        <f>(Table1[[#This Row],[Exp. Lead time]]-N446)^2</f>
        <v>0</v>
      </c>
      <c r="P446" s="55">
        <v>0</v>
      </c>
      <c r="Q446" s="55">
        <f>1.64*SQRT(Table1[[#This Row],[Lead Time (days)]]*(M446^2)+Table1[[#This Row],[APU
(units)]]*P446)</f>
        <v>622.50096515855682</v>
      </c>
      <c r="R446" s="58">
        <f>Table1[[#This Row],[Safety Stock]]+(E446/30)*Table1[[#This Row],[Lead Time (days)]]</f>
        <v>8934.7009651585558</v>
      </c>
      <c r="S446" s="58" t="str">
        <f>IF(Table1[[#This Row],[On Hand Stock (units)]]&gt;R446,"yes","no")</f>
        <v>no</v>
      </c>
      <c r="T446" s="59">
        <f>Table1[[#This Row],[On Hand Stock (units)]]-J446</f>
        <v>-6791.8489090840012</v>
      </c>
      <c r="U446" s="59">
        <f>Table1[[#This Row],[Exp. Lead time]]*Table1[[#This Row],[APU
(units)]]/30</f>
        <v>8312.2000000000007</v>
      </c>
      <c r="V446" s="59">
        <f>Table1[[#This Row],[On Hand Stock (units)]]+U446</f>
        <v>16699.151090915999</v>
      </c>
      <c r="W446" s="59" t="str">
        <f>IF(Table1[[#This Row],[On hand quantity after purchase]]&gt;Table1[[#This Row],[APU  Projection for oct]],"Yes","No")</f>
        <v>Yes</v>
      </c>
      <c r="X446" s="59">
        <f>AE446-Table1[[#This Row],[On Hand Stock (units)]]</f>
        <v>408677.03338908398</v>
      </c>
      <c r="Y446" s="59">
        <f>MAX(Table1[[#This Row],[Qty required to meet next quarter]],Table1[[#This Row],[MOQ/One lead time demand]])</f>
        <v>408677.03338908398</v>
      </c>
      <c r="Z446" s="59">
        <f>Table1[[#This Row],[Qty to purchase]]*Table1[[#This Row],[Std. Price ($)]]</f>
        <v>2911251.7150504789</v>
      </c>
      <c r="AA446" s="59"/>
      <c r="AB446" s="59"/>
      <c r="AC446" s="61">
        <f>Table1[[#This Row],[On Hand Stock (units)]]-(12*Table1[[#This Row],[APU
(units)]])</f>
        <v>-121717.048909084</v>
      </c>
      <c r="AD446" s="64">
        <v>58546.799999999996</v>
      </c>
      <c r="AE446" s="65">
        <f>AD446*Table1[[#This Row],[Std. Price ($)]]</f>
        <v>417063.98447999998</v>
      </c>
    </row>
    <row r="447" spans="1:31" ht="18.5" x14ac:dyDescent="0.35">
      <c r="A447" s="46">
        <v>79780.349042537462</v>
      </c>
      <c r="B447" s="47">
        <v>5.676000000000001</v>
      </c>
      <c r="C447" s="47">
        <v>46953.204773860016</v>
      </c>
      <c r="D447" s="47">
        <f>Table1[[#This Row],[On-Hand Stock ($)]]/Table1[[#This Row],[Std. Price ($)]]</f>
        <v>8272.2348086434122</v>
      </c>
      <c r="E447" s="48">
        <v>11230</v>
      </c>
      <c r="F447" s="49">
        <v>-0.1</v>
      </c>
      <c r="G447" s="48">
        <v>1</v>
      </c>
      <c r="H447" s="48">
        <v>0.73</v>
      </c>
      <c r="I447" s="48">
        <v>21</v>
      </c>
      <c r="J447" s="55">
        <f>Table1[[#This Row],[APU
(units)]]+(Table1[[#This Row],[APU Trend]]*Table1[[#This Row],[APU
(units)]])</f>
        <v>10107</v>
      </c>
      <c r="K447" s="55" t="str">
        <f>IF(Table1[[#This Row],[On Hand Stock (units)]]&gt;J447,"Yes","No")</f>
        <v>No</v>
      </c>
      <c r="L447" s="55">
        <f>Table1[[#This Row],[Lead Time (days)]]/Table1[[#This Row],[S-OTD]]</f>
        <v>21</v>
      </c>
      <c r="M447" s="55">
        <f>(Table1[[#This Row],[Demand variability (COV)]]/100)*E447</f>
        <v>81.978999999999999</v>
      </c>
      <c r="N447" s="55">
        <f>AVERAGE(Table1[[#This Row],[Lead Time (days)]],Table1[[#This Row],[Exp. Lead time]])</f>
        <v>21</v>
      </c>
      <c r="O447" s="55">
        <f>(Table1[[#This Row],[Exp. Lead time]]-N447)^2</f>
        <v>0</v>
      </c>
      <c r="P447" s="55">
        <v>0</v>
      </c>
      <c r="Q447" s="55">
        <f>1.64*SQRT(Table1[[#This Row],[Lead Time (days)]]*(M447^2)+Table1[[#This Row],[APU
(units)]]*P447)</f>
        <v>616.10695555072709</v>
      </c>
      <c r="R447" s="58">
        <f>Table1[[#This Row],[Safety Stock]]+(E447/30)*Table1[[#This Row],[Lead Time (days)]]</f>
        <v>8477.1069555507274</v>
      </c>
      <c r="S447" s="58" t="str">
        <f>IF(Table1[[#This Row],[On Hand Stock (units)]]&gt;R447,"yes","no")</f>
        <v>no</v>
      </c>
      <c r="T447" s="59">
        <f>Table1[[#This Row],[On Hand Stock (units)]]-J447</f>
        <v>-1834.7651913565878</v>
      </c>
      <c r="U447" s="59">
        <f>Table1[[#This Row],[Exp. Lead time]]*Table1[[#This Row],[APU
(units)]]/30</f>
        <v>7861</v>
      </c>
      <c r="V447" s="59">
        <f>Table1[[#This Row],[On Hand Stock (units)]]+U447</f>
        <v>16133.234808643412</v>
      </c>
      <c r="W447" s="59" t="str">
        <f>IF(Table1[[#This Row],[On hand quantity after purchase]]&gt;Table1[[#This Row],[APU  Projection for oct]],"Yes","No")</f>
        <v>Yes</v>
      </c>
      <c r="X447" s="59">
        <f>AE447-Table1[[#This Row],[On Hand Stock (units)]]</f>
        <v>144707.31719135662</v>
      </c>
      <c r="Y447" s="59">
        <f>MAX(Table1[[#This Row],[Qty required to meet next quarter]],Table1[[#This Row],[MOQ/One lead time demand]])</f>
        <v>144707.31719135662</v>
      </c>
      <c r="Z447" s="59">
        <f>Table1[[#This Row],[Qty to purchase]]*Table1[[#This Row],[Std. Price ($)]]</f>
        <v>821358.73237814032</v>
      </c>
      <c r="AA447" s="59"/>
      <c r="AB447" s="59"/>
      <c r="AC447" s="61">
        <f>Table1[[#This Row],[On Hand Stock (units)]]-(12*Table1[[#This Row],[APU
(units)]])</f>
        <v>-126487.76519135659</v>
      </c>
      <c r="AD447" s="64">
        <v>26952</v>
      </c>
      <c r="AE447" s="65">
        <f>AD447*Table1[[#This Row],[Std. Price ($)]]</f>
        <v>152979.55200000003</v>
      </c>
    </row>
    <row r="448" spans="1:31" ht="18.5" x14ac:dyDescent="0.35">
      <c r="A448" s="46">
        <v>56443.539401707043</v>
      </c>
      <c r="B448" s="47">
        <v>7.498590000000001</v>
      </c>
      <c r="C448" s="47">
        <v>26586.934896183207</v>
      </c>
      <c r="D448" s="47">
        <f>Table1[[#This Row],[On-Hand Stock ($)]]/Table1[[#This Row],[Std. Price ($)]]</f>
        <v>3545.5912239745344</v>
      </c>
      <c r="E448" s="48">
        <v>11408</v>
      </c>
      <c r="F448" s="49">
        <v>-0.2</v>
      </c>
      <c r="G448" s="48">
        <v>1</v>
      </c>
      <c r="H448" s="48">
        <v>0.13</v>
      </c>
      <c r="I448" s="48">
        <v>30</v>
      </c>
      <c r="J448" s="55">
        <f>Table1[[#This Row],[APU
(units)]]+(Table1[[#This Row],[APU Trend]]*Table1[[#This Row],[APU
(units)]])</f>
        <v>9126.4</v>
      </c>
      <c r="K448" s="55" t="str">
        <f>IF(Table1[[#This Row],[On Hand Stock (units)]]&gt;J448,"Yes","No")</f>
        <v>No</v>
      </c>
      <c r="L448" s="55">
        <f>Table1[[#This Row],[Lead Time (days)]]/Table1[[#This Row],[S-OTD]]</f>
        <v>30</v>
      </c>
      <c r="M448" s="55">
        <f>(Table1[[#This Row],[Demand variability (COV)]]/100)*E448</f>
        <v>14.830399999999999</v>
      </c>
      <c r="N448" s="55">
        <f>AVERAGE(Table1[[#This Row],[Lead Time (days)]],Table1[[#This Row],[Exp. Lead time]])</f>
        <v>30</v>
      </c>
      <c r="O448" s="55">
        <f>(Table1[[#This Row],[Exp. Lead time]]-N448)^2</f>
        <v>0</v>
      </c>
      <c r="P448" s="55">
        <v>0</v>
      </c>
      <c r="Q448" s="55">
        <f>1.64*SQRT(Table1[[#This Row],[Lead Time (days)]]*(M448^2)+Table1[[#This Row],[APU
(units)]]*P448)</f>
        <v>133.21629171592369</v>
      </c>
      <c r="R448" s="58">
        <f>Table1[[#This Row],[Safety Stock]]+(E448/30)*Table1[[#This Row],[Lead Time (days)]]</f>
        <v>11541.216291715924</v>
      </c>
      <c r="S448" s="58" t="str">
        <f>IF(Table1[[#This Row],[On Hand Stock (units)]]&gt;R448,"yes","no")</f>
        <v>no</v>
      </c>
      <c r="T448" s="59">
        <f>Table1[[#This Row],[On Hand Stock (units)]]-J448</f>
        <v>-5580.8087760254657</v>
      </c>
      <c r="U448" s="59">
        <f>Table1[[#This Row],[Exp. Lead time]]*Table1[[#This Row],[APU
(units)]]/30</f>
        <v>11408</v>
      </c>
      <c r="V448" s="59">
        <f>Table1[[#This Row],[On Hand Stock (units)]]+U448</f>
        <v>14953.591223974534</v>
      </c>
      <c r="W448" s="59" t="str">
        <f>IF(Table1[[#This Row],[On hand quantity after purchase]]&gt;Table1[[#This Row],[APU  Projection for oct]],"Yes","No")</f>
        <v>Yes</v>
      </c>
      <c r="X448" s="59">
        <f>AE448-Table1[[#This Row],[On Hand Stock (units)]]</f>
        <v>150433.45527202549</v>
      </c>
      <c r="Y448" s="59">
        <f>MAX(Table1[[#This Row],[Qty required to meet next quarter]],Table1[[#This Row],[MOQ/One lead time demand]])</f>
        <v>150433.45527202549</v>
      </c>
      <c r="Z448" s="59">
        <f>Table1[[#This Row],[Qty to purchase]]*Table1[[#This Row],[Std. Price ($)]]</f>
        <v>1128038.8033682578</v>
      </c>
      <c r="AA448" s="59"/>
      <c r="AB448" s="59"/>
      <c r="AC448" s="61">
        <f>Table1[[#This Row],[On Hand Stock (units)]]-(12*Table1[[#This Row],[APU
(units)]])</f>
        <v>-133350.40877602546</v>
      </c>
      <c r="AD448" s="64">
        <v>20534.400000000001</v>
      </c>
      <c r="AE448" s="65">
        <f>AD448*Table1[[#This Row],[Std. Price ($)]]</f>
        <v>153979.04649600002</v>
      </c>
    </row>
    <row r="449" spans="1:31" ht="18.5" x14ac:dyDescent="0.35">
      <c r="A449" s="46">
        <v>12710.499110817331</v>
      </c>
      <c r="B449" s="47">
        <v>7.1368000000000009</v>
      </c>
      <c r="C449" s="47">
        <v>27403.300134736535</v>
      </c>
      <c r="D449" s="47">
        <f>Table1[[#This Row],[On-Hand Stock ($)]]/Table1[[#This Row],[Std. Price ($)]]</f>
        <v>3839.7180998117547</v>
      </c>
      <c r="E449" s="48">
        <v>10436</v>
      </c>
      <c r="F449" s="49">
        <v>-0.7</v>
      </c>
      <c r="G449" s="48">
        <v>1</v>
      </c>
      <c r="H449" s="48">
        <v>0.27</v>
      </c>
      <c r="I449" s="48">
        <v>23</v>
      </c>
      <c r="J449" s="55">
        <f>Table1[[#This Row],[APU
(units)]]+(Table1[[#This Row],[APU Trend]]*Table1[[#This Row],[APU
(units)]])</f>
        <v>3130.8</v>
      </c>
      <c r="K449" s="55" t="str">
        <f>IF(Table1[[#This Row],[On Hand Stock (units)]]&gt;J449,"Yes","No")</f>
        <v>Yes</v>
      </c>
      <c r="L449" s="55">
        <f>Table1[[#This Row],[Lead Time (days)]]/Table1[[#This Row],[S-OTD]]</f>
        <v>23</v>
      </c>
      <c r="M449" s="55">
        <f>(Table1[[#This Row],[Demand variability (COV)]]/100)*E449</f>
        <v>28.177200000000003</v>
      </c>
      <c r="N449" s="55">
        <f>AVERAGE(Table1[[#This Row],[Lead Time (days)]],Table1[[#This Row],[Exp. Lead time]])</f>
        <v>23</v>
      </c>
      <c r="O449" s="55">
        <f>(Table1[[#This Row],[Exp. Lead time]]-N449)^2</f>
        <v>0</v>
      </c>
      <c r="P449" s="55">
        <v>0</v>
      </c>
      <c r="Q449" s="55">
        <f>1.64*SQRT(Table1[[#This Row],[Lead Time (days)]]*(M449^2)+Table1[[#This Row],[APU
(units)]]*P449)</f>
        <v>221.61829055784696</v>
      </c>
      <c r="R449" s="58">
        <f>Table1[[#This Row],[Safety Stock]]+(E449/30)*Table1[[#This Row],[Lead Time (days)]]</f>
        <v>8222.5516238911805</v>
      </c>
      <c r="S449" s="58" t="str">
        <f>IF(Table1[[#This Row],[On Hand Stock (units)]]&gt;R449,"yes","no")</f>
        <v>no</v>
      </c>
      <c r="T449" s="59">
        <f>Table1[[#This Row],[On Hand Stock (units)]]-J449</f>
        <v>708.91809981175447</v>
      </c>
      <c r="U449" s="59">
        <f>Table1[[#This Row],[Exp. Lead time]]*Table1[[#This Row],[APU
(units)]]/30</f>
        <v>8000.9333333333334</v>
      </c>
      <c r="V449" s="59">
        <f>Table1[[#This Row],[On Hand Stock (units)]]+U449</f>
        <v>11840.651433145089</v>
      </c>
      <c r="W449" s="59" t="str">
        <f>IF(Table1[[#This Row],[On hand quantity after purchase]]&gt;Table1[[#This Row],[APU  Projection for oct]],"Yes","No")</f>
        <v>Yes</v>
      </c>
      <c r="X449" s="59">
        <f>AE449-Table1[[#This Row],[On Hand Stock (units)]]</f>
        <v>-93215.291859811725</v>
      </c>
      <c r="Y449" s="59">
        <f>MAX(Table1[[#This Row],[Qty required to meet next quarter]],Table1[[#This Row],[MOQ/One lead time demand]])</f>
        <v>8000.9333333333334</v>
      </c>
      <c r="Z449" s="59">
        <f>Table1[[#This Row],[Qty to purchase]]*Table1[[#This Row],[Std. Price ($)]]</f>
        <v>57101.061013333339</v>
      </c>
      <c r="AA449" s="59"/>
      <c r="AB449" s="59"/>
      <c r="AC449" s="61">
        <f>Table1[[#This Row],[On Hand Stock (units)]]-(12*Table1[[#This Row],[APU
(units)]])</f>
        <v>-121392.28190018825</v>
      </c>
      <c r="AD449" s="64">
        <v>-12523.199999999993</v>
      </c>
      <c r="AE449" s="65">
        <f>AD449*Table1[[#This Row],[Std. Price ($)]]</f>
        <v>-89375.57375999997</v>
      </c>
    </row>
    <row r="450" spans="1:31" ht="18.5" x14ac:dyDescent="0.35">
      <c r="A450" s="46">
        <v>40586.172211155943</v>
      </c>
      <c r="B450" s="47">
        <v>13.710510000000001</v>
      </c>
      <c r="C450" s="47">
        <v>89260.968097477045</v>
      </c>
      <c r="D450" s="47">
        <f>Table1[[#This Row],[On-Hand Stock ($)]]/Table1[[#This Row],[Std. Price ($)]]</f>
        <v>6510.4046528886993</v>
      </c>
      <c r="E450" s="48">
        <v>13356</v>
      </c>
      <c r="F450" s="49">
        <v>1.5</v>
      </c>
      <c r="G450" s="48">
        <v>0.7</v>
      </c>
      <c r="H450" s="48">
        <v>0.37</v>
      </c>
      <c r="I450" s="48">
        <v>23</v>
      </c>
      <c r="J450" s="55">
        <f>Table1[[#This Row],[APU
(units)]]+(Table1[[#This Row],[APU Trend]]*Table1[[#This Row],[APU
(units)]])</f>
        <v>33390</v>
      </c>
      <c r="K450" s="55" t="str">
        <f>IF(Table1[[#This Row],[On Hand Stock (units)]]&gt;J450,"Yes","No")</f>
        <v>No</v>
      </c>
      <c r="L450" s="55">
        <f>Table1[[#This Row],[Lead Time (days)]]/Table1[[#This Row],[S-OTD]]</f>
        <v>32.857142857142861</v>
      </c>
      <c r="M450" s="55">
        <f>(Table1[[#This Row],[Demand variability (COV)]]/100)*E450</f>
        <v>49.417200000000001</v>
      </c>
      <c r="N450" s="55">
        <f>AVERAGE(Table1[[#This Row],[Lead Time (days)]],Table1[[#This Row],[Exp. Lead time]])</f>
        <v>27.928571428571431</v>
      </c>
      <c r="O450" s="55">
        <f>(Table1[[#This Row],[Exp. Lead time]]-N450)^2</f>
        <v>24.290816326530631</v>
      </c>
      <c r="P450" s="55">
        <v>24.290816326530631</v>
      </c>
      <c r="Q450" s="55">
        <f>1.64*SQRT(Table1[[#This Row],[Lead Time (days)]]*(M450^2)+Table1[[#This Row],[APU
(units)]]*P450)</f>
        <v>1011.7557496681494</v>
      </c>
      <c r="R450" s="58">
        <f>Table1[[#This Row],[Safety Stock]]+(E450/30)*Table1[[#This Row],[Lead Time (days)]]</f>
        <v>11251.35574966815</v>
      </c>
      <c r="S450" s="58" t="str">
        <f>IF(Table1[[#This Row],[On Hand Stock (units)]]&gt;R450,"yes","no")</f>
        <v>no</v>
      </c>
      <c r="T450" s="59">
        <f>Table1[[#This Row],[On Hand Stock (units)]]-J450</f>
        <v>-26879.595347111303</v>
      </c>
      <c r="U450" s="59">
        <f>Table1[[#This Row],[Exp. Lead time]]*Table1[[#This Row],[APU
(units)]]/30</f>
        <v>14628.000000000002</v>
      </c>
      <c r="V450" s="59">
        <f>Table1[[#This Row],[On Hand Stock (units)]]+U450</f>
        <v>21138.404652888701</v>
      </c>
      <c r="W450" s="59" t="str">
        <f>IF(Table1[[#This Row],[On hand quantity after purchase]]&gt;Table1[[#This Row],[APU  Projection for oct]],"Yes","No")</f>
        <v>No</v>
      </c>
      <c r="X450" s="59">
        <f>AE450-Table1[[#This Row],[On Hand Stock (units)]]</f>
        <v>2190900.4540671115</v>
      </c>
      <c r="Y450" s="59">
        <f>MAX(Table1[[#This Row],[Qty required to meet next quarter]],Table1[[#This Row],[MOQ/One lead time demand]])</f>
        <v>2190900.4540671115</v>
      </c>
      <c r="Z450" s="59">
        <f>Table1[[#This Row],[Qty to purchase]]*Table1[[#This Row],[Std. Price ($)]]</f>
        <v>30038362.584491674</v>
      </c>
      <c r="AA450" s="59"/>
      <c r="AB450" s="59"/>
      <c r="AC450" s="61">
        <f>Table1[[#This Row],[On Hand Stock (units)]]-(12*Table1[[#This Row],[APU
(units)]])</f>
        <v>-153761.59534711129</v>
      </c>
      <c r="AD450" s="64">
        <v>160272</v>
      </c>
      <c r="AE450" s="65">
        <f>AD450*Table1[[#This Row],[Std. Price ($)]]</f>
        <v>2197410.8587200004</v>
      </c>
    </row>
    <row r="451" spans="1:31" ht="18.5" x14ac:dyDescent="0.35">
      <c r="A451" s="46">
        <v>10198.985964480722</v>
      </c>
      <c r="B451" s="47">
        <v>7.1830000000000007</v>
      </c>
      <c r="C451" s="47">
        <v>29473.203395630699</v>
      </c>
      <c r="D451" s="47">
        <f>Table1[[#This Row],[On-Hand Stock ($)]]/Table1[[#This Row],[Std. Price ($)]]</f>
        <v>4103.1885557052337</v>
      </c>
      <c r="E451" s="48">
        <v>11618</v>
      </c>
      <c r="F451" s="49">
        <v>0.5</v>
      </c>
      <c r="G451" s="48">
        <v>0.91</v>
      </c>
      <c r="H451" s="48">
        <v>0.42</v>
      </c>
      <c r="I451" s="48">
        <v>16</v>
      </c>
      <c r="J451" s="55">
        <f>Table1[[#This Row],[APU
(units)]]+(Table1[[#This Row],[APU Trend]]*Table1[[#This Row],[APU
(units)]])</f>
        <v>17427</v>
      </c>
      <c r="K451" s="55" t="str">
        <f>IF(Table1[[#This Row],[On Hand Stock (units)]]&gt;J451,"Yes","No")</f>
        <v>No</v>
      </c>
      <c r="L451" s="55">
        <f>Table1[[#This Row],[Lead Time (days)]]/Table1[[#This Row],[S-OTD]]</f>
        <v>17.58241758241758</v>
      </c>
      <c r="M451" s="55">
        <f>(Table1[[#This Row],[Demand variability (COV)]]/100)*E451</f>
        <v>48.7956</v>
      </c>
      <c r="N451" s="55">
        <f>AVERAGE(Table1[[#This Row],[Lead Time (days)]],Table1[[#This Row],[Exp. Lead time]])</f>
        <v>16.791208791208788</v>
      </c>
      <c r="O451" s="55">
        <f>(Table1[[#This Row],[Exp. Lead time]]-N451)^2</f>
        <v>0.62601135128607777</v>
      </c>
      <c r="P451" s="55">
        <v>0.62601135128607777</v>
      </c>
      <c r="Q451" s="55">
        <f>1.64*SQRT(Table1[[#This Row],[Lead Time (days)]]*(M451^2)+Table1[[#This Row],[APU
(units)]]*P451)</f>
        <v>349.32065118334305</v>
      </c>
      <c r="R451" s="58">
        <f>Table1[[#This Row],[Safety Stock]]+(E451/30)*Table1[[#This Row],[Lead Time (days)]]</f>
        <v>6545.5873178500096</v>
      </c>
      <c r="S451" s="58" t="str">
        <f>IF(Table1[[#This Row],[On Hand Stock (units)]]&gt;R451,"yes","no")</f>
        <v>no</v>
      </c>
      <c r="T451" s="59">
        <f>Table1[[#This Row],[On Hand Stock (units)]]-J451</f>
        <v>-13323.811444294766</v>
      </c>
      <c r="U451" s="59">
        <f>Table1[[#This Row],[Exp. Lead time]]*Table1[[#This Row],[APU
(units)]]/30</f>
        <v>6809.0842490842479</v>
      </c>
      <c r="V451" s="59">
        <f>Table1[[#This Row],[On Hand Stock (units)]]+U451</f>
        <v>10912.272804789482</v>
      </c>
      <c r="W451" s="59" t="str">
        <f>IF(Table1[[#This Row],[On hand quantity after purchase]]&gt;Table1[[#This Row],[APU  Projection for oct]],"Yes","No")</f>
        <v>No</v>
      </c>
      <c r="X451" s="59">
        <f>AE451-Table1[[#This Row],[On Hand Stock (units)]]</f>
        <v>496609.37544429483</v>
      </c>
      <c r="Y451" s="59">
        <f>MAX(Table1[[#This Row],[Qty required to meet next quarter]],Table1[[#This Row],[MOQ/One lead time demand]])</f>
        <v>496609.37544429483</v>
      </c>
      <c r="Z451" s="59">
        <f>Table1[[#This Row],[Qty to purchase]]*Table1[[#This Row],[Std. Price ($)]]</f>
        <v>3567145.1438163701</v>
      </c>
      <c r="AA451" s="59"/>
      <c r="AB451" s="59"/>
      <c r="AC451" s="61">
        <f>Table1[[#This Row],[On Hand Stock (units)]]-(12*Table1[[#This Row],[APU
(units)]])</f>
        <v>-135312.81144429476</v>
      </c>
      <c r="AD451" s="64">
        <v>69708</v>
      </c>
      <c r="AE451" s="65">
        <f>AD451*Table1[[#This Row],[Std. Price ($)]]</f>
        <v>500712.56400000007</v>
      </c>
    </row>
    <row r="452" spans="1:31" ht="18.5" x14ac:dyDescent="0.35">
      <c r="A452" s="46">
        <v>11938.608185952215</v>
      </c>
      <c r="B452" s="47">
        <v>30.426000000000002</v>
      </c>
      <c r="C452" s="47">
        <v>91059.925938431988</v>
      </c>
      <c r="D452" s="47">
        <f>Table1[[#This Row],[On-Hand Stock ($)]]/Table1[[#This Row],[Std. Price ($)]]</f>
        <v>2992.8326411106286</v>
      </c>
      <c r="E452" s="48">
        <v>13032</v>
      </c>
      <c r="F452" s="49">
        <v>0.2</v>
      </c>
      <c r="G452" s="48">
        <v>1</v>
      </c>
      <c r="H452" s="48">
        <v>0.34</v>
      </c>
      <c r="I452" s="48">
        <v>16</v>
      </c>
      <c r="J452" s="55">
        <f>Table1[[#This Row],[APU
(units)]]+(Table1[[#This Row],[APU Trend]]*Table1[[#This Row],[APU
(units)]])</f>
        <v>15638.4</v>
      </c>
      <c r="K452" s="55" t="str">
        <f>IF(Table1[[#This Row],[On Hand Stock (units)]]&gt;J452,"Yes","No")</f>
        <v>No</v>
      </c>
      <c r="L452" s="55">
        <f>Table1[[#This Row],[Lead Time (days)]]/Table1[[#This Row],[S-OTD]]</f>
        <v>16</v>
      </c>
      <c r="M452" s="55">
        <f>(Table1[[#This Row],[Demand variability (COV)]]/100)*E452</f>
        <v>44.308800000000005</v>
      </c>
      <c r="N452" s="55">
        <f>AVERAGE(Table1[[#This Row],[Lead Time (days)]],Table1[[#This Row],[Exp. Lead time]])</f>
        <v>16</v>
      </c>
      <c r="O452" s="55">
        <f>(Table1[[#This Row],[Exp. Lead time]]-N452)^2</f>
        <v>0</v>
      </c>
      <c r="P452" s="55">
        <v>0</v>
      </c>
      <c r="Q452" s="55">
        <f>1.64*SQRT(Table1[[#This Row],[Lead Time (days)]]*(M452^2)+Table1[[#This Row],[APU
(units)]]*P452)</f>
        <v>290.665728</v>
      </c>
      <c r="R452" s="58">
        <f>Table1[[#This Row],[Safety Stock]]+(E452/30)*Table1[[#This Row],[Lead Time (days)]]</f>
        <v>7241.0657279999996</v>
      </c>
      <c r="S452" s="58" t="str">
        <f>IF(Table1[[#This Row],[On Hand Stock (units)]]&gt;R452,"yes","no")</f>
        <v>no</v>
      </c>
      <c r="T452" s="59">
        <f>Table1[[#This Row],[On Hand Stock (units)]]-J452</f>
        <v>-12645.567358889371</v>
      </c>
      <c r="U452" s="59">
        <f>Table1[[#This Row],[Exp. Lead time]]*Table1[[#This Row],[APU
(units)]]/30</f>
        <v>6950.4</v>
      </c>
      <c r="V452" s="59">
        <f>Table1[[#This Row],[On Hand Stock (units)]]+U452</f>
        <v>9943.2326411106278</v>
      </c>
      <c r="W452" s="59" t="str">
        <f>IF(Table1[[#This Row],[On hand quantity after purchase]]&gt;Table1[[#This Row],[APU  Projection for oct]],"Yes","No")</f>
        <v>No</v>
      </c>
      <c r="X452" s="59">
        <f>AE452-Table1[[#This Row],[On Hand Stock (units)]]</f>
        <v>1662356.0217588893</v>
      </c>
      <c r="Y452" s="59">
        <f>MAX(Table1[[#This Row],[Qty required to meet next quarter]],Table1[[#This Row],[MOQ/One lead time demand]])</f>
        <v>1662356.0217588893</v>
      </c>
      <c r="Z452" s="59">
        <f>Table1[[#This Row],[Qty to purchase]]*Table1[[#This Row],[Std. Price ($)]]</f>
        <v>50578844.318035968</v>
      </c>
      <c r="AA452" s="59"/>
      <c r="AB452" s="59"/>
      <c r="AC452" s="61">
        <f>Table1[[#This Row],[On Hand Stock (units)]]-(12*Table1[[#This Row],[APU
(units)]])</f>
        <v>-153391.16735888936</v>
      </c>
      <c r="AD452" s="64">
        <v>54734.399999999994</v>
      </c>
      <c r="AE452" s="65">
        <f>AD452*Table1[[#This Row],[Std. Price ($)]]</f>
        <v>1665348.8543999998</v>
      </c>
    </row>
    <row r="453" spans="1:31" ht="18.5" x14ac:dyDescent="0.35">
      <c r="A453" s="46">
        <v>25890.608200937204</v>
      </c>
      <c r="B453" s="47">
        <v>6.0280000000000014</v>
      </c>
      <c r="C453" s="47">
        <v>13447.733065794933</v>
      </c>
      <c r="D453" s="47">
        <f>Table1[[#This Row],[On-Hand Stock ($)]]/Table1[[#This Row],[Std. Price ($)]]</f>
        <v>2230.8780799261663</v>
      </c>
      <c r="E453" s="48">
        <v>3226</v>
      </c>
      <c r="F453" s="49">
        <v>0.8</v>
      </c>
      <c r="G453" s="48">
        <v>0.75</v>
      </c>
      <c r="H453" s="48">
        <v>0.92</v>
      </c>
      <c r="I453" s="48">
        <v>16</v>
      </c>
      <c r="J453" s="55">
        <f>Table1[[#This Row],[APU
(units)]]+(Table1[[#This Row],[APU Trend]]*Table1[[#This Row],[APU
(units)]])</f>
        <v>5806.8</v>
      </c>
      <c r="K453" s="55" t="str">
        <f>IF(Table1[[#This Row],[On Hand Stock (units)]]&gt;J453,"Yes","No")</f>
        <v>No</v>
      </c>
      <c r="L453" s="55">
        <f>Table1[[#This Row],[Lead Time (days)]]/Table1[[#This Row],[S-OTD]]</f>
        <v>21.333333333333332</v>
      </c>
      <c r="M453" s="55">
        <f>(Table1[[#This Row],[Demand variability (COV)]]/100)*E453</f>
        <v>29.679199999999998</v>
      </c>
      <c r="N453" s="55">
        <f>AVERAGE(Table1[[#This Row],[Lead Time (days)]],Table1[[#This Row],[Exp. Lead time]])</f>
        <v>18.666666666666664</v>
      </c>
      <c r="O453" s="55">
        <f>(Table1[[#This Row],[Exp. Lead time]]-N453)^2</f>
        <v>7.1111111111111178</v>
      </c>
      <c r="P453" s="55">
        <v>7.1111111111111178</v>
      </c>
      <c r="Q453" s="55">
        <f>1.64*SQRT(Table1[[#This Row],[Lead Time (days)]]*(M453^2)+Table1[[#This Row],[APU
(units)]]*P453)</f>
        <v>315.60573085158404</v>
      </c>
      <c r="R453" s="58">
        <f>Table1[[#This Row],[Safety Stock]]+(E453/30)*Table1[[#This Row],[Lead Time (days)]]</f>
        <v>2036.1390641849173</v>
      </c>
      <c r="S453" s="58" t="str">
        <f>IF(Table1[[#This Row],[On Hand Stock (units)]]&gt;R453,"yes","no")</f>
        <v>yes</v>
      </c>
      <c r="T453" s="59">
        <f>Table1[[#This Row],[On Hand Stock (units)]]-J453</f>
        <v>-3575.9219200738339</v>
      </c>
      <c r="U453" s="59">
        <f>Table1[[#This Row],[Exp. Lead time]]*Table1[[#This Row],[APU
(units)]]/30</f>
        <v>2294.0444444444443</v>
      </c>
      <c r="V453" s="59">
        <f>Table1[[#This Row],[On Hand Stock (units)]]+U453</f>
        <v>4524.9225243706105</v>
      </c>
      <c r="W453" s="59" t="str">
        <f>IF(Table1[[#This Row],[On hand quantity after purchase]]&gt;Table1[[#This Row],[APU  Projection for oct]],"Yes","No")</f>
        <v>No</v>
      </c>
      <c r="X453" s="59">
        <f>AE453-Table1[[#This Row],[On Hand Stock (units)]]</f>
        <v>149450.4803200739</v>
      </c>
      <c r="Y453" s="59">
        <f>MAX(Table1[[#This Row],[Qty required to meet next quarter]],Table1[[#This Row],[MOQ/One lead time demand]])</f>
        <v>149450.4803200739</v>
      </c>
      <c r="Z453" s="59">
        <f>Table1[[#This Row],[Qty to purchase]]*Table1[[#This Row],[Std. Price ($)]]</f>
        <v>900887.4953694056</v>
      </c>
      <c r="AA453" s="59"/>
      <c r="AB453" s="59"/>
      <c r="AC453" s="61">
        <f>Table1[[#This Row],[On Hand Stock (units)]]-(12*Table1[[#This Row],[APU
(units)]])</f>
        <v>-36481.121920073834</v>
      </c>
      <c r="AD453" s="64">
        <v>25162.800000000003</v>
      </c>
      <c r="AE453" s="65">
        <f>AD453*Table1[[#This Row],[Std. Price ($)]]</f>
        <v>151681.35840000006</v>
      </c>
    </row>
    <row r="454" spans="1:31" ht="18.5" x14ac:dyDescent="0.35">
      <c r="A454" s="46">
        <v>81820.505320916316</v>
      </c>
      <c r="B454" s="47">
        <v>7.0829000000000004</v>
      </c>
      <c r="C454" s="47">
        <v>24579.915679601159</v>
      </c>
      <c r="D454" s="47">
        <f>Table1[[#This Row],[On-Hand Stock ($)]]/Table1[[#This Row],[Std. Price ($)]]</f>
        <v>3470.3180448123167</v>
      </c>
      <c r="E454" s="48">
        <v>14292</v>
      </c>
      <c r="F454" s="49">
        <v>-0.7</v>
      </c>
      <c r="G454" s="48">
        <v>0.88</v>
      </c>
      <c r="H454" s="48">
        <v>0.36</v>
      </c>
      <c r="I454" s="48">
        <v>12</v>
      </c>
      <c r="J454" s="55">
        <f>Table1[[#This Row],[APU
(units)]]+(Table1[[#This Row],[APU Trend]]*Table1[[#This Row],[APU
(units)]])</f>
        <v>4287.6000000000004</v>
      </c>
      <c r="K454" s="55" t="str">
        <f>IF(Table1[[#This Row],[On Hand Stock (units)]]&gt;J454,"Yes","No")</f>
        <v>No</v>
      </c>
      <c r="L454" s="55">
        <f>Table1[[#This Row],[Lead Time (days)]]/Table1[[#This Row],[S-OTD]]</f>
        <v>13.636363636363637</v>
      </c>
      <c r="M454" s="55">
        <f>(Table1[[#This Row],[Demand variability (COV)]]/100)*E454</f>
        <v>51.4512</v>
      </c>
      <c r="N454" s="55">
        <f>AVERAGE(Table1[[#This Row],[Lead Time (days)]],Table1[[#This Row],[Exp. Lead time]])</f>
        <v>12.818181818181818</v>
      </c>
      <c r="O454" s="55">
        <f>(Table1[[#This Row],[Exp. Lead time]]-N454)^2</f>
        <v>0.669421487603306</v>
      </c>
      <c r="P454" s="55">
        <v>0.669421487603306</v>
      </c>
      <c r="Q454" s="55">
        <f>1.64*SQRT(Table1[[#This Row],[Lead Time (days)]]*(M454^2)+Table1[[#This Row],[APU
(units)]]*P454)</f>
        <v>333.42488128607783</v>
      </c>
      <c r="R454" s="58">
        <f>Table1[[#This Row],[Safety Stock]]+(E454/30)*Table1[[#This Row],[Lead Time (days)]]</f>
        <v>6050.2248812860771</v>
      </c>
      <c r="S454" s="58" t="str">
        <f>IF(Table1[[#This Row],[On Hand Stock (units)]]&gt;R454,"yes","no")</f>
        <v>no</v>
      </c>
      <c r="T454" s="59">
        <f>Table1[[#This Row],[On Hand Stock (units)]]-J454</f>
        <v>-817.28195518768371</v>
      </c>
      <c r="U454" s="59">
        <f>Table1[[#This Row],[Exp. Lead time]]*Table1[[#This Row],[APU
(units)]]/30</f>
        <v>6496.363636363636</v>
      </c>
      <c r="V454" s="59">
        <f>Table1[[#This Row],[On Hand Stock (units)]]+U454</f>
        <v>9966.6816811759527</v>
      </c>
      <c r="W454" s="59" t="str">
        <f>IF(Table1[[#This Row],[On hand quantity after purchase]]&gt;Table1[[#This Row],[APU  Projection for oct]],"Yes","No")</f>
        <v>Yes</v>
      </c>
      <c r="X454" s="59">
        <f>AE454-Table1[[#This Row],[On Hand Stock (units)]]</f>
        <v>-124944.88620481228</v>
      </c>
      <c r="Y454" s="59">
        <f>MAX(Table1[[#This Row],[Qty required to meet next quarter]],Table1[[#This Row],[MOQ/One lead time demand]])</f>
        <v>6496.363636363636</v>
      </c>
      <c r="Z454" s="59">
        <f>Table1[[#This Row],[Qty to purchase]]*Table1[[#This Row],[Std. Price ($)]]</f>
        <v>46013.093999999997</v>
      </c>
      <c r="AA454" s="59"/>
      <c r="AB454" s="59"/>
      <c r="AC454" s="61">
        <f>Table1[[#This Row],[On Hand Stock (units)]]-(12*Table1[[#This Row],[APU
(units)]])</f>
        <v>-168033.6819551877</v>
      </c>
      <c r="AD454" s="64">
        <v>-17150.399999999994</v>
      </c>
      <c r="AE454" s="65">
        <f>AD454*Table1[[#This Row],[Std. Price ($)]]</f>
        <v>-121474.56815999997</v>
      </c>
    </row>
    <row r="455" spans="1:31" ht="18.5" x14ac:dyDescent="0.35">
      <c r="A455" s="46">
        <v>84896.524277224409</v>
      </c>
      <c r="B455" s="47">
        <v>8.1628800000000012</v>
      </c>
      <c r="C455" s="47">
        <v>98832.884865460743</v>
      </c>
      <c r="D455" s="47">
        <f>Table1[[#This Row],[On-Hand Stock ($)]]/Table1[[#This Row],[Std. Price ($)]]</f>
        <v>12107.599874733027</v>
      </c>
      <c r="E455" s="48">
        <v>13776</v>
      </c>
      <c r="F455" s="49">
        <v>0.2</v>
      </c>
      <c r="G455" s="48">
        <v>0.88</v>
      </c>
      <c r="H455" s="48">
        <v>0.86</v>
      </c>
      <c r="I455" s="48">
        <v>23</v>
      </c>
      <c r="J455" s="55">
        <f>Table1[[#This Row],[APU
(units)]]+(Table1[[#This Row],[APU Trend]]*Table1[[#This Row],[APU
(units)]])</f>
        <v>16531.2</v>
      </c>
      <c r="K455" s="55" t="str">
        <f>IF(Table1[[#This Row],[On Hand Stock (units)]]&gt;J455,"Yes","No")</f>
        <v>No</v>
      </c>
      <c r="L455" s="55">
        <f>Table1[[#This Row],[Lead Time (days)]]/Table1[[#This Row],[S-OTD]]</f>
        <v>26.136363636363637</v>
      </c>
      <c r="M455" s="55">
        <f>(Table1[[#This Row],[Demand variability (COV)]]/100)*E455</f>
        <v>118.4736</v>
      </c>
      <c r="N455" s="55">
        <f>AVERAGE(Table1[[#This Row],[Lead Time (days)]],Table1[[#This Row],[Exp. Lead time]])</f>
        <v>24.56818181818182</v>
      </c>
      <c r="O455" s="55">
        <f>(Table1[[#This Row],[Exp. Lead time]]-N455)^2</f>
        <v>2.4591942148760282</v>
      </c>
      <c r="P455" s="55">
        <v>2.4591942148760282</v>
      </c>
      <c r="Q455" s="55">
        <f>1.64*SQRT(Table1[[#This Row],[Lead Time (days)]]*(M455^2)+Table1[[#This Row],[APU
(units)]]*P455)</f>
        <v>979.48746913034938</v>
      </c>
      <c r="R455" s="58">
        <f>Table1[[#This Row],[Safety Stock]]+(E455/30)*Table1[[#This Row],[Lead Time (days)]]</f>
        <v>11541.087469130351</v>
      </c>
      <c r="S455" s="58" t="str">
        <f>IF(Table1[[#This Row],[On Hand Stock (units)]]&gt;R455,"yes","no")</f>
        <v>yes</v>
      </c>
      <c r="T455" s="59">
        <f>Table1[[#This Row],[On Hand Stock (units)]]-J455</f>
        <v>-4423.6001252669739</v>
      </c>
      <c r="U455" s="59">
        <f>Table1[[#This Row],[Exp. Lead time]]*Table1[[#This Row],[APU
(units)]]/30</f>
        <v>12001.818181818182</v>
      </c>
      <c r="V455" s="59">
        <f>Table1[[#This Row],[On Hand Stock (units)]]+U455</f>
        <v>24109.418056551207</v>
      </c>
      <c r="W455" s="59" t="str">
        <f>IF(Table1[[#This Row],[On hand quantity after purchase]]&gt;Table1[[#This Row],[APU  Projection for oct]],"Yes","No")</f>
        <v>Yes</v>
      </c>
      <c r="X455" s="59">
        <f>AE455-Table1[[#This Row],[On Hand Stock (units)]]</f>
        <v>460190.1066212671</v>
      </c>
      <c r="Y455" s="59">
        <f>MAX(Table1[[#This Row],[Qty required to meet next quarter]],Table1[[#This Row],[MOQ/One lead time demand]])</f>
        <v>460190.1066212671</v>
      </c>
      <c r="Z455" s="59">
        <f>Table1[[#This Row],[Qty to purchase]]*Table1[[#This Row],[Std. Price ($)]]</f>
        <v>3756476.6175366095</v>
      </c>
      <c r="AA455" s="59"/>
      <c r="AB455" s="59"/>
      <c r="AC455" s="61">
        <f>Table1[[#This Row],[On Hand Stock (units)]]-(12*Table1[[#This Row],[APU
(units)]])</f>
        <v>-153204.40012526698</v>
      </c>
      <c r="AD455" s="64">
        <v>57859.200000000004</v>
      </c>
      <c r="AE455" s="65">
        <f>AD455*Table1[[#This Row],[Std. Price ($)]]</f>
        <v>472297.70649600012</v>
      </c>
    </row>
    <row r="456" spans="1:31" ht="18.5" x14ac:dyDescent="0.35">
      <c r="A456" s="46">
        <v>69336.673896056192</v>
      </c>
      <c r="B456" s="47">
        <v>7.0675000000000008</v>
      </c>
      <c r="C456" s="47">
        <v>105195.27047960584</v>
      </c>
      <c r="D456" s="47">
        <f>Table1[[#This Row],[On-Hand Stock ($)]]/Table1[[#This Row],[Std. Price ($)]]</f>
        <v>14884.367949006837</v>
      </c>
      <c r="E456" s="48">
        <v>14042</v>
      </c>
      <c r="F456" s="49">
        <v>-0.2</v>
      </c>
      <c r="G456" s="48">
        <v>0.8</v>
      </c>
      <c r="H456" s="48">
        <v>0.26</v>
      </c>
      <c r="I456" s="48">
        <v>58</v>
      </c>
      <c r="J456" s="55">
        <f>Table1[[#This Row],[APU
(units)]]+(Table1[[#This Row],[APU Trend]]*Table1[[#This Row],[APU
(units)]])</f>
        <v>11233.6</v>
      </c>
      <c r="K456" s="55" t="str">
        <f>IF(Table1[[#This Row],[On Hand Stock (units)]]&gt;J456,"Yes","No")</f>
        <v>Yes</v>
      </c>
      <c r="L456" s="55">
        <f>Table1[[#This Row],[Lead Time (days)]]/Table1[[#This Row],[S-OTD]]</f>
        <v>72.5</v>
      </c>
      <c r="M456" s="55">
        <f>(Table1[[#This Row],[Demand variability (COV)]]/100)*E456</f>
        <v>36.5092</v>
      </c>
      <c r="N456" s="55">
        <f>AVERAGE(Table1[[#This Row],[Lead Time (days)]],Table1[[#This Row],[Exp. Lead time]])</f>
        <v>65.25</v>
      </c>
      <c r="O456" s="55">
        <f>(Table1[[#This Row],[Exp. Lead time]]-N456)^2</f>
        <v>52.5625</v>
      </c>
      <c r="P456" s="55">
        <v>52.5625</v>
      </c>
      <c r="Q456" s="55">
        <f>1.64*SQRT(Table1[[#This Row],[Lead Time (days)]]*(M456^2)+Table1[[#This Row],[APU
(units)]]*P456)</f>
        <v>1480.9046375963742</v>
      </c>
      <c r="R456" s="58">
        <f>Table1[[#This Row],[Safety Stock]]+(E456/30)*Table1[[#This Row],[Lead Time (days)]]</f>
        <v>28628.771304263038</v>
      </c>
      <c r="S456" s="58" t="str">
        <f>IF(Table1[[#This Row],[On Hand Stock (units)]]&gt;R456,"yes","no")</f>
        <v>no</v>
      </c>
      <c r="T456" s="59">
        <f>Table1[[#This Row],[On Hand Stock (units)]]-J456</f>
        <v>3650.7679490068367</v>
      </c>
      <c r="U456" s="59">
        <f>Table1[[#This Row],[Exp. Lead time]]*Table1[[#This Row],[APU
(units)]]/30</f>
        <v>33934.833333333336</v>
      </c>
      <c r="V456" s="59">
        <f>Table1[[#This Row],[On Hand Stock (units)]]+U456</f>
        <v>48819.201282340175</v>
      </c>
      <c r="W456" s="59" t="str">
        <f>IF(Table1[[#This Row],[On hand quantity after purchase]]&gt;Table1[[#This Row],[APU  Projection for oct]],"Yes","No")</f>
        <v>Yes</v>
      </c>
      <c r="X456" s="59">
        <f>AE456-Table1[[#This Row],[On Hand Stock (units)]]</f>
        <v>163750.9350509932</v>
      </c>
      <c r="Y456" s="59">
        <f>MAX(Table1[[#This Row],[Qty required to meet next quarter]],Table1[[#This Row],[MOQ/One lead time demand]])</f>
        <v>163750.9350509932</v>
      </c>
      <c r="Z456" s="59">
        <f>Table1[[#This Row],[Qty to purchase]]*Table1[[#This Row],[Std. Price ($)]]</f>
        <v>1157309.7334728946</v>
      </c>
      <c r="AA456" s="59"/>
      <c r="AB456" s="59"/>
      <c r="AC456" s="61">
        <f>Table1[[#This Row],[On Hand Stock (units)]]-(12*Table1[[#This Row],[APU
(units)]])</f>
        <v>-153619.63205099315</v>
      </c>
      <c r="AD456" s="64">
        <v>25275.600000000002</v>
      </c>
      <c r="AE456" s="65">
        <f>AD456*Table1[[#This Row],[Std. Price ($)]]</f>
        <v>178635.30300000004</v>
      </c>
    </row>
    <row r="457" spans="1:31" ht="18.5" x14ac:dyDescent="0.35">
      <c r="A457" s="46">
        <v>81689.654141206396</v>
      </c>
      <c r="B457" s="47">
        <v>5.6163800000000013</v>
      </c>
      <c r="C457" s="47">
        <v>190999.40786310725</v>
      </c>
      <c r="D457" s="47">
        <f>Table1[[#This Row],[On-Hand Stock ($)]]/Table1[[#This Row],[Std. Price ($)]]</f>
        <v>34007.564990813873</v>
      </c>
      <c r="E457" s="48">
        <v>15126</v>
      </c>
      <c r="F457" s="49">
        <v>0.4</v>
      </c>
      <c r="G457" s="48">
        <v>0.87</v>
      </c>
      <c r="H457" s="48">
        <v>0.56999999999999995</v>
      </c>
      <c r="I457" s="48">
        <v>76</v>
      </c>
      <c r="J457" s="55">
        <f>Table1[[#This Row],[APU
(units)]]+(Table1[[#This Row],[APU Trend]]*Table1[[#This Row],[APU
(units)]])</f>
        <v>21176.400000000001</v>
      </c>
      <c r="K457" s="55" t="str">
        <f>IF(Table1[[#This Row],[On Hand Stock (units)]]&gt;J457,"Yes","No")</f>
        <v>Yes</v>
      </c>
      <c r="L457" s="55">
        <f>Table1[[#This Row],[Lead Time (days)]]/Table1[[#This Row],[S-OTD]]</f>
        <v>87.356321839080465</v>
      </c>
      <c r="M457" s="55">
        <f>(Table1[[#This Row],[Demand variability (COV)]]/100)*E457</f>
        <v>86.218199999999996</v>
      </c>
      <c r="N457" s="55">
        <f>AVERAGE(Table1[[#This Row],[Lead Time (days)]],Table1[[#This Row],[Exp. Lead time]])</f>
        <v>81.678160919540232</v>
      </c>
      <c r="O457" s="55">
        <f>(Table1[[#This Row],[Exp. Lead time]]-N457)^2</f>
        <v>32.241511428193981</v>
      </c>
      <c r="P457" s="55">
        <v>32.241511428193981</v>
      </c>
      <c r="Q457" s="55">
        <f>1.64*SQRT(Table1[[#This Row],[Lead Time (days)]]*(M457^2)+Table1[[#This Row],[APU
(units)]]*P457)</f>
        <v>1682.6088546708402</v>
      </c>
      <c r="R457" s="58">
        <f>Table1[[#This Row],[Safety Stock]]+(E457/30)*Table1[[#This Row],[Lead Time (days)]]</f>
        <v>40001.808854670839</v>
      </c>
      <c r="S457" s="58" t="str">
        <f>IF(Table1[[#This Row],[On Hand Stock (units)]]&gt;R457,"yes","no")</f>
        <v>no</v>
      </c>
      <c r="T457" s="59">
        <f>Table1[[#This Row],[On Hand Stock (units)]]-J457</f>
        <v>12831.164990813872</v>
      </c>
      <c r="U457" s="59">
        <f>Table1[[#This Row],[Exp. Lead time]]*Table1[[#This Row],[APU
(units)]]/30</f>
        <v>44045.057471264372</v>
      </c>
      <c r="V457" s="59">
        <f>Table1[[#This Row],[On Hand Stock (units)]]+U457</f>
        <v>78052.622462078245</v>
      </c>
      <c r="W457" s="59" t="str">
        <f>IF(Table1[[#This Row],[On hand quantity after purchase]]&gt;Table1[[#This Row],[APU  Projection for oct]],"Yes","No")</f>
        <v>Yes</v>
      </c>
      <c r="X457" s="59">
        <f>AE457-Table1[[#This Row],[On Hand Stock (units)]]</f>
        <v>424740.59996118629</v>
      </c>
      <c r="Y457" s="59">
        <f>MAX(Table1[[#This Row],[Qty required to meet next quarter]],Table1[[#This Row],[MOQ/One lead time demand]])</f>
        <v>424740.59996118629</v>
      </c>
      <c r="Z457" s="59">
        <f>Table1[[#This Row],[Qty to purchase]]*Table1[[#This Row],[Std. Price ($)]]</f>
        <v>2385504.6108100079</v>
      </c>
      <c r="AA457" s="59"/>
      <c r="AB457" s="59"/>
      <c r="AC457" s="61">
        <f>Table1[[#This Row],[On Hand Stock (units)]]-(12*Table1[[#This Row],[APU
(units)]])</f>
        <v>-147504.43500918613</v>
      </c>
      <c r="AD457" s="64">
        <v>81680.400000000009</v>
      </c>
      <c r="AE457" s="65">
        <f>AD457*Table1[[#This Row],[Std. Price ($)]]</f>
        <v>458748.16495200014</v>
      </c>
    </row>
    <row r="458" spans="1:31" ht="18.5" x14ac:dyDescent="0.35">
      <c r="A458" s="46">
        <v>96657.5001047478</v>
      </c>
      <c r="B458" s="47">
        <v>6.1271650000000006</v>
      </c>
      <c r="C458" s="47">
        <v>29513.223115252476</v>
      </c>
      <c r="D458" s="47">
        <f>Table1[[#This Row],[On-Hand Stock ($)]]/Table1[[#This Row],[Std. Price ($)]]</f>
        <v>4816.7828212970389</v>
      </c>
      <c r="E458" s="48">
        <v>15020</v>
      </c>
      <c r="F458" s="49">
        <v>-0.4</v>
      </c>
      <c r="G458" s="48">
        <v>0.85</v>
      </c>
      <c r="H458" s="48">
        <v>0.12</v>
      </c>
      <c r="I458" s="48">
        <v>23</v>
      </c>
      <c r="J458" s="55">
        <f>Table1[[#This Row],[APU
(units)]]+(Table1[[#This Row],[APU Trend]]*Table1[[#This Row],[APU
(units)]])</f>
        <v>9012</v>
      </c>
      <c r="K458" s="55" t="str">
        <f>IF(Table1[[#This Row],[On Hand Stock (units)]]&gt;J458,"Yes","No")</f>
        <v>No</v>
      </c>
      <c r="L458" s="55">
        <f>Table1[[#This Row],[Lead Time (days)]]/Table1[[#This Row],[S-OTD]]</f>
        <v>27.058823529411764</v>
      </c>
      <c r="M458" s="55">
        <f>(Table1[[#This Row],[Demand variability (COV)]]/100)*E458</f>
        <v>18.023999999999997</v>
      </c>
      <c r="N458" s="55">
        <f>AVERAGE(Table1[[#This Row],[Lead Time (days)]],Table1[[#This Row],[Exp. Lead time]])</f>
        <v>25.029411764705884</v>
      </c>
      <c r="O458" s="55">
        <f>(Table1[[#This Row],[Exp. Lead time]]-N458)^2</f>
        <v>4.1185121107266358</v>
      </c>
      <c r="P458" s="55">
        <v>4.1185121107266358</v>
      </c>
      <c r="Q458" s="55">
        <f>1.64*SQRT(Table1[[#This Row],[Lead Time (days)]]*(M458^2)+Table1[[#This Row],[APU
(units)]]*P458)</f>
        <v>431.82771814884279</v>
      </c>
      <c r="R458" s="58">
        <f>Table1[[#This Row],[Safety Stock]]+(E458/30)*Table1[[#This Row],[Lead Time (days)]]</f>
        <v>11947.161051482177</v>
      </c>
      <c r="S458" s="58" t="str">
        <f>IF(Table1[[#This Row],[On Hand Stock (units)]]&gt;R458,"yes","no")</f>
        <v>no</v>
      </c>
      <c r="T458" s="59">
        <f>Table1[[#This Row],[On Hand Stock (units)]]-J458</f>
        <v>-4195.2171787029611</v>
      </c>
      <c r="U458" s="59">
        <f>Table1[[#This Row],[Exp. Lead time]]*Table1[[#This Row],[APU
(units)]]/30</f>
        <v>13547.450980392157</v>
      </c>
      <c r="V458" s="59">
        <f>Table1[[#This Row],[On Hand Stock (units)]]+U458</f>
        <v>18364.233801689195</v>
      </c>
      <c r="W458" s="59" t="str">
        <f>IF(Table1[[#This Row],[On hand quantity after purchase]]&gt;Table1[[#This Row],[APU  Projection for oct]],"Yes","No")</f>
        <v>Yes</v>
      </c>
      <c r="X458" s="59">
        <f>AE458-Table1[[#This Row],[On Hand Stock (units)]]</f>
        <v>50401.228158702943</v>
      </c>
      <c r="Y458" s="59">
        <f>MAX(Table1[[#This Row],[Qty required to meet next quarter]],Table1[[#This Row],[MOQ/One lead time demand]])</f>
        <v>50401.228158702943</v>
      </c>
      <c r="Z458" s="59">
        <f>Table1[[#This Row],[Qty to purchase]]*Table1[[#This Row],[Std. Price ($)]]</f>
        <v>308816.64113101916</v>
      </c>
      <c r="AA458" s="59"/>
      <c r="AB458" s="59"/>
      <c r="AC458" s="61">
        <f>Table1[[#This Row],[On Hand Stock (units)]]-(12*Table1[[#This Row],[APU
(units)]])</f>
        <v>-175423.21717870297</v>
      </c>
      <c r="AD458" s="64">
        <v>9011.9999999999964</v>
      </c>
      <c r="AE458" s="65">
        <f>AD458*Table1[[#This Row],[Std. Price ($)]]</f>
        <v>55218.010979999985</v>
      </c>
    </row>
    <row r="459" spans="1:31" ht="18.5" x14ac:dyDescent="0.35">
      <c r="A459" s="46">
        <v>4632.3994445867656</v>
      </c>
      <c r="B459" s="47">
        <v>5.6487200000000009</v>
      </c>
      <c r="C459" s="47">
        <v>53445.633122881183</v>
      </c>
      <c r="D459" s="47">
        <f>Table1[[#This Row],[On-Hand Stock ($)]]/Table1[[#This Row],[Std. Price ($)]]</f>
        <v>9461.5475935930936</v>
      </c>
      <c r="E459" s="48">
        <v>15990</v>
      </c>
      <c r="F459" s="49">
        <v>0.4</v>
      </c>
      <c r="G459" s="48">
        <v>0.93</v>
      </c>
      <c r="H459" s="48">
        <v>0.48</v>
      </c>
      <c r="I459" s="48">
        <v>23</v>
      </c>
      <c r="J459" s="55">
        <f>Table1[[#This Row],[APU
(units)]]+(Table1[[#This Row],[APU Trend]]*Table1[[#This Row],[APU
(units)]])</f>
        <v>22386</v>
      </c>
      <c r="K459" s="55" t="str">
        <f>IF(Table1[[#This Row],[On Hand Stock (units)]]&gt;J459,"Yes","No")</f>
        <v>No</v>
      </c>
      <c r="L459" s="55">
        <f>Table1[[#This Row],[Lead Time (days)]]/Table1[[#This Row],[S-OTD]]</f>
        <v>24.731182795698924</v>
      </c>
      <c r="M459" s="55">
        <f>(Table1[[#This Row],[Demand variability (COV)]]/100)*E459</f>
        <v>76.751999999999995</v>
      </c>
      <c r="N459" s="55">
        <f>AVERAGE(Table1[[#This Row],[Lead Time (days)]],Table1[[#This Row],[Exp. Lead time]])</f>
        <v>23.865591397849464</v>
      </c>
      <c r="O459" s="55">
        <f>(Table1[[#This Row],[Exp. Lead time]]-N459)^2</f>
        <v>0.74924846803098255</v>
      </c>
      <c r="P459" s="55">
        <v>0.74924846803098255</v>
      </c>
      <c r="Q459" s="55">
        <f>1.64*SQRT(Table1[[#This Row],[Lead Time (days)]]*(M459^2)+Table1[[#This Row],[APU
(units)]]*P459)</f>
        <v>629.79092348183701</v>
      </c>
      <c r="R459" s="58">
        <f>Table1[[#This Row],[Safety Stock]]+(E459/30)*Table1[[#This Row],[Lead Time (days)]]</f>
        <v>12888.790923481836</v>
      </c>
      <c r="S459" s="58" t="str">
        <f>IF(Table1[[#This Row],[On Hand Stock (units)]]&gt;R459,"yes","no")</f>
        <v>no</v>
      </c>
      <c r="T459" s="59">
        <f>Table1[[#This Row],[On Hand Stock (units)]]-J459</f>
        <v>-12924.452406406906</v>
      </c>
      <c r="U459" s="59">
        <f>Table1[[#This Row],[Exp. Lead time]]*Table1[[#This Row],[APU
(units)]]/30</f>
        <v>13181.720430107527</v>
      </c>
      <c r="V459" s="59">
        <f>Table1[[#This Row],[On Hand Stock (units)]]+U459</f>
        <v>22643.268023700621</v>
      </c>
      <c r="W459" s="59" t="str">
        <f>IF(Table1[[#This Row],[On hand quantity after purchase]]&gt;Table1[[#This Row],[APU  Projection for oct]],"Yes","No")</f>
        <v>Yes</v>
      </c>
      <c r="X459" s="59">
        <f>AE459-Table1[[#This Row],[On Hand Stock (units)]]</f>
        <v>478282.829526407</v>
      </c>
      <c r="Y459" s="59">
        <f>MAX(Table1[[#This Row],[Qty required to meet next quarter]],Table1[[#This Row],[MOQ/One lead time demand]])</f>
        <v>478282.829526407</v>
      </c>
      <c r="Z459" s="59">
        <f>Table1[[#This Row],[Qty to purchase]]*Table1[[#This Row],[Std. Price ($)]]</f>
        <v>2701685.7848024061</v>
      </c>
      <c r="AA459" s="59"/>
      <c r="AB459" s="59"/>
      <c r="AC459" s="61">
        <f>Table1[[#This Row],[On Hand Stock (units)]]-(12*Table1[[#This Row],[APU
(units)]])</f>
        <v>-182418.4524064069</v>
      </c>
      <c r="AD459" s="64">
        <v>86346</v>
      </c>
      <c r="AE459" s="65">
        <f>AD459*Table1[[#This Row],[Std. Price ($)]]</f>
        <v>487744.37712000008</v>
      </c>
    </row>
    <row r="460" spans="1:31" ht="18.5" x14ac:dyDescent="0.35">
      <c r="A460" s="46">
        <v>12618.770051385252</v>
      </c>
      <c r="B460" s="47">
        <v>6.3438100000000004</v>
      </c>
      <c r="C460" s="47">
        <v>303071.33889194037</v>
      </c>
      <c r="D460" s="47">
        <f>Table1[[#This Row],[On-Hand Stock ($)]]/Table1[[#This Row],[Std. Price ($)]]</f>
        <v>47774.340481814608</v>
      </c>
      <c r="E460" s="48">
        <v>15086</v>
      </c>
      <c r="F460" s="49">
        <v>1.5</v>
      </c>
      <c r="G460" s="48">
        <v>0.87</v>
      </c>
      <c r="H460" s="48">
        <v>0.26</v>
      </c>
      <c r="I460" s="48">
        <v>181</v>
      </c>
      <c r="J460" s="55">
        <f>Table1[[#This Row],[APU
(units)]]+(Table1[[#This Row],[APU Trend]]*Table1[[#This Row],[APU
(units)]])</f>
        <v>37715</v>
      </c>
      <c r="K460" s="55" t="str">
        <f>IF(Table1[[#This Row],[On Hand Stock (units)]]&gt;J460,"Yes","No")</f>
        <v>Yes</v>
      </c>
      <c r="L460" s="55">
        <f>Table1[[#This Row],[Lead Time (days)]]/Table1[[#This Row],[S-OTD]]</f>
        <v>208.04597701149424</v>
      </c>
      <c r="M460" s="55">
        <f>(Table1[[#This Row],[Demand variability (COV)]]/100)*E460</f>
        <v>39.223599999999998</v>
      </c>
      <c r="N460" s="55">
        <f>AVERAGE(Table1[[#This Row],[Lead Time (days)]],Table1[[#This Row],[Exp. Lead time]])</f>
        <v>194.52298850574712</v>
      </c>
      <c r="O460" s="55">
        <f>(Table1[[#This Row],[Exp. Lead time]]-N460)^2</f>
        <v>182.87121812656878</v>
      </c>
      <c r="P460" s="55">
        <v>182.87121812656878</v>
      </c>
      <c r="Q460" s="55">
        <f>1.64*SQRT(Table1[[#This Row],[Lead Time (days)]]*(M460^2)+Table1[[#This Row],[APU
(units)]]*P460)</f>
        <v>2858.1497438601673</v>
      </c>
      <c r="R460" s="58">
        <f>Table1[[#This Row],[Safety Stock]]+(E460/30)*Table1[[#This Row],[Lead Time (days)]]</f>
        <v>93877.016410526834</v>
      </c>
      <c r="S460" s="58" t="str">
        <f>IF(Table1[[#This Row],[On Hand Stock (units)]]&gt;R460,"yes","no")</f>
        <v>no</v>
      </c>
      <c r="T460" s="59">
        <f>Table1[[#This Row],[On Hand Stock (units)]]-J460</f>
        <v>10059.340481814608</v>
      </c>
      <c r="U460" s="59">
        <f>Table1[[#This Row],[Exp. Lead time]]*Table1[[#This Row],[APU
(units)]]/30</f>
        <v>104619.38697318008</v>
      </c>
      <c r="V460" s="59">
        <f>Table1[[#This Row],[On Hand Stock (units)]]+U460</f>
        <v>152393.72745499469</v>
      </c>
      <c r="W460" s="59" t="str">
        <f>IF(Table1[[#This Row],[On hand quantity after purchase]]&gt;Table1[[#This Row],[APU  Projection for oct]],"Yes","No")</f>
        <v>Yes</v>
      </c>
      <c r="X460" s="59">
        <f>AE460-Table1[[#This Row],[On Hand Stock (units)]]</f>
        <v>1100658.2714381854</v>
      </c>
      <c r="Y460" s="59">
        <f>MAX(Table1[[#This Row],[Qty required to meet next quarter]],Table1[[#This Row],[MOQ/One lead time demand]])</f>
        <v>1100658.2714381854</v>
      </c>
      <c r="Z460" s="59">
        <f>Table1[[#This Row],[Qty to purchase]]*Table1[[#This Row],[Std. Price ($)]]</f>
        <v>6982366.9489322752</v>
      </c>
      <c r="AA460" s="59"/>
      <c r="AB460" s="59"/>
      <c r="AC460" s="61">
        <f>Table1[[#This Row],[On Hand Stock (units)]]-(12*Table1[[#This Row],[APU
(units)]])</f>
        <v>-133257.65951818539</v>
      </c>
      <c r="AD460" s="64">
        <v>181032</v>
      </c>
      <c r="AE460" s="65">
        <f>AD460*Table1[[#This Row],[Std. Price ($)]]</f>
        <v>1148432.6119200001</v>
      </c>
    </row>
    <row r="461" spans="1:31" ht="18.5" x14ac:dyDescent="0.35">
      <c r="A461" s="46">
        <v>5742.0909015226116</v>
      </c>
      <c r="B461" s="47">
        <v>30.426000000000002</v>
      </c>
      <c r="C461" s="47">
        <v>41129.991056014675</v>
      </c>
      <c r="D461" s="47">
        <f>Table1[[#This Row],[On-Hand Stock ($)]]/Table1[[#This Row],[Std. Price ($)]]</f>
        <v>1351.8040838761149</v>
      </c>
      <c r="E461" s="48">
        <v>15676</v>
      </c>
      <c r="F461" s="49">
        <v>0.5</v>
      </c>
      <c r="G461" s="48">
        <v>1</v>
      </c>
      <c r="H461" s="48">
        <v>0.17</v>
      </c>
      <c r="I461" s="48">
        <v>11</v>
      </c>
      <c r="J461" s="55">
        <f>Table1[[#This Row],[APU
(units)]]+(Table1[[#This Row],[APU Trend]]*Table1[[#This Row],[APU
(units)]])</f>
        <v>23514</v>
      </c>
      <c r="K461" s="55" t="str">
        <f>IF(Table1[[#This Row],[On Hand Stock (units)]]&gt;J461,"Yes","No")</f>
        <v>No</v>
      </c>
      <c r="L461" s="55">
        <f>Table1[[#This Row],[Lead Time (days)]]/Table1[[#This Row],[S-OTD]]</f>
        <v>11</v>
      </c>
      <c r="M461" s="55">
        <f>(Table1[[#This Row],[Demand variability (COV)]]/100)*E461</f>
        <v>26.6492</v>
      </c>
      <c r="N461" s="55">
        <f>AVERAGE(Table1[[#This Row],[Lead Time (days)]],Table1[[#This Row],[Exp. Lead time]])</f>
        <v>11</v>
      </c>
      <c r="O461" s="55">
        <f>(Table1[[#This Row],[Exp. Lead time]]-N461)^2</f>
        <v>0</v>
      </c>
      <c r="P461" s="55">
        <v>0</v>
      </c>
      <c r="Q461" s="55">
        <f>1.64*SQRT(Table1[[#This Row],[Lead Time (days)]]*(M461^2)+Table1[[#This Row],[APU
(units)]]*P461)</f>
        <v>144.95205167554815</v>
      </c>
      <c r="R461" s="58">
        <f>Table1[[#This Row],[Safety Stock]]+(E461/30)*Table1[[#This Row],[Lead Time (days)]]</f>
        <v>5892.8187183422151</v>
      </c>
      <c r="S461" s="58" t="str">
        <f>IF(Table1[[#This Row],[On Hand Stock (units)]]&gt;R461,"yes","no")</f>
        <v>no</v>
      </c>
      <c r="T461" s="59">
        <f>Table1[[#This Row],[On Hand Stock (units)]]-J461</f>
        <v>-22162.195916123885</v>
      </c>
      <c r="U461" s="59">
        <f>Table1[[#This Row],[Exp. Lead time]]*Table1[[#This Row],[APU
(units)]]/30</f>
        <v>5747.8666666666668</v>
      </c>
      <c r="V461" s="59">
        <f>Table1[[#This Row],[On Hand Stock (units)]]+U461</f>
        <v>7099.6707505427821</v>
      </c>
      <c r="W461" s="59" t="str">
        <f>IF(Table1[[#This Row],[On hand quantity after purchase]]&gt;Table1[[#This Row],[APU  Projection for oct]],"Yes","No")</f>
        <v>No</v>
      </c>
      <c r="X461" s="59">
        <f>AE461-Table1[[#This Row],[On Hand Stock (units)]]</f>
        <v>2860396.0519161238</v>
      </c>
      <c r="Y461" s="59">
        <f>MAX(Table1[[#This Row],[Qty required to meet next quarter]],Table1[[#This Row],[MOQ/One lead time demand]])</f>
        <v>2860396.0519161238</v>
      </c>
      <c r="Z461" s="59">
        <f>Table1[[#This Row],[Qty to purchase]]*Table1[[#This Row],[Std. Price ($)]]</f>
        <v>87030410.275599986</v>
      </c>
      <c r="AA461" s="59"/>
      <c r="AB461" s="59"/>
      <c r="AC461" s="61">
        <f>Table1[[#This Row],[On Hand Stock (units)]]-(12*Table1[[#This Row],[APU
(units)]])</f>
        <v>-186760.19591612389</v>
      </c>
      <c r="AD461" s="64">
        <v>94056</v>
      </c>
      <c r="AE461" s="65">
        <f>AD461*Table1[[#This Row],[Std. Price ($)]]</f>
        <v>2861747.8560000001</v>
      </c>
    </row>
    <row r="462" spans="1:31" ht="18.5" x14ac:dyDescent="0.35">
      <c r="A462" s="46">
        <v>83005.116647920877</v>
      </c>
      <c r="B462" s="47">
        <v>5.5840399999999999</v>
      </c>
      <c r="C462" s="47">
        <v>33597.362526522964</v>
      </c>
      <c r="D462" s="47">
        <f>Table1[[#This Row],[On-Hand Stock ($)]]/Table1[[#This Row],[Std. Price ($)]]</f>
        <v>6016.6765507630616</v>
      </c>
      <c r="E462" s="48">
        <v>15222</v>
      </c>
      <c r="F462" s="49">
        <v>0.8</v>
      </c>
      <c r="G462" s="48">
        <v>1</v>
      </c>
      <c r="H462" s="48">
        <v>0.26</v>
      </c>
      <c r="I462" s="48">
        <v>23</v>
      </c>
      <c r="J462" s="55">
        <f>Table1[[#This Row],[APU
(units)]]+(Table1[[#This Row],[APU Trend]]*Table1[[#This Row],[APU
(units)]])</f>
        <v>27399.599999999999</v>
      </c>
      <c r="K462" s="55" t="str">
        <f>IF(Table1[[#This Row],[On Hand Stock (units)]]&gt;J462,"Yes","No")</f>
        <v>No</v>
      </c>
      <c r="L462" s="55">
        <f>Table1[[#This Row],[Lead Time (days)]]/Table1[[#This Row],[S-OTD]]</f>
        <v>23</v>
      </c>
      <c r="M462" s="55">
        <f>(Table1[[#This Row],[Demand variability (COV)]]/100)*E462</f>
        <v>39.577199999999998</v>
      </c>
      <c r="N462" s="55">
        <f>AVERAGE(Table1[[#This Row],[Lead Time (days)]],Table1[[#This Row],[Exp. Lead time]])</f>
        <v>23</v>
      </c>
      <c r="O462" s="55">
        <f>(Table1[[#This Row],[Exp. Lead time]]-N462)^2</f>
        <v>0</v>
      </c>
      <c r="P462" s="55">
        <v>0</v>
      </c>
      <c r="Q462" s="55">
        <f>1.64*SQRT(Table1[[#This Row],[Lead Time (days)]]*(M462^2)+Table1[[#This Row],[APU
(units)]]*P462)</f>
        <v>311.28115671770155</v>
      </c>
      <c r="R462" s="58">
        <f>Table1[[#This Row],[Safety Stock]]+(E462/30)*Table1[[#This Row],[Lead Time (days)]]</f>
        <v>11981.4811567177</v>
      </c>
      <c r="S462" s="58" t="str">
        <f>IF(Table1[[#This Row],[On Hand Stock (units)]]&gt;R462,"yes","no")</f>
        <v>no</v>
      </c>
      <c r="T462" s="59">
        <f>Table1[[#This Row],[On Hand Stock (units)]]-J462</f>
        <v>-21382.923449236936</v>
      </c>
      <c r="U462" s="59">
        <f>Table1[[#This Row],[Exp. Lead time]]*Table1[[#This Row],[APU
(units)]]/30</f>
        <v>11670.2</v>
      </c>
      <c r="V462" s="59">
        <f>Table1[[#This Row],[On Hand Stock (units)]]+U462</f>
        <v>17686.876550763063</v>
      </c>
      <c r="W462" s="59" t="str">
        <f>IF(Table1[[#This Row],[On hand quantity after purchase]]&gt;Table1[[#This Row],[APU  Projection for oct]],"Yes","No")</f>
        <v>No</v>
      </c>
      <c r="X462" s="59">
        <f>AE462-Table1[[#This Row],[On Hand Stock (units)]]</f>
        <v>656985.32711323688</v>
      </c>
      <c r="Y462" s="59">
        <f>MAX(Table1[[#This Row],[Qty required to meet next quarter]],Table1[[#This Row],[MOQ/One lead time demand]])</f>
        <v>656985.32711323688</v>
      </c>
      <c r="Z462" s="59">
        <f>Table1[[#This Row],[Qty to purchase]]*Table1[[#This Row],[Std. Price ($)]]</f>
        <v>3668632.3460133993</v>
      </c>
      <c r="AA462" s="59"/>
      <c r="AB462" s="59"/>
      <c r="AC462" s="61">
        <f>Table1[[#This Row],[On Hand Stock (units)]]-(12*Table1[[#This Row],[APU
(units)]])</f>
        <v>-176647.32344923695</v>
      </c>
      <c r="AD462" s="64">
        <v>118731.59999999999</v>
      </c>
      <c r="AE462" s="65">
        <f>AD462*Table1[[#This Row],[Std. Price ($)]]</f>
        <v>663002.00366399996</v>
      </c>
    </row>
    <row r="463" spans="1:31" ht="18.5" x14ac:dyDescent="0.35">
      <c r="A463" s="46">
        <v>82550.866991949209</v>
      </c>
      <c r="B463" s="47">
        <v>7.6006700000000009</v>
      </c>
      <c r="C463" s="47">
        <v>123750.20473550831</v>
      </c>
      <c r="D463" s="47">
        <f>Table1[[#This Row],[On-Hand Stock ($)]]/Table1[[#This Row],[Std. Price ($)]]</f>
        <v>16281.486334166368</v>
      </c>
      <c r="E463" s="48">
        <v>21520</v>
      </c>
      <c r="F463" s="49">
        <v>0.4</v>
      </c>
      <c r="G463" s="48">
        <v>1</v>
      </c>
      <c r="H463" s="48">
        <v>0.72</v>
      </c>
      <c r="I463" s="48">
        <v>23</v>
      </c>
      <c r="J463" s="55">
        <f>Table1[[#This Row],[APU
(units)]]+(Table1[[#This Row],[APU Trend]]*Table1[[#This Row],[APU
(units)]])</f>
        <v>30128</v>
      </c>
      <c r="K463" s="55" t="str">
        <f>IF(Table1[[#This Row],[On Hand Stock (units)]]&gt;J463,"Yes","No")</f>
        <v>No</v>
      </c>
      <c r="L463" s="55">
        <f>Table1[[#This Row],[Lead Time (days)]]/Table1[[#This Row],[S-OTD]]</f>
        <v>23</v>
      </c>
      <c r="M463" s="55">
        <f>(Table1[[#This Row],[Demand variability (COV)]]/100)*E463</f>
        <v>154.94399999999999</v>
      </c>
      <c r="N463" s="55">
        <f>AVERAGE(Table1[[#This Row],[Lead Time (days)]],Table1[[#This Row],[Exp. Lead time]])</f>
        <v>23</v>
      </c>
      <c r="O463" s="55">
        <f>(Table1[[#This Row],[Exp. Lead time]]-N463)^2</f>
        <v>0</v>
      </c>
      <c r="P463" s="55">
        <v>0</v>
      </c>
      <c r="Q463" s="55">
        <f>1.64*SQRT(Table1[[#This Row],[Lead Time (days)]]*(M463^2)+Table1[[#This Row],[APU
(units)]]*P463)</f>
        <v>1218.6599240589921</v>
      </c>
      <c r="R463" s="58">
        <f>Table1[[#This Row],[Safety Stock]]+(E463/30)*Table1[[#This Row],[Lead Time (days)]]</f>
        <v>17717.326590725661</v>
      </c>
      <c r="S463" s="58" t="str">
        <f>IF(Table1[[#This Row],[On Hand Stock (units)]]&gt;R463,"yes","no")</f>
        <v>no</v>
      </c>
      <c r="T463" s="59">
        <f>Table1[[#This Row],[On Hand Stock (units)]]-J463</f>
        <v>-13846.513665833632</v>
      </c>
      <c r="U463" s="59">
        <f>Table1[[#This Row],[Exp. Lead time]]*Table1[[#This Row],[APU
(units)]]/30</f>
        <v>16498.666666666668</v>
      </c>
      <c r="V463" s="59">
        <f>Table1[[#This Row],[On Hand Stock (units)]]+U463</f>
        <v>32780.153000833037</v>
      </c>
      <c r="W463" s="59" t="str">
        <f>IF(Table1[[#This Row],[On hand quantity after purchase]]&gt;Table1[[#This Row],[APU  Projection for oct]],"Yes","No")</f>
        <v>Yes</v>
      </c>
      <c r="X463" s="59">
        <f>AE463-Table1[[#This Row],[On Hand Stock (units)]]</f>
        <v>866977.17302583379</v>
      </c>
      <c r="Y463" s="59">
        <f>MAX(Table1[[#This Row],[Qty required to meet next quarter]],Table1[[#This Row],[MOQ/One lead time demand]])</f>
        <v>866977.17302583379</v>
      </c>
      <c r="Z463" s="59">
        <f>Table1[[#This Row],[Qty to purchase]]*Table1[[#This Row],[Std. Price ($)]]</f>
        <v>6589607.3897022652</v>
      </c>
      <c r="AA463" s="59"/>
      <c r="AB463" s="59"/>
      <c r="AC463" s="61">
        <f>Table1[[#This Row],[On Hand Stock (units)]]-(12*Table1[[#This Row],[APU
(units)]])</f>
        <v>-241958.51366583363</v>
      </c>
      <c r="AD463" s="64">
        <v>116208</v>
      </c>
      <c r="AE463" s="65">
        <f>AD463*Table1[[#This Row],[Std. Price ($)]]</f>
        <v>883258.65936000017</v>
      </c>
    </row>
    <row r="464" spans="1:31" ht="18.5" x14ac:dyDescent="0.35">
      <c r="A464" s="46">
        <v>67689.424928602719</v>
      </c>
      <c r="B464" s="47">
        <v>22.972180000000002</v>
      </c>
      <c r="C464" s="47">
        <v>32969.819464761815</v>
      </c>
      <c r="D464" s="47">
        <f>Table1[[#This Row],[On-Hand Stock ($)]]/Table1[[#This Row],[Std. Price ($)]]</f>
        <v>1435.206387237163</v>
      </c>
      <c r="E464" s="48">
        <v>17236</v>
      </c>
      <c r="F464" s="49">
        <v>0.2</v>
      </c>
      <c r="G464" s="48">
        <v>1</v>
      </c>
      <c r="H464" s="48">
        <v>0.09</v>
      </c>
      <c r="I464" s="48">
        <v>16</v>
      </c>
      <c r="J464" s="55">
        <f>Table1[[#This Row],[APU
(units)]]+(Table1[[#This Row],[APU Trend]]*Table1[[#This Row],[APU
(units)]])</f>
        <v>20683.2</v>
      </c>
      <c r="K464" s="55" t="str">
        <f>IF(Table1[[#This Row],[On Hand Stock (units)]]&gt;J464,"Yes","No")</f>
        <v>No</v>
      </c>
      <c r="L464" s="55">
        <f>Table1[[#This Row],[Lead Time (days)]]/Table1[[#This Row],[S-OTD]]</f>
        <v>16</v>
      </c>
      <c r="M464" s="55">
        <f>(Table1[[#This Row],[Demand variability (COV)]]/100)*E464</f>
        <v>15.5124</v>
      </c>
      <c r="N464" s="55">
        <f>AVERAGE(Table1[[#This Row],[Lead Time (days)]],Table1[[#This Row],[Exp. Lead time]])</f>
        <v>16</v>
      </c>
      <c r="O464" s="55">
        <f>(Table1[[#This Row],[Exp. Lead time]]-N464)^2</f>
        <v>0</v>
      </c>
      <c r="P464" s="55">
        <v>0</v>
      </c>
      <c r="Q464" s="55">
        <f>1.64*SQRT(Table1[[#This Row],[Lead Time (days)]]*(M464^2)+Table1[[#This Row],[APU
(units)]]*P464)</f>
        <v>101.76134399999999</v>
      </c>
      <c r="R464" s="58">
        <f>Table1[[#This Row],[Safety Stock]]+(E464/30)*Table1[[#This Row],[Lead Time (days)]]</f>
        <v>9294.2946773333333</v>
      </c>
      <c r="S464" s="58" t="str">
        <f>IF(Table1[[#This Row],[On Hand Stock (units)]]&gt;R464,"yes","no")</f>
        <v>no</v>
      </c>
      <c r="T464" s="59">
        <f>Table1[[#This Row],[On Hand Stock (units)]]-J464</f>
        <v>-19247.993612762839</v>
      </c>
      <c r="U464" s="59">
        <f>Table1[[#This Row],[Exp. Lead time]]*Table1[[#This Row],[APU
(units)]]/30</f>
        <v>9192.5333333333328</v>
      </c>
      <c r="V464" s="59">
        <f>Table1[[#This Row],[On Hand Stock (units)]]+U464</f>
        <v>10627.739720570497</v>
      </c>
      <c r="W464" s="59" t="str">
        <f>IF(Table1[[#This Row],[On hand quantity after purchase]]&gt;Table1[[#This Row],[APU  Projection for oct]],"Yes","No")</f>
        <v>No</v>
      </c>
      <c r="X464" s="59">
        <f>AE464-Table1[[#This Row],[On Hand Stock (units)]]</f>
        <v>1661548.4704287632</v>
      </c>
      <c r="Y464" s="59">
        <f>MAX(Table1[[#This Row],[Qty required to meet next quarter]],Table1[[#This Row],[MOQ/One lead time demand]])</f>
        <v>1661548.4704287632</v>
      </c>
      <c r="Z464" s="59">
        <f>Table1[[#This Row],[Qty to purchase]]*Table1[[#This Row],[Std. Price ($)]]</f>
        <v>38169390.541414231</v>
      </c>
      <c r="AA464" s="59"/>
      <c r="AB464" s="59"/>
      <c r="AC464" s="61">
        <f>Table1[[#This Row],[On Hand Stock (units)]]-(12*Table1[[#This Row],[APU
(units)]])</f>
        <v>-205396.79361276285</v>
      </c>
      <c r="AD464" s="64">
        <v>72391.200000000012</v>
      </c>
      <c r="AE464" s="65">
        <f>AD464*Table1[[#This Row],[Std. Price ($)]]</f>
        <v>1662983.6768160004</v>
      </c>
    </row>
    <row r="465" spans="1:31" ht="18.5" x14ac:dyDescent="0.35">
      <c r="A465" s="46">
        <v>29076.926878560273</v>
      </c>
      <c r="B465" s="47">
        <v>7.3836400000000006</v>
      </c>
      <c r="C465" s="47">
        <v>43245.838881040778</v>
      </c>
      <c r="D465" s="47">
        <f>Table1[[#This Row],[On-Hand Stock ($)]]/Table1[[#This Row],[Std. Price ($)]]</f>
        <v>5856.9809580424799</v>
      </c>
      <c r="E465" s="48">
        <v>16426</v>
      </c>
      <c r="F465" s="49">
        <v>0.4</v>
      </c>
      <c r="G465" s="48">
        <v>0.82</v>
      </c>
      <c r="H465" s="48">
        <v>0.68</v>
      </c>
      <c r="I465" s="48">
        <v>11</v>
      </c>
      <c r="J465" s="55">
        <f>Table1[[#This Row],[APU
(units)]]+(Table1[[#This Row],[APU Trend]]*Table1[[#This Row],[APU
(units)]])</f>
        <v>22996.400000000001</v>
      </c>
      <c r="K465" s="55" t="str">
        <f>IF(Table1[[#This Row],[On Hand Stock (units)]]&gt;J465,"Yes","No")</f>
        <v>No</v>
      </c>
      <c r="L465" s="55">
        <f>Table1[[#This Row],[Lead Time (days)]]/Table1[[#This Row],[S-OTD]]</f>
        <v>13.414634146341465</v>
      </c>
      <c r="M465" s="55">
        <f>(Table1[[#This Row],[Demand variability (COV)]]/100)*E465</f>
        <v>111.69680000000001</v>
      </c>
      <c r="N465" s="55">
        <f>AVERAGE(Table1[[#This Row],[Lead Time (days)]],Table1[[#This Row],[Exp. Lead time]])</f>
        <v>12.207317073170731</v>
      </c>
      <c r="O465" s="55">
        <f>(Table1[[#This Row],[Exp. Lead time]]-N465)^2</f>
        <v>1.4576145151695457</v>
      </c>
      <c r="P465" s="55">
        <v>1.4576145151695457</v>
      </c>
      <c r="Q465" s="55">
        <f>1.64*SQRT(Table1[[#This Row],[Lead Time (days)]]*(M465^2)+Table1[[#This Row],[APU
(units)]]*P465)</f>
        <v>658.41599109774722</v>
      </c>
      <c r="R465" s="58">
        <f>Table1[[#This Row],[Safety Stock]]+(E465/30)*Table1[[#This Row],[Lead Time (days)]]</f>
        <v>6681.2826577644137</v>
      </c>
      <c r="S465" s="58" t="str">
        <f>IF(Table1[[#This Row],[On Hand Stock (units)]]&gt;R465,"yes","no")</f>
        <v>no</v>
      </c>
      <c r="T465" s="59">
        <f>Table1[[#This Row],[On Hand Stock (units)]]-J465</f>
        <v>-17139.419041957521</v>
      </c>
      <c r="U465" s="59">
        <f>Table1[[#This Row],[Exp. Lead time]]*Table1[[#This Row],[APU
(units)]]/30</f>
        <v>7344.9593495934969</v>
      </c>
      <c r="V465" s="59">
        <f>Table1[[#This Row],[On Hand Stock (units)]]+U465</f>
        <v>13201.940307635978</v>
      </c>
      <c r="W465" s="59" t="str">
        <f>IF(Table1[[#This Row],[On hand quantity after purchase]]&gt;Table1[[#This Row],[APU  Projection for oct]],"Yes","No")</f>
        <v>No</v>
      </c>
      <c r="X465" s="59">
        <f>AE465-Table1[[#This Row],[On Hand Stock (units)]]</f>
        <v>649074.84049795766</v>
      </c>
      <c r="Y465" s="59">
        <f>MAX(Table1[[#This Row],[Qty required to meet next quarter]],Table1[[#This Row],[MOQ/One lead time demand]])</f>
        <v>649074.84049795766</v>
      </c>
      <c r="Z465" s="59">
        <f>Table1[[#This Row],[Qty to purchase]]*Table1[[#This Row],[Std. Price ($)]]</f>
        <v>4792534.9552943408</v>
      </c>
      <c r="AA465" s="59"/>
      <c r="AB465" s="59"/>
      <c r="AC465" s="61">
        <f>Table1[[#This Row],[On Hand Stock (units)]]-(12*Table1[[#This Row],[APU
(units)]])</f>
        <v>-191255.01904195751</v>
      </c>
      <c r="AD465" s="64">
        <v>88700.400000000009</v>
      </c>
      <c r="AE465" s="65">
        <f>AD465*Table1[[#This Row],[Std. Price ($)]]</f>
        <v>654931.82145600009</v>
      </c>
    </row>
    <row r="466" spans="1:31" ht="18.5" x14ac:dyDescent="0.35">
      <c r="A466" s="46">
        <v>24320.22777850561</v>
      </c>
      <c r="B466" s="47">
        <v>7.3843000000000005</v>
      </c>
      <c r="C466" s="47">
        <v>40566.697956155804</v>
      </c>
      <c r="D466" s="47">
        <f>Table1[[#This Row],[On-Hand Stock ($)]]/Table1[[#This Row],[Std. Price ($)]]</f>
        <v>5493.6416391744378</v>
      </c>
      <c r="E466" s="48">
        <v>17194</v>
      </c>
      <c r="F466" s="49">
        <v>0.4</v>
      </c>
      <c r="G466" s="48">
        <v>1</v>
      </c>
      <c r="H466" s="48">
        <v>0.22</v>
      </c>
      <c r="I466" s="48">
        <v>23</v>
      </c>
      <c r="J466" s="55">
        <f>Table1[[#This Row],[APU
(units)]]+(Table1[[#This Row],[APU Trend]]*Table1[[#This Row],[APU
(units)]])</f>
        <v>24071.599999999999</v>
      </c>
      <c r="K466" s="55" t="str">
        <f>IF(Table1[[#This Row],[On Hand Stock (units)]]&gt;J466,"Yes","No")</f>
        <v>No</v>
      </c>
      <c r="L466" s="55">
        <f>Table1[[#This Row],[Lead Time (days)]]/Table1[[#This Row],[S-OTD]]</f>
        <v>23</v>
      </c>
      <c r="M466" s="55">
        <f>(Table1[[#This Row],[Demand variability (COV)]]/100)*E466</f>
        <v>37.826800000000006</v>
      </c>
      <c r="N466" s="55">
        <f>AVERAGE(Table1[[#This Row],[Lead Time (days)]],Table1[[#This Row],[Exp. Lead time]])</f>
        <v>23</v>
      </c>
      <c r="O466" s="55">
        <f>(Table1[[#This Row],[Exp. Lead time]]-N466)^2</f>
        <v>0</v>
      </c>
      <c r="P466" s="55">
        <v>0</v>
      </c>
      <c r="Q466" s="55">
        <f>1.64*SQRT(Table1[[#This Row],[Lead Time (days)]]*(M466^2)+Table1[[#This Row],[APU
(units)]]*P466)</f>
        <v>297.51397418031479</v>
      </c>
      <c r="R466" s="58">
        <f>Table1[[#This Row],[Safety Stock]]+(E466/30)*Table1[[#This Row],[Lead Time (days)]]</f>
        <v>13479.58064084698</v>
      </c>
      <c r="S466" s="58" t="str">
        <f>IF(Table1[[#This Row],[On Hand Stock (units)]]&gt;R466,"yes","no")</f>
        <v>no</v>
      </c>
      <c r="T466" s="59">
        <f>Table1[[#This Row],[On Hand Stock (units)]]-J466</f>
        <v>-18577.95836082556</v>
      </c>
      <c r="U466" s="59">
        <f>Table1[[#This Row],[Exp. Lead time]]*Table1[[#This Row],[APU
(units)]]/30</f>
        <v>13182.066666666668</v>
      </c>
      <c r="V466" s="59">
        <f>Table1[[#This Row],[On Hand Stock (units)]]+U466</f>
        <v>18675.708305841104</v>
      </c>
      <c r="W466" s="59" t="str">
        <f>IF(Table1[[#This Row],[On hand quantity after purchase]]&gt;Table1[[#This Row],[APU  Projection for oct]],"Yes","No")</f>
        <v>No</v>
      </c>
      <c r="X466" s="59">
        <f>AE466-Table1[[#This Row],[On Hand Stock (units)]]</f>
        <v>680120.89104082563</v>
      </c>
      <c r="Y466" s="59">
        <f>MAX(Table1[[#This Row],[Qty required to meet next quarter]],Table1[[#This Row],[MOQ/One lead time demand]])</f>
        <v>680120.89104082563</v>
      </c>
      <c r="Z466" s="59">
        <f>Table1[[#This Row],[Qty to purchase]]*Table1[[#This Row],[Std. Price ($)]]</f>
        <v>5022216.6957127694</v>
      </c>
      <c r="AA466" s="59"/>
      <c r="AB466" s="59"/>
      <c r="AC466" s="61">
        <f>Table1[[#This Row],[On Hand Stock (units)]]-(12*Table1[[#This Row],[APU
(units)]])</f>
        <v>-200834.35836082557</v>
      </c>
      <c r="AD466" s="64">
        <v>92847.6</v>
      </c>
      <c r="AE466" s="65">
        <f>AD466*Table1[[#This Row],[Std. Price ($)]]</f>
        <v>685614.53268000006</v>
      </c>
    </row>
    <row r="467" spans="1:31" ht="18.5" x14ac:dyDescent="0.35">
      <c r="A467" s="46">
        <v>87631.396568523851</v>
      </c>
      <c r="B467" s="47">
        <v>7.0345000000000004</v>
      </c>
      <c r="C467" s="47">
        <v>227620.05810946194</v>
      </c>
      <c r="D467" s="47">
        <f>Table1[[#This Row],[On-Hand Stock ($)]]/Table1[[#This Row],[Std. Price ($)]]</f>
        <v>32357.674050673384</v>
      </c>
      <c r="E467" s="48">
        <v>19498</v>
      </c>
      <c r="F467" s="49">
        <v>1.5</v>
      </c>
      <c r="G467" s="48">
        <v>0.93</v>
      </c>
      <c r="H467" s="48">
        <v>0.19</v>
      </c>
      <c r="I467" s="48">
        <v>123</v>
      </c>
      <c r="J467" s="55">
        <f>Table1[[#This Row],[APU
(units)]]+(Table1[[#This Row],[APU Trend]]*Table1[[#This Row],[APU
(units)]])</f>
        <v>48745</v>
      </c>
      <c r="K467" s="55" t="str">
        <f>IF(Table1[[#This Row],[On Hand Stock (units)]]&gt;J467,"Yes","No")</f>
        <v>No</v>
      </c>
      <c r="L467" s="55">
        <f>Table1[[#This Row],[Lead Time (days)]]/Table1[[#This Row],[S-OTD]]</f>
        <v>132.25806451612902</v>
      </c>
      <c r="M467" s="55">
        <f>(Table1[[#This Row],[Demand variability (COV)]]/100)*E467</f>
        <v>37.046199999999999</v>
      </c>
      <c r="N467" s="55">
        <f>AVERAGE(Table1[[#This Row],[Lead Time (days)]],Table1[[#This Row],[Exp. Lead time]])</f>
        <v>127.62903225806451</v>
      </c>
      <c r="O467" s="55">
        <f>(Table1[[#This Row],[Exp. Lead time]]-N467)^2</f>
        <v>21.427939646201839</v>
      </c>
      <c r="P467" s="55">
        <v>21.427939646201839</v>
      </c>
      <c r="Q467" s="55">
        <f>1.64*SQRT(Table1[[#This Row],[Lead Time (days)]]*(M467^2)+Table1[[#This Row],[APU
(units)]]*P467)</f>
        <v>1256.0834217947152</v>
      </c>
      <c r="R467" s="58">
        <f>Table1[[#This Row],[Safety Stock]]+(E467/30)*Table1[[#This Row],[Lead Time (days)]]</f>
        <v>81197.883421794701</v>
      </c>
      <c r="S467" s="58" t="str">
        <f>IF(Table1[[#This Row],[On Hand Stock (units)]]&gt;R467,"yes","no")</f>
        <v>no</v>
      </c>
      <c r="T467" s="59">
        <f>Table1[[#This Row],[On Hand Stock (units)]]-J467</f>
        <v>-16387.325949326616</v>
      </c>
      <c r="U467" s="59">
        <f>Table1[[#This Row],[Exp. Lead time]]*Table1[[#This Row],[APU
(units)]]/30</f>
        <v>85958.924731182793</v>
      </c>
      <c r="V467" s="59">
        <f>Table1[[#This Row],[On Hand Stock (units)]]+U467</f>
        <v>118316.59878185618</v>
      </c>
      <c r="W467" s="59" t="str">
        <f>IF(Table1[[#This Row],[On hand quantity after purchase]]&gt;Table1[[#This Row],[APU  Projection for oct]],"Yes","No")</f>
        <v>Yes</v>
      </c>
      <c r="X467" s="59">
        <f>AE467-Table1[[#This Row],[On Hand Stock (units)]]</f>
        <v>1613546.4979493266</v>
      </c>
      <c r="Y467" s="59">
        <f>MAX(Table1[[#This Row],[Qty required to meet next quarter]],Table1[[#This Row],[MOQ/One lead time demand]])</f>
        <v>1613546.4979493266</v>
      </c>
      <c r="Z467" s="59">
        <f>Table1[[#This Row],[Qty to purchase]]*Table1[[#This Row],[Std. Price ($)]]</f>
        <v>11350492.839824539</v>
      </c>
      <c r="AA467" s="59"/>
      <c r="AB467" s="59"/>
      <c r="AC467" s="61">
        <f>Table1[[#This Row],[On Hand Stock (units)]]-(12*Table1[[#This Row],[APU
(units)]])</f>
        <v>-201618.32594932662</v>
      </c>
      <c r="AD467" s="64">
        <v>233976</v>
      </c>
      <c r="AE467" s="65">
        <f>AD467*Table1[[#This Row],[Std. Price ($)]]</f>
        <v>1645904.172</v>
      </c>
    </row>
    <row r="468" spans="1:31" ht="18.5" x14ac:dyDescent="0.35">
      <c r="A468" s="46">
        <v>42076.925088562188</v>
      </c>
      <c r="B468" s="47">
        <v>32.725000000000001</v>
      </c>
      <c r="C468" s="47">
        <v>111239.64031840002</v>
      </c>
      <c r="D468" s="47">
        <f>Table1[[#This Row],[On-Hand Stock ($)]]/Table1[[#This Row],[Std. Price ($)]]</f>
        <v>3399.2250670252106</v>
      </c>
      <c r="E468" s="48">
        <v>21988</v>
      </c>
      <c r="F468" s="49">
        <v>-0.4</v>
      </c>
      <c r="G468" s="48">
        <v>1</v>
      </c>
      <c r="H468" s="48">
        <v>0.22</v>
      </c>
      <c r="I468" s="48">
        <v>16</v>
      </c>
      <c r="J468" s="55">
        <f>Table1[[#This Row],[APU
(units)]]+(Table1[[#This Row],[APU Trend]]*Table1[[#This Row],[APU
(units)]])</f>
        <v>13192.8</v>
      </c>
      <c r="K468" s="55" t="str">
        <f>IF(Table1[[#This Row],[On Hand Stock (units)]]&gt;J468,"Yes","No")</f>
        <v>No</v>
      </c>
      <c r="L468" s="55">
        <f>Table1[[#This Row],[Lead Time (days)]]/Table1[[#This Row],[S-OTD]]</f>
        <v>16</v>
      </c>
      <c r="M468" s="55">
        <f>(Table1[[#This Row],[Demand variability (COV)]]/100)*E468</f>
        <v>48.373600000000003</v>
      </c>
      <c r="N468" s="55">
        <f>AVERAGE(Table1[[#This Row],[Lead Time (days)]],Table1[[#This Row],[Exp. Lead time]])</f>
        <v>16</v>
      </c>
      <c r="O468" s="55">
        <f>(Table1[[#This Row],[Exp. Lead time]]-N468)^2</f>
        <v>0</v>
      </c>
      <c r="P468" s="55">
        <v>0</v>
      </c>
      <c r="Q468" s="55">
        <f>1.64*SQRT(Table1[[#This Row],[Lead Time (days)]]*(M468^2)+Table1[[#This Row],[APU
(units)]]*P468)</f>
        <v>317.33081600000003</v>
      </c>
      <c r="R468" s="58">
        <f>Table1[[#This Row],[Safety Stock]]+(E468/30)*Table1[[#This Row],[Lead Time (days)]]</f>
        <v>12044.264149333332</v>
      </c>
      <c r="S468" s="58" t="str">
        <f>IF(Table1[[#This Row],[On Hand Stock (units)]]&gt;R468,"yes","no")</f>
        <v>no</v>
      </c>
      <c r="T468" s="59">
        <f>Table1[[#This Row],[On Hand Stock (units)]]-J468</f>
        <v>-9793.5749329747887</v>
      </c>
      <c r="U468" s="59">
        <f>Table1[[#This Row],[Exp. Lead time]]*Table1[[#This Row],[APU
(units)]]/30</f>
        <v>11726.933333333332</v>
      </c>
      <c r="V468" s="59">
        <f>Table1[[#This Row],[On Hand Stock (units)]]+U468</f>
        <v>15126.158400358543</v>
      </c>
      <c r="W468" s="59" t="str">
        <f>IF(Table1[[#This Row],[On hand quantity after purchase]]&gt;Table1[[#This Row],[APU  Projection for oct]],"Yes","No")</f>
        <v>Yes</v>
      </c>
      <c r="X468" s="59">
        <f>AE468-Table1[[#This Row],[On Hand Stock (units)]]</f>
        <v>428335.15493297466</v>
      </c>
      <c r="Y468" s="59">
        <f>MAX(Table1[[#This Row],[Qty required to meet next quarter]],Table1[[#This Row],[MOQ/One lead time demand]])</f>
        <v>428335.15493297466</v>
      </c>
      <c r="Z468" s="59">
        <f>Table1[[#This Row],[Qty to purchase]]*Table1[[#This Row],[Std. Price ($)]]</f>
        <v>14017267.945181597</v>
      </c>
      <c r="AA468" s="59"/>
      <c r="AB468" s="59"/>
      <c r="AC468" s="61">
        <f>Table1[[#This Row],[On Hand Stock (units)]]-(12*Table1[[#This Row],[APU
(units)]])</f>
        <v>-260456.77493297477</v>
      </c>
      <c r="AD468" s="64">
        <v>13192.799999999996</v>
      </c>
      <c r="AE468" s="65">
        <f>AD468*Table1[[#This Row],[Std. Price ($)]]</f>
        <v>431734.37999999989</v>
      </c>
    </row>
    <row r="469" spans="1:31" ht="18.5" x14ac:dyDescent="0.35">
      <c r="A469" s="46">
        <v>15371.663766696163</v>
      </c>
      <c r="B469" s="47">
        <v>5.29298</v>
      </c>
      <c r="C469" s="47">
        <v>33895.446594952657</v>
      </c>
      <c r="D469" s="47">
        <f>Table1[[#This Row],[On-Hand Stock ($)]]/Table1[[#This Row],[Std. Price ($)]]</f>
        <v>6403.8493617872455</v>
      </c>
      <c r="E469" s="48">
        <v>18254</v>
      </c>
      <c r="F469" s="49">
        <v>0.6</v>
      </c>
      <c r="G469" s="48">
        <v>0.87</v>
      </c>
      <c r="H469" s="48">
        <v>0.35</v>
      </c>
      <c r="I469" s="48">
        <v>16</v>
      </c>
      <c r="J469" s="55">
        <f>Table1[[#This Row],[APU
(units)]]+(Table1[[#This Row],[APU Trend]]*Table1[[#This Row],[APU
(units)]])</f>
        <v>29206.400000000001</v>
      </c>
      <c r="K469" s="55" t="str">
        <f>IF(Table1[[#This Row],[On Hand Stock (units)]]&gt;J469,"Yes","No")</f>
        <v>No</v>
      </c>
      <c r="L469" s="55">
        <f>Table1[[#This Row],[Lead Time (days)]]/Table1[[#This Row],[S-OTD]]</f>
        <v>18.390804597701148</v>
      </c>
      <c r="M469" s="55">
        <f>(Table1[[#This Row],[Demand variability (COV)]]/100)*E469</f>
        <v>63.888999999999996</v>
      </c>
      <c r="N469" s="55">
        <f>AVERAGE(Table1[[#This Row],[Lead Time (days)]],Table1[[#This Row],[Exp. Lead time]])</f>
        <v>17.195402298850574</v>
      </c>
      <c r="O469" s="55">
        <f>(Table1[[#This Row],[Exp. Lead time]]-N469)^2</f>
        <v>1.4289866560972373</v>
      </c>
      <c r="P469" s="55">
        <v>1.4289866560972373</v>
      </c>
      <c r="Q469" s="55">
        <f>1.64*SQRT(Table1[[#This Row],[Lead Time (days)]]*(M469^2)+Table1[[#This Row],[APU
(units)]]*P469)</f>
        <v>495.79451776929784</v>
      </c>
      <c r="R469" s="58">
        <f>Table1[[#This Row],[Safety Stock]]+(E469/30)*Table1[[#This Row],[Lead Time (days)]]</f>
        <v>10231.261184435965</v>
      </c>
      <c r="S469" s="58" t="str">
        <f>IF(Table1[[#This Row],[On Hand Stock (units)]]&gt;R469,"yes","no")</f>
        <v>no</v>
      </c>
      <c r="T469" s="59">
        <f>Table1[[#This Row],[On Hand Stock (units)]]-J469</f>
        <v>-22802.550638212757</v>
      </c>
      <c r="U469" s="59">
        <f>Table1[[#This Row],[Exp. Lead time]]*Table1[[#This Row],[APU
(units)]]/30</f>
        <v>11190.191570881225</v>
      </c>
      <c r="V469" s="59">
        <f>Table1[[#This Row],[On Hand Stock (units)]]+U469</f>
        <v>17594.040932668471</v>
      </c>
      <c r="W469" s="59" t="str">
        <f>IF(Table1[[#This Row],[On hand quantity after purchase]]&gt;Table1[[#This Row],[APU  Projection for oct]],"Yes","No")</f>
        <v>No</v>
      </c>
      <c r="X469" s="59">
        <f>AE469-Table1[[#This Row],[On Hand Stock (units)]]</f>
        <v>631275.32631021284</v>
      </c>
      <c r="Y469" s="59">
        <f>MAX(Table1[[#This Row],[Qty required to meet next quarter]],Table1[[#This Row],[MOQ/One lead time demand]])</f>
        <v>631275.32631021284</v>
      </c>
      <c r="Z469" s="59">
        <f>Table1[[#This Row],[Qty to purchase]]*Table1[[#This Row],[Std. Price ($)]]</f>
        <v>3341327.6766534303</v>
      </c>
      <c r="AA469" s="59"/>
      <c r="AB469" s="59"/>
      <c r="AC469" s="61">
        <f>Table1[[#This Row],[On Hand Stock (units)]]-(12*Table1[[#This Row],[APU
(units)]])</f>
        <v>-212644.15063821274</v>
      </c>
      <c r="AD469" s="64">
        <v>120476.40000000001</v>
      </c>
      <c r="AE469" s="65">
        <f>AD469*Table1[[#This Row],[Std. Price ($)]]</f>
        <v>637679.17567200004</v>
      </c>
    </row>
    <row r="470" spans="1:31" ht="18.5" x14ac:dyDescent="0.35">
      <c r="A470" s="46">
        <v>64571.788843120004</v>
      </c>
      <c r="B470" s="47">
        <v>7.4176299999999999</v>
      </c>
      <c r="C470" s="47">
        <v>59140.888606238987</v>
      </c>
      <c r="D470" s="47">
        <f>Table1[[#This Row],[On-Hand Stock ($)]]/Table1[[#This Row],[Std. Price ($)]]</f>
        <v>7973.0168000074127</v>
      </c>
      <c r="E470" s="48">
        <v>6808</v>
      </c>
      <c r="F470" s="49">
        <v>0.2</v>
      </c>
      <c r="G470" s="48">
        <v>0.8</v>
      </c>
      <c r="H470" s="48">
        <v>0.82</v>
      </c>
      <c r="I470" s="48">
        <v>31</v>
      </c>
      <c r="J470" s="55">
        <f>Table1[[#This Row],[APU
(units)]]+(Table1[[#This Row],[APU Trend]]*Table1[[#This Row],[APU
(units)]])</f>
        <v>8169.6</v>
      </c>
      <c r="K470" s="55" t="str">
        <f>IF(Table1[[#This Row],[On Hand Stock (units)]]&gt;J470,"Yes","No")</f>
        <v>No</v>
      </c>
      <c r="L470" s="55">
        <f>Table1[[#This Row],[Lead Time (days)]]/Table1[[#This Row],[S-OTD]]</f>
        <v>38.75</v>
      </c>
      <c r="M470" s="55">
        <f>(Table1[[#This Row],[Demand variability (COV)]]/100)*E470</f>
        <v>55.825599999999994</v>
      </c>
      <c r="N470" s="55">
        <f>AVERAGE(Table1[[#This Row],[Lead Time (days)]],Table1[[#This Row],[Exp. Lead time]])</f>
        <v>34.875</v>
      </c>
      <c r="O470" s="55">
        <f>(Table1[[#This Row],[Exp. Lead time]]-N470)^2</f>
        <v>15.015625</v>
      </c>
      <c r="P470" s="55">
        <v>15.015625</v>
      </c>
      <c r="Q470" s="55">
        <f>1.64*SQRT(Table1[[#This Row],[Lead Time (days)]]*(M470^2)+Table1[[#This Row],[APU
(units)]]*P470)</f>
        <v>731.29621206077627</v>
      </c>
      <c r="R470" s="58">
        <f>Table1[[#This Row],[Safety Stock]]+(E470/30)*Table1[[#This Row],[Lead Time (days)]]</f>
        <v>7766.2295453941097</v>
      </c>
      <c r="S470" s="58" t="str">
        <f>IF(Table1[[#This Row],[On Hand Stock (units)]]&gt;R470,"yes","no")</f>
        <v>yes</v>
      </c>
      <c r="T470" s="59">
        <f>Table1[[#This Row],[On Hand Stock (units)]]-J470</f>
        <v>-196.58319999258765</v>
      </c>
      <c r="U470" s="59">
        <f>Table1[[#This Row],[Exp. Lead time]]*Table1[[#This Row],[APU
(units)]]/30</f>
        <v>8793.6666666666661</v>
      </c>
      <c r="V470" s="59">
        <f>Table1[[#This Row],[On Hand Stock (units)]]+U470</f>
        <v>16766.68346667408</v>
      </c>
      <c r="W470" s="59" t="str">
        <f>IF(Table1[[#This Row],[On hand quantity after purchase]]&gt;Table1[[#This Row],[APU  Projection for oct]],"Yes","No")</f>
        <v>Yes</v>
      </c>
      <c r="X470" s="59">
        <f>AE470-Table1[[#This Row],[On Hand Stock (units)]]</f>
        <v>204123.72836799265</v>
      </c>
      <c r="Y470" s="59">
        <f>MAX(Table1[[#This Row],[Qty required to meet next quarter]],Table1[[#This Row],[MOQ/One lead time demand]])</f>
        <v>204123.72836799265</v>
      </c>
      <c r="Z470" s="59">
        <f>Table1[[#This Row],[Qty to purchase]]*Table1[[#This Row],[Std. Price ($)]]</f>
        <v>1514114.2912542734</v>
      </c>
      <c r="AA470" s="59"/>
      <c r="AB470" s="59"/>
      <c r="AC470" s="61">
        <f>Table1[[#This Row],[On Hand Stock (units)]]-(12*Table1[[#This Row],[APU
(units)]])</f>
        <v>-73722.983199992581</v>
      </c>
      <c r="AD470" s="64">
        <v>28593.600000000006</v>
      </c>
      <c r="AE470" s="65">
        <f>AD470*Table1[[#This Row],[Std. Price ($)]]</f>
        <v>212096.74516800005</v>
      </c>
    </row>
    <row r="471" spans="1:31" ht="18.5" x14ac:dyDescent="0.35">
      <c r="A471" s="46">
        <v>99691.568165982113</v>
      </c>
      <c r="B471" s="47">
        <v>7.051000000000001</v>
      </c>
      <c r="C471" s="47">
        <v>62109.285161205349</v>
      </c>
      <c r="D471" s="47">
        <f>Table1[[#This Row],[On-Hand Stock ($)]]/Table1[[#This Row],[Std. Price ($)]]</f>
        <v>8808.57823871867</v>
      </c>
      <c r="E471" s="48">
        <v>27146</v>
      </c>
      <c r="F471" s="49">
        <v>1.2</v>
      </c>
      <c r="G471" s="48">
        <v>1</v>
      </c>
      <c r="H471" s="48">
        <v>0.38</v>
      </c>
      <c r="I471" s="48">
        <v>16</v>
      </c>
      <c r="J471" s="55">
        <f>Table1[[#This Row],[APU
(units)]]+(Table1[[#This Row],[APU Trend]]*Table1[[#This Row],[APU
(units)]])</f>
        <v>59721.2</v>
      </c>
      <c r="K471" s="55" t="str">
        <f>IF(Table1[[#This Row],[On Hand Stock (units)]]&gt;J471,"Yes","No")</f>
        <v>No</v>
      </c>
      <c r="L471" s="55">
        <f>Table1[[#This Row],[Lead Time (days)]]/Table1[[#This Row],[S-OTD]]</f>
        <v>16</v>
      </c>
      <c r="M471" s="55">
        <f>(Table1[[#This Row],[Demand variability (COV)]]/100)*E471</f>
        <v>103.15479999999999</v>
      </c>
      <c r="N471" s="55">
        <f>AVERAGE(Table1[[#This Row],[Lead Time (days)]],Table1[[#This Row],[Exp. Lead time]])</f>
        <v>16</v>
      </c>
      <c r="O471" s="55">
        <f>(Table1[[#This Row],[Exp. Lead time]]-N471)^2</f>
        <v>0</v>
      </c>
      <c r="P471" s="55">
        <v>0</v>
      </c>
      <c r="Q471" s="55">
        <f>1.64*SQRT(Table1[[#This Row],[Lead Time (days)]]*(M471^2)+Table1[[#This Row],[APU
(units)]]*P471)</f>
        <v>676.69548799999995</v>
      </c>
      <c r="R471" s="58">
        <f>Table1[[#This Row],[Safety Stock]]+(E471/30)*Table1[[#This Row],[Lead Time (days)]]</f>
        <v>15154.562154666666</v>
      </c>
      <c r="S471" s="58" t="str">
        <f>IF(Table1[[#This Row],[On Hand Stock (units)]]&gt;R471,"yes","no")</f>
        <v>no</v>
      </c>
      <c r="T471" s="59">
        <f>Table1[[#This Row],[On Hand Stock (units)]]-J471</f>
        <v>-50912.621761281327</v>
      </c>
      <c r="U471" s="59">
        <f>Table1[[#This Row],[Exp. Lead time]]*Table1[[#This Row],[APU
(units)]]/30</f>
        <v>14477.866666666667</v>
      </c>
      <c r="V471" s="59">
        <f>Table1[[#This Row],[On Hand Stock (units)]]+U471</f>
        <v>23286.444905385339</v>
      </c>
      <c r="W471" s="59" t="str">
        <f>IF(Table1[[#This Row],[On hand quantity after purchase]]&gt;Table1[[#This Row],[APU  Projection for oct]],"Yes","No")</f>
        <v>No</v>
      </c>
      <c r="X471" s="59">
        <f>AE471-Table1[[#This Row],[On Hand Stock (units)]]</f>
        <v>1943537.1709612813</v>
      </c>
      <c r="Y471" s="59">
        <f>MAX(Table1[[#This Row],[Qty required to meet next quarter]],Table1[[#This Row],[MOQ/One lead time demand]])</f>
        <v>1943537.1709612813</v>
      </c>
      <c r="Z471" s="59">
        <f>Table1[[#This Row],[Qty to purchase]]*Table1[[#This Row],[Std. Price ($)]]</f>
        <v>13703880.592447996</v>
      </c>
      <c r="AA471" s="59"/>
      <c r="AB471" s="59"/>
      <c r="AC471" s="61">
        <f>Table1[[#This Row],[On Hand Stock (units)]]-(12*Table1[[#This Row],[APU
(units)]])</f>
        <v>-316943.42176128132</v>
      </c>
      <c r="AD471" s="64">
        <v>276889.19999999995</v>
      </c>
      <c r="AE471" s="65">
        <f>AD471*Table1[[#This Row],[Std. Price ($)]]</f>
        <v>1952345.7492</v>
      </c>
    </row>
    <row r="472" spans="1:31" ht="18.5" x14ac:dyDescent="0.35">
      <c r="A472" s="46">
        <v>56308.832579314083</v>
      </c>
      <c r="B472" s="47">
        <v>7.2650600000000001</v>
      </c>
      <c r="C472" s="47">
        <v>101589.19928280525</v>
      </c>
      <c r="D472" s="47">
        <f>Table1[[#This Row],[On-Hand Stock ($)]]/Table1[[#This Row],[Std. Price ($)]]</f>
        <v>13983.256749814213</v>
      </c>
      <c r="E472" s="48">
        <v>23864</v>
      </c>
      <c r="F472" s="49">
        <v>0.4</v>
      </c>
      <c r="G472" s="48">
        <v>1</v>
      </c>
      <c r="H472" s="48">
        <v>0.52</v>
      </c>
      <c r="I472" s="48">
        <v>23</v>
      </c>
      <c r="J472" s="55">
        <f>Table1[[#This Row],[APU
(units)]]+(Table1[[#This Row],[APU Trend]]*Table1[[#This Row],[APU
(units)]])</f>
        <v>33409.599999999999</v>
      </c>
      <c r="K472" s="55" t="str">
        <f>IF(Table1[[#This Row],[On Hand Stock (units)]]&gt;J472,"Yes","No")</f>
        <v>No</v>
      </c>
      <c r="L472" s="55">
        <f>Table1[[#This Row],[Lead Time (days)]]/Table1[[#This Row],[S-OTD]]</f>
        <v>23</v>
      </c>
      <c r="M472" s="55">
        <f>(Table1[[#This Row],[Demand variability (COV)]]/100)*E472</f>
        <v>124.0928</v>
      </c>
      <c r="N472" s="55">
        <f>AVERAGE(Table1[[#This Row],[Lead Time (days)]],Table1[[#This Row],[Exp. Lead time]])</f>
        <v>23</v>
      </c>
      <c r="O472" s="55">
        <f>(Table1[[#This Row],[Exp. Lead time]]-N472)^2</f>
        <v>0</v>
      </c>
      <c r="P472" s="55">
        <v>0</v>
      </c>
      <c r="Q472" s="55">
        <f>1.64*SQRT(Table1[[#This Row],[Lead Time (days)]]*(M472^2)+Table1[[#This Row],[APU
(units)]]*P472)</f>
        <v>976.01018577207049</v>
      </c>
      <c r="R472" s="58">
        <f>Table1[[#This Row],[Safety Stock]]+(E472/30)*Table1[[#This Row],[Lead Time (days)]]</f>
        <v>19271.743519105403</v>
      </c>
      <c r="S472" s="58" t="str">
        <f>IF(Table1[[#This Row],[On Hand Stock (units)]]&gt;R472,"yes","no")</f>
        <v>no</v>
      </c>
      <c r="T472" s="59">
        <f>Table1[[#This Row],[On Hand Stock (units)]]-J472</f>
        <v>-19426.343250185786</v>
      </c>
      <c r="U472" s="59">
        <f>Table1[[#This Row],[Exp. Lead time]]*Table1[[#This Row],[APU
(units)]]/30</f>
        <v>18295.733333333334</v>
      </c>
      <c r="V472" s="59">
        <f>Table1[[#This Row],[On Hand Stock (units)]]+U472</f>
        <v>32278.990083147546</v>
      </c>
      <c r="W472" s="59" t="str">
        <f>IF(Table1[[#This Row],[On hand quantity after purchase]]&gt;Table1[[#This Row],[APU  Projection for oct]],"Yes","No")</f>
        <v>No</v>
      </c>
      <c r="X472" s="59">
        <f>AE472-Table1[[#This Row],[On Hand Stock (units)]]</f>
        <v>922233.05918618571</v>
      </c>
      <c r="Y472" s="59">
        <f>MAX(Table1[[#This Row],[Qty required to meet next quarter]],Table1[[#This Row],[MOQ/One lead time demand]])</f>
        <v>922233.05918618571</v>
      </c>
      <c r="Z472" s="59">
        <f>Table1[[#This Row],[Qty to purchase]]*Table1[[#This Row],[Std. Price ($)]]</f>
        <v>6700078.5089711901</v>
      </c>
      <c r="AA472" s="59"/>
      <c r="AB472" s="59"/>
      <c r="AC472" s="61">
        <f>Table1[[#This Row],[On Hand Stock (units)]]-(12*Table1[[#This Row],[APU
(units)]])</f>
        <v>-272384.7432501858</v>
      </c>
      <c r="AD472" s="64">
        <v>128865.59999999999</v>
      </c>
      <c r="AE472" s="65">
        <f>AD472*Table1[[#This Row],[Std. Price ($)]]</f>
        <v>936216.31593599997</v>
      </c>
    </row>
    <row r="473" spans="1:31" ht="18.5" x14ac:dyDescent="0.35">
      <c r="A473" s="46">
        <v>17877.582782294034</v>
      </c>
      <c r="B473" s="47">
        <v>7.15</v>
      </c>
      <c r="C473" s="47">
        <v>294228.15960266668</v>
      </c>
      <c r="D473" s="47">
        <f>Table1[[#This Row],[On-Hand Stock ($)]]/Table1[[#This Row],[Std. Price ($)]]</f>
        <v>41150.791552820512</v>
      </c>
      <c r="E473" s="48">
        <v>25360</v>
      </c>
      <c r="F473" s="49">
        <v>-0.4</v>
      </c>
      <c r="G473" s="48">
        <v>1</v>
      </c>
      <c r="H473" s="48">
        <v>0.41</v>
      </c>
      <c r="I473" s="48">
        <v>76</v>
      </c>
      <c r="J473" s="55">
        <f>Table1[[#This Row],[APU
(units)]]+(Table1[[#This Row],[APU Trend]]*Table1[[#This Row],[APU
(units)]])</f>
        <v>15216</v>
      </c>
      <c r="K473" s="55" t="str">
        <f>IF(Table1[[#This Row],[On Hand Stock (units)]]&gt;J473,"Yes","No")</f>
        <v>Yes</v>
      </c>
      <c r="L473" s="55">
        <f>Table1[[#This Row],[Lead Time (days)]]/Table1[[#This Row],[S-OTD]]</f>
        <v>76</v>
      </c>
      <c r="M473" s="55">
        <f>(Table1[[#This Row],[Demand variability (COV)]]/100)*E473</f>
        <v>103.97599999999998</v>
      </c>
      <c r="N473" s="55">
        <f>AVERAGE(Table1[[#This Row],[Lead Time (days)]],Table1[[#This Row],[Exp. Lead time]])</f>
        <v>76</v>
      </c>
      <c r="O473" s="55">
        <f>(Table1[[#This Row],[Exp. Lead time]]-N473)^2</f>
        <v>0</v>
      </c>
      <c r="P473" s="55">
        <v>0</v>
      </c>
      <c r="Q473" s="55">
        <f>1.64*SQRT(Table1[[#This Row],[Lead Time (days)]]*(M473^2)+Table1[[#This Row],[APU
(units)]]*P473)</f>
        <v>1486.5644750957588</v>
      </c>
      <c r="R473" s="58">
        <f>Table1[[#This Row],[Safety Stock]]+(E473/30)*Table1[[#This Row],[Lead Time (days)]]</f>
        <v>65731.897808429101</v>
      </c>
      <c r="S473" s="58" t="str">
        <f>IF(Table1[[#This Row],[On Hand Stock (units)]]&gt;R473,"yes","no")</f>
        <v>no</v>
      </c>
      <c r="T473" s="59">
        <f>Table1[[#This Row],[On Hand Stock (units)]]-J473</f>
        <v>25934.791552820512</v>
      </c>
      <c r="U473" s="59">
        <f>Table1[[#This Row],[Exp. Lead time]]*Table1[[#This Row],[APU
(units)]]/30</f>
        <v>64245.333333333336</v>
      </c>
      <c r="V473" s="59">
        <f>Table1[[#This Row],[On Hand Stock (units)]]+U473</f>
        <v>105396.12488615385</v>
      </c>
      <c r="W473" s="59" t="str">
        <f>IF(Table1[[#This Row],[On hand quantity after purchase]]&gt;Table1[[#This Row],[APU  Projection for oct]],"Yes","No")</f>
        <v>Yes</v>
      </c>
      <c r="X473" s="59">
        <f>AE473-Table1[[#This Row],[On Hand Stock (units)]]</f>
        <v>67643.60844717946</v>
      </c>
      <c r="Y473" s="59">
        <f>MAX(Table1[[#This Row],[Qty required to meet next quarter]],Table1[[#This Row],[MOQ/One lead time demand]])</f>
        <v>67643.60844717946</v>
      </c>
      <c r="Z473" s="59">
        <f>Table1[[#This Row],[Qty to purchase]]*Table1[[#This Row],[Std. Price ($)]]</f>
        <v>483651.80039733317</v>
      </c>
      <c r="AA473" s="59"/>
      <c r="AB473" s="59"/>
      <c r="AC473" s="61">
        <f>Table1[[#This Row],[On Hand Stock (units)]]-(12*Table1[[#This Row],[APU
(units)]])</f>
        <v>-263169.20844717947</v>
      </c>
      <c r="AD473" s="64">
        <v>15215.999999999996</v>
      </c>
      <c r="AE473" s="65">
        <f>AD473*Table1[[#This Row],[Std. Price ($)]]</f>
        <v>108794.39999999998</v>
      </c>
    </row>
    <row r="474" spans="1:31" ht="18.5" x14ac:dyDescent="0.35">
      <c r="A474" s="46">
        <v>28358.530415173424</v>
      </c>
      <c r="B474" s="47">
        <v>7.1830000000000007</v>
      </c>
      <c r="C474" s="47">
        <v>107730.56995085001</v>
      </c>
      <c r="D474" s="47">
        <f>Table1[[#This Row],[On-Hand Stock ($)]]/Table1[[#This Row],[Std. Price ($)]]</f>
        <v>14997.99108323124</v>
      </c>
      <c r="E474" s="48">
        <v>26322</v>
      </c>
      <c r="F474" s="49">
        <v>1.5</v>
      </c>
      <c r="G474" s="48">
        <v>1</v>
      </c>
      <c r="H474" s="48">
        <v>0.5</v>
      </c>
      <c r="I474" s="48">
        <v>23</v>
      </c>
      <c r="J474" s="55">
        <f>Table1[[#This Row],[APU
(units)]]+(Table1[[#This Row],[APU Trend]]*Table1[[#This Row],[APU
(units)]])</f>
        <v>65805</v>
      </c>
      <c r="K474" s="55" t="str">
        <f>IF(Table1[[#This Row],[On Hand Stock (units)]]&gt;J474,"Yes","No")</f>
        <v>No</v>
      </c>
      <c r="L474" s="55">
        <f>Table1[[#This Row],[Lead Time (days)]]/Table1[[#This Row],[S-OTD]]</f>
        <v>23</v>
      </c>
      <c r="M474" s="55">
        <f>(Table1[[#This Row],[Demand variability (COV)]]/100)*E474</f>
        <v>131.61000000000001</v>
      </c>
      <c r="N474" s="55">
        <f>AVERAGE(Table1[[#This Row],[Lead Time (days)]],Table1[[#This Row],[Exp. Lead time]])</f>
        <v>23</v>
      </c>
      <c r="O474" s="55">
        <f>(Table1[[#This Row],[Exp. Lead time]]-N474)^2</f>
        <v>0</v>
      </c>
      <c r="P474" s="55">
        <v>0</v>
      </c>
      <c r="Q474" s="55">
        <f>1.64*SQRT(Table1[[#This Row],[Lead Time (days)]]*(M474^2)+Table1[[#This Row],[APU
(units)]]*P474)</f>
        <v>1035.1341943244267</v>
      </c>
      <c r="R474" s="58">
        <f>Table1[[#This Row],[Safety Stock]]+(E474/30)*Table1[[#This Row],[Lead Time (days)]]</f>
        <v>21215.334194324427</v>
      </c>
      <c r="S474" s="58" t="str">
        <f>IF(Table1[[#This Row],[On Hand Stock (units)]]&gt;R474,"yes","no")</f>
        <v>no</v>
      </c>
      <c r="T474" s="59">
        <f>Table1[[#This Row],[On Hand Stock (units)]]-J474</f>
        <v>-50807.008916768762</v>
      </c>
      <c r="U474" s="59">
        <f>Table1[[#This Row],[Exp. Lead time]]*Table1[[#This Row],[APU
(units)]]/30</f>
        <v>20180.2</v>
      </c>
      <c r="V474" s="59">
        <f>Table1[[#This Row],[On Hand Stock (units)]]+U474</f>
        <v>35178.191083231242</v>
      </c>
      <c r="W474" s="59" t="str">
        <f>IF(Table1[[#This Row],[On hand quantity after purchase]]&gt;Table1[[#This Row],[APU  Projection for oct]],"Yes","No")</f>
        <v>No</v>
      </c>
      <c r="X474" s="59">
        <f>AE474-Table1[[#This Row],[On Hand Stock (units)]]</f>
        <v>2253853.1209167689</v>
      </c>
      <c r="Y474" s="59">
        <f>MAX(Table1[[#This Row],[Qty required to meet next quarter]],Table1[[#This Row],[MOQ/One lead time demand]])</f>
        <v>2253853.1209167689</v>
      </c>
      <c r="Z474" s="59">
        <f>Table1[[#This Row],[Qty to purchase]]*Table1[[#This Row],[Std. Price ($)]]</f>
        <v>16189426.967545154</v>
      </c>
      <c r="AA474" s="59"/>
      <c r="AB474" s="59"/>
      <c r="AC474" s="61">
        <f>Table1[[#This Row],[On Hand Stock (units)]]-(12*Table1[[#This Row],[APU
(units)]])</f>
        <v>-300866.00891676877</v>
      </c>
      <c r="AD474" s="64">
        <v>315864</v>
      </c>
      <c r="AE474" s="65">
        <f>AD474*Table1[[#This Row],[Std. Price ($)]]</f>
        <v>2268851.1120000002</v>
      </c>
    </row>
    <row r="475" spans="1:31" ht="18.5" x14ac:dyDescent="0.35">
      <c r="A475" s="46">
        <v>69432.777505735532</v>
      </c>
      <c r="B475" s="47">
        <v>7.2705600000000006</v>
      </c>
      <c r="C475" s="47">
        <v>89797.182307309922</v>
      </c>
      <c r="D475" s="47">
        <f>Table1[[#This Row],[On-Hand Stock ($)]]/Table1[[#This Row],[Std. Price ($)]]</f>
        <v>12350.793103599986</v>
      </c>
      <c r="E475" s="48">
        <v>44962</v>
      </c>
      <c r="F475" s="49">
        <v>0.2</v>
      </c>
      <c r="G475" s="48">
        <v>0.81</v>
      </c>
      <c r="H475" s="48">
        <v>0.47</v>
      </c>
      <c r="I475" s="48">
        <v>11</v>
      </c>
      <c r="J475" s="55">
        <f>Table1[[#This Row],[APU
(units)]]+(Table1[[#This Row],[APU Trend]]*Table1[[#This Row],[APU
(units)]])</f>
        <v>53954.400000000001</v>
      </c>
      <c r="K475" s="55" t="str">
        <f>IF(Table1[[#This Row],[On Hand Stock (units)]]&gt;J475,"Yes","No")</f>
        <v>No</v>
      </c>
      <c r="L475" s="55">
        <f>Table1[[#This Row],[Lead Time (days)]]/Table1[[#This Row],[S-OTD]]</f>
        <v>13.580246913580247</v>
      </c>
      <c r="M475" s="55">
        <f>(Table1[[#This Row],[Demand variability (COV)]]/100)*E475</f>
        <v>211.32139999999998</v>
      </c>
      <c r="N475" s="55">
        <f>AVERAGE(Table1[[#This Row],[Lead Time (days)]],Table1[[#This Row],[Exp. Lead time]])</f>
        <v>12.290123456790123</v>
      </c>
      <c r="O475" s="55">
        <f>(Table1[[#This Row],[Exp. Lead time]]-N475)^2</f>
        <v>1.6644185337600974</v>
      </c>
      <c r="P475" s="55">
        <v>1.6644185337600974</v>
      </c>
      <c r="Q475" s="55">
        <f>1.64*SQRT(Table1[[#This Row],[Lead Time (days)]]*(M475^2)+Table1[[#This Row],[APU
(units)]]*P475)</f>
        <v>1233.885758384178</v>
      </c>
      <c r="R475" s="58">
        <f>Table1[[#This Row],[Safety Stock]]+(E475/30)*Table1[[#This Row],[Lead Time (days)]]</f>
        <v>17719.952425050844</v>
      </c>
      <c r="S475" s="58" t="str">
        <f>IF(Table1[[#This Row],[On Hand Stock (units)]]&gt;R475,"yes","no")</f>
        <v>no</v>
      </c>
      <c r="T475" s="59">
        <f>Table1[[#This Row],[On Hand Stock (units)]]-J475</f>
        <v>-41603.606896400015</v>
      </c>
      <c r="U475" s="59">
        <f>Table1[[#This Row],[Exp. Lead time]]*Table1[[#This Row],[APU
(units)]]/30</f>
        <v>20353.168724279836</v>
      </c>
      <c r="V475" s="59">
        <f>Table1[[#This Row],[On Hand Stock (units)]]+U475</f>
        <v>32703.961827879823</v>
      </c>
      <c r="W475" s="59" t="str">
        <f>IF(Table1[[#This Row],[On hand quantity after purchase]]&gt;Table1[[#This Row],[APU  Projection for oct]],"Yes","No")</f>
        <v>No</v>
      </c>
      <c r="X475" s="59">
        <f>AE475-Table1[[#This Row],[On Hand Stock (units)]]</f>
        <v>1360624.6655204003</v>
      </c>
      <c r="Y475" s="59">
        <f>MAX(Table1[[#This Row],[Qty required to meet next quarter]],Table1[[#This Row],[MOQ/One lead time demand]])</f>
        <v>1360624.6655204003</v>
      </c>
      <c r="Z475" s="59">
        <f>Table1[[#This Row],[Qty to purchase]]*Table1[[#This Row],[Std. Price ($)]]</f>
        <v>9892503.2681460027</v>
      </c>
      <c r="AA475" s="59"/>
      <c r="AB475" s="59"/>
      <c r="AC475" s="61">
        <f>Table1[[#This Row],[On Hand Stock (units)]]-(12*Table1[[#This Row],[APU
(units)]])</f>
        <v>-527193.20689639996</v>
      </c>
      <c r="AD475" s="64">
        <v>188840.40000000002</v>
      </c>
      <c r="AE475" s="65">
        <f>AD475*Table1[[#This Row],[Std. Price ($)]]</f>
        <v>1372975.4586240002</v>
      </c>
    </row>
    <row r="476" spans="1:31" ht="18.5" x14ac:dyDescent="0.35">
      <c r="A476" s="46">
        <v>85525.703692338197</v>
      </c>
      <c r="B476" s="47">
        <v>5.8849999999999998</v>
      </c>
      <c r="C476" s="47">
        <v>80378.501170441232</v>
      </c>
      <c r="D476" s="47">
        <f>Table1[[#This Row],[On-Hand Stock ($)]]/Table1[[#This Row],[Std. Price ($)]]</f>
        <v>13658.19900942077</v>
      </c>
      <c r="E476" s="48">
        <v>34082</v>
      </c>
      <c r="F476" s="49">
        <v>0.8</v>
      </c>
      <c r="G476" s="48">
        <v>0.8</v>
      </c>
      <c r="H476" s="48">
        <v>0.19</v>
      </c>
      <c r="I476" s="48">
        <v>23</v>
      </c>
      <c r="J476" s="55">
        <f>Table1[[#This Row],[APU
(units)]]+(Table1[[#This Row],[APU Trend]]*Table1[[#This Row],[APU
(units)]])</f>
        <v>61347.600000000006</v>
      </c>
      <c r="K476" s="55" t="str">
        <f>IF(Table1[[#This Row],[On Hand Stock (units)]]&gt;J476,"Yes","No")</f>
        <v>No</v>
      </c>
      <c r="L476" s="55">
        <f>Table1[[#This Row],[Lead Time (days)]]/Table1[[#This Row],[S-OTD]]</f>
        <v>28.75</v>
      </c>
      <c r="M476" s="55">
        <f>(Table1[[#This Row],[Demand variability (COV)]]/100)*E476</f>
        <v>64.755799999999994</v>
      </c>
      <c r="N476" s="55">
        <f>AVERAGE(Table1[[#This Row],[Lead Time (days)]],Table1[[#This Row],[Exp. Lead time]])</f>
        <v>25.875</v>
      </c>
      <c r="O476" s="55">
        <f>(Table1[[#This Row],[Exp. Lead time]]-N476)^2</f>
        <v>8.265625</v>
      </c>
      <c r="P476" s="55">
        <v>8.265625</v>
      </c>
      <c r="Q476" s="55">
        <f>1.64*SQRT(Table1[[#This Row],[Lead Time (days)]]*(M476^2)+Table1[[#This Row],[APU
(units)]]*P476)</f>
        <v>1008.5069888096349</v>
      </c>
      <c r="R476" s="58">
        <f>Table1[[#This Row],[Safety Stock]]+(E476/30)*Table1[[#This Row],[Lead Time (days)]]</f>
        <v>27138.040322142966</v>
      </c>
      <c r="S476" s="58" t="str">
        <f>IF(Table1[[#This Row],[On Hand Stock (units)]]&gt;R476,"yes","no")</f>
        <v>no</v>
      </c>
      <c r="T476" s="59">
        <f>Table1[[#This Row],[On Hand Stock (units)]]-J476</f>
        <v>-47689.400990579234</v>
      </c>
      <c r="U476" s="59">
        <f>Table1[[#This Row],[Exp. Lead time]]*Table1[[#This Row],[APU
(units)]]/30</f>
        <v>32661.916666666668</v>
      </c>
      <c r="V476" s="59">
        <f>Table1[[#This Row],[On Hand Stock (units)]]+U476</f>
        <v>46320.115676087436</v>
      </c>
      <c r="W476" s="59" t="str">
        <f>IF(Table1[[#This Row],[On hand quantity after purchase]]&gt;Table1[[#This Row],[APU  Projection for oct]],"Yes","No")</f>
        <v>No</v>
      </c>
      <c r="X476" s="59">
        <f>AE476-Table1[[#This Row],[On Hand Stock (units)]]</f>
        <v>1550807.8469905793</v>
      </c>
      <c r="Y476" s="59">
        <f>MAX(Table1[[#This Row],[Qty required to meet next quarter]],Table1[[#This Row],[MOQ/One lead time demand]])</f>
        <v>1550807.8469905793</v>
      </c>
      <c r="Z476" s="59">
        <f>Table1[[#This Row],[Qty to purchase]]*Table1[[#This Row],[Std. Price ($)]]</f>
        <v>9126504.1795395594</v>
      </c>
      <c r="AA476" s="59"/>
      <c r="AB476" s="59"/>
      <c r="AC476" s="61">
        <f>Table1[[#This Row],[On Hand Stock (units)]]-(12*Table1[[#This Row],[APU
(units)]])</f>
        <v>-395325.80099057924</v>
      </c>
      <c r="AD476" s="64">
        <v>265839.60000000003</v>
      </c>
      <c r="AE476" s="65">
        <f>AD476*Table1[[#This Row],[Std. Price ($)]]</f>
        <v>1564466.0460000001</v>
      </c>
    </row>
    <row r="477" spans="1:31" ht="18.5" x14ac:dyDescent="0.35">
      <c r="A477" s="46">
        <v>22511.997210099889</v>
      </c>
      <c r="B477" s="47">
        <v>7.1065500000000004</v>
      </c>
      <c r="C477" s="47">
        <v>167861.13420411295</v>
      </c>
      <c r="D477" s="47">
        <f>Table1[[#This Row],[On-Hand Stock ($)]]/Table1[[#This Row],[Std. Price ($)]]</f>
        <v>23620.622412297522</v>
      </c>
      <c r="E477" s="48">
        <v>50200</v>
      </c>
      <c r="F477" s="49">
        <v>-0.2</v>
      </c>
      <c r="G477" s="48">
        <v>0.91</v>
      </c>
      <c r="H477" s="48">
        <v>0.49</v>
      </c>
      <c r="I477" s="48">
        <v>19</v>
      </c>
      <c r="J477" s="55">
        <f>Table1[[#This Row],[APU
(units)]]+(Table1[[#This Row],[APU Trend]]*Table1[[#This Row],[APU
(units)]])</f>
        <v>40160</v>
      </c>
      <c r="K477" s="55" t="str">
        <f>IF(Table1[[#This Row],[On Hand Stock (units)]]&gt;J477,"Yes","No")</f>
        <v>No</v>
      </c>
      <c r="L477" s="55">
        <f>Table1[[#This Row],[Lead Time (days)]]/Table1[[#This Row],[S-OTD]]</f>
        <v>20.87912087912088</v>
      </c>
      <c r="M477" s="55">
        <f>(Table1[[#This Row],[Demand variability (COV)]]/100)*E477</f>
        <v>245.98</v>
      </c>
      <c r="N477" s="55">
        <f>AVERAGE(Table1[[#This Row],[Lead Time (days)]],Table1[[#This Row],[Exp. Lead time]])</f>
        <v>19.939560439560438</v>
      </c>
      <c r="O477" s="55">
        <f>(Table1[[#This Row],[Exp. Lead time]]-N477)^2</f>
        <v>0.88277381958701018</v>
      </c>
      <c r="P477" s="55">
        <v>0.88277381958701018</v>
      </c>
      <c r="Q477" s="55">
        <f>1.64*SQRT(Table1[[#This Row],[Lead Time (days)]]*(M477^2)+Table1[[#This Row],[APU
(units)]]*P477)</f>
        <v>1791.9822254073986</v>
      </c>
      <c r="R477" s="58">
        <f>Table1[[#This Row],[Safety Stock]]+(E477/30)*Table1[[#This Row],[Lead Time (days)]]</f>
        <v>33585.315558740731</v>
      </c>
      <c r="S477" s="58" t="str">
        <f>IF(Table1[[#This Row],[On Hand Stock (units)]]&gt;R477,"yes","no")</f>
        <v>no</v>
      </c>
      <c r="T477" s="59">
        <f>Table1[[#This Row],[On Hand Stock (units)]]-J477</f>
        <v>-16539.377587702478</v>
      </c>
      <c r="U477" s="59">
        <f>Table1[[#This Row],[Exp. Lead time]]*Table1[[#This Row],[APU
(units)]]/30</f>
        <v>34937.728937728942</v>
      </c>
      <c r="V477" s="59">
        <f>Table1[[#This Row],[On Hand Stock (units)]]+U477</f>
        <v>58558.351350026467</v>
      </c>
      <c r="W477" s="59" t="str">
        <f>IF(Table1[[#This Row],[On hand quantity after purchase]]&gt;Table1[[#This Row],[APU  Projection for oct]],"Yes","No")</f>
        <v>Yes</v>
      </c>
      <c r="X477" s="59">
        <f>AE477-Table1[[#This Row],[On Hand Stock (units)]]</f>
        <v>618527.23558770248</v>
      </c>
      <c r="Y477" s="59">
        <f>MAX(Table1[[#This Row],[Qty required to meet next quarter]],Table1[[#This Row],[MOQ/One lead time demand]])</f>
        <v>618527.23558770248</v>
      </c>
      <c r="Z477" s="59">
        <f>Table1[[#This Row],[Qty to purchase]]*Table1[[#This Row],[Std. Price ($)]]</f>
        <v>4395594.7260657875</v>
      </c>
      <c r="AA477" s="59"/>
      <c r="AB477" s="59"/>
      <c r="AC477" s="61">
        <f>Table1[[#This Row],[On Hand Stock (units)]]-(12*Table1[[#This Row],[APU
(units)]])</f>
        <v>-578779.37758770247</v>
      </c>
      <c r="AD477" s="64">
        <v>90360</v>
      </c>
      <c r="AE477" s="65">
        <f>AD477*Table1[[#This Row],[Std. Price ($)]]</f>
        <v>642147.85800000001</v>
      </c>
    </row>
    <row r="478" spans="1:31" ht="18.5" x14ac:dyDescent="0.35">
      <c r="A478" s="46">
        <v>26570.054788379737</v>
      </c>
      <c r="B478" s="47">
        <v>7.5758100000000006</v>
      </c>
      <c r="C478" s="47">
        <v>110715.50096387736</v>
      </c>
      <c r="D478" s="47">
        <f>Table1[[#This Row],[On-Hand Stock ($)]]/Table1[[#This Row],[Std. Price ($)]]</f>
        <v>14614.344995964439</v>
      </c>
      <c r="E478" s="48">
        <v>43280</v>
      </c>
      <c r="F478" s="49">
        <v>0.2</v>
      </c>
      <c r="G478" s="48">
        <v>1</v>
      </c>
      <c r="H478" s="48">
        <v>0.2</v>
      </c>
      <c r="I478" s="48">
        <v>26</v>
      </c>
      <c r="J478" s="55">
        <f>Table1[[#This Row],[APU
(units)]]+(Table1[[#This Row],[APU Trend]]*Table1[[#This Row],[APU
(units)]])</f>
        <v>51936</v>
      </c>
      <c r="K478" s="55" t="str">
        <f>IF(Table1[[#This Row],[On Hand Stock (units)]]&gt;J478,"Yes","No")</f>
        <v>No</v>
      </c>
      <c r="L478" s="55">
        <f>Table1[[#This Row],[Lead Time (days)]]/Table1[[#This Row],[S-OTD]]</f>
        <v>26</v>
      </c>
      <c r="M478" s="55">
        <f>(Table1[[#This Row],[Demand variability (COV)]]/100)*E478</f>
        <v>86.56</v>
      </c>
      <c r="N478" s="55">
        <f>AVERAGE(Table1[[#This Row],[Lead Time (days)]],Table1[[#This Row],[Exp. Lead time]])</f>
        <v>26</v>
      </c>
      <c r="O478" s="55">
        <f>(Table1[[#This Row],[Exp. Lead time]]-N478)^2</f>
        <v>0</v>
      </c>
      <c r="P478" s="55">
        <v>0</v>
      </c>
      <c r="Q478" s="55">
        <f>1.64*SQRT(Table1[[#This Row],[Lead Time (days)]]*(M478^2)+Table1[[#This Row],[APU
(units)]]*P478)</f>
        <v>723.84865171841</v>
      </c>
      <c r="R478" s="58">
        <f>Table1[[#This Row],[Safety Stock]]+(E478/30)*Table1[[#This Row],[Lead Time (days)]]</f>
        <v>38233.181985051742</v>
      </c>
      <c r="S478" s="58" t="str">
        <f>IF(Table1[[#This Row],[On Hand Stock (units)]]&gt;R478,"yes","no")</f>
        <v>no</v>
      </c>
      <c r="T478" s="59">
        <f>Table1[[#This Row],[On Hand Stock (units)]]-J478</f>
        <v>-37321.655004035565</v>
      </c>
      <c r="U478" s="59">
        <f>Table1[[#This Row],[Exp. Lead time]]*Table1[[#This Row],[APU
(units)]]/30</f>
        <v>37509.333333333336</v>
      </c>
      <c r="V478" s="59">
        <f>Table1[[#This Row],[On Hand Stock (units)]]+U478</f>
        <v>52123.678329297778</v>
      </c>
      <c r="W478" s="59" t="str">
        <f>IF(Table1[[#This Row],[On hand quantity after purchase]]&gt;Table1[[#This Row],[APU  Projection for oct]],"Yes","No")</f>
        <v>Yes</v>
      </c>
      <c r="X478" s="59">
        <f>AE478-Table1[[#This Row],[On Hand Stock (units)]]</f>
        <v>1362486.0935640356</v>
      </c>
      <c r="Y478" s="59">
        <f>MAX(Table1[[#This Row],[Qty required to meet next quarter]],Table1[[#This Row],[MOQ/One lead time demand]])</f>
        <v>1362486.0935640356</v>
      </c>
      <c r="Z478" s="59">
        <f>Table1[[#This Row],[Qty to purchase]]*Table1[[#This Row],[Std. Price ($)]]</f>
        <v>10321935.772483358</v>
      </c>
      <c r="AA478" s="59"/>
      <c r="AB478" s="59"/>
      <c r="AC478" s="61">
        <f>Table1[[#This Row],[On Hand Stock (units)]]-(12*Table1[[#This Row],[APU
(units)]])</f>
        <v>-504745.65500403557</v>
      </c>
      <c r="AD478" s="64">
        <v>181776</v>
      </c>
      <c r="AE478" s="65">
        <f>AD478*Table1[[#This Row],[Std. Price ($)]]</f>
        <v>1377100.4385600002</v>
      </c>
    </row>
    <row r="479" spans="1:31" ht="18.5" x14ac:dyDescent="0.35">
      <c r="A479" s="46">
        <v>70313.24629500453</v>
      </c>
      <c r="B479" s="47">
        <v>7.15</v>
      </c>
      <c r="C479" s="47">
        <v>230548.22263500516</v>
      </c>
      <c r="D479" s="47">
        <f>Table1[[#This Row],[On-Hand Stock ($)]]/Table1[[#This Row],[Std. Price ($)]]</f>
        <v>32244.506662238484</v>
      </c>
      <c r="E479" s="48">
        <v>41268</v>
      </c>
      <c r="F479" s="49">
        <v>0.5</v>
      </c>
      <c r="G479" s="48">
        <v>0.9</v>
      </c>
      <c r="H479" s="48">
        <v>0.3</v>
      </c>
      <c r="I479" s="48">
        <v>44</v>
      </c>
      <c r="J479" s="55">
        <f>Table1[[#This Row],[APU
(units)]]+(Table1[[#This Row],[APU Trend]]*Table1[[#This Row],[APU
(units)]])</f>
        <v>61902</v>
      </c>
      <c r="K479" s="55" t="str">
        <f>IF(Table1[[#This Row],[On Hand Stock (units)]]&gt;J479,"Yes","No")</f>
        <v>No</v>
      </c>
      <c r="L479" s="55">
        <f>Table1[[#This Row],[Lead Time (days)]]/Table1[[#This Row],[S-OTD]]</f>
        <v>48.888888888888886</v>
      </c>
      <c r="M479" s="55">
        <f>(Table1[[#This Row],[Demand variability (COV)]]/100)*E479</f>
        <v>123.804</v>
      </c>
      <c r="N479" s="55">
        <f>AVERAGE(Table1[[#This Row],[Lead Time (days)]],Table1[[#This Row],[Exp. Lead time]])</f>
        <v>46.444444444444443</v>
      </c>
      <c r="O479" s="55">
        <f>(Table1[[#This Row],[Exp. Lead time]]-N479)^2</f>
        <v>5.9753086419753005</v>
      </c>
      <c r="P479" s="55">
        <v>5.9753086419753005</v>
      </c>
      <c r="Q479" s="55">
        <f>1.64*SQRT(Table1[[#This Row],[Lead Time (days)]]*(M479^2)+Table1[[#This Row],[APU
(units)]]*P479)</f>
        <v>1573.8839777052349</v>
      </c>
      <c r="R479" s="58">
        <f>Table1[[#This Row],[Safety Stock]]+(E479/30)*Table1[[#This Row],[Lead Time (days)]]</f>
        <v>62100.283977705229</v>
      </c>
      <c r="S479" s="58" t="str">
        <f>IF(Table1[[#This Row],[On Hand Stock (units)]]&gt;R479,"yes","no")</f>
        <v>no</v>
      </c>
      <c r="T479" s="59">
        <f>Table1[[#This Row],[On Hand Stock (units)]]-J479</f>
        <v>-29657.493337761516</v>
      </c>
      <c r="U479" s="59">
        <f>Table1[[#This Row],[Exp. Lead time]]*Table1[[#This Row],[APU
(units)]]/30</f>
        <v>67251.555555555547</v>
      </c>
      <c r="V479" s="59">
        <f>Table1[[#This Row],[On Hand Stock (units)]]+U479</f>
        <v>99496.062217794039</v>
      </c>
      <c r="W479" s="59" t="str">
        <f>IF(Table1[[#This Row],[On hand quantity after purchase]]&gt;Table1[[#This Row],[APU  Projection for oct]],"Yes","No")</f>
        <v>Yes</v>
      </c>
      <c r="X479" s="59">
        <f>AE479-Table1[[#This Row],[On Hand Stock (units)]]</f>
        <v>1738152.6933377618</v>
      </c>
      <c r="Y479" s="59">
        <f>MAX(Table1[[#This Row],[Qty required to meet next quarter]],Table1[[#This Row],[MOQ/One lead time demand]])</f>
        <v>1738152.6933377618</v>
      </c>
      <c r="Z479" s="59">
        <f>Table1[[#This Row],[Qty to purchase]]*Table1[[#This Row],[Std. Price ($)]]</f>
        <v>12427791.757364998</v>
      </c>
      <c r="AA479" s="59"/>
      <c r="AB479" s="59"/>
      <c r="AC479" s="61">
        <f>Table1[[#This Row],[On Hand Stock (units)]]-(12*Table1[[#This Row],[APU
(units)]])</f>
        <v>-462971.49333776149</v>
      </c>
      <c r="AD479" s="64">
        <v>247608</v>
      </c>
      <c r="AE479" s="65">
        <f>AD479*Table1[[#This Row],[Std. Price ($)]]</f>
        <v>1770397.2000000002</v>
      </c>
    </row>
    <row r="480" spans="1:31" ht="18.5" x14ac:dyDescent="0.35">
      <c r="A480" s="46">
        <v>20770.257943343175</v>
      </c>
      <c r="B480" s="47">
        <v>7.0261400000000007</v>
      </c>
      <c r="C480" s="47">
        <v>461006.60375670565</v>
      </c>
      <c r="D480" s="47">
        <f>Table1[[#This Row],[On-Hand Stock ($)]]/Table1[[#This Row],[Std. Price ($)]]</f>
        <v>65613.068307307505</v>
      </c>
      <c r="E480" s="48">
        <v>63530</v>
      </c>
      <c r="F480" s="49">
        <v>-0.1</v>
      </c>
      <c r="G480" s="48">
        <v>1</v>
      </c>
      <c r="H480" s="48">
        <v>0.16</v>
      </c>
      <c r="I480" s="48">
        <v>87</v>
      </c>
      <c r="J480" s="55">
        <f>Table1[[#This Row],[APU
(units)]]+(Table1[[#This Row],[APU Trend]]*Table1[[#This Row],[APU
(units)]])</f>
        <v>57177</v>
      </c>
      <c r="K480" s="55" t="str">
        <f>IF(Table1[[#This Row],[On Hand Stock (units)]]&gt;J480,"Yes","No")</f>
        <v>Yes</v>
      </c>
      <c r="L480" s="55">
        <f>Table1[[#This Row],[Lead Time (days)]]/Table1[[#This Row],[S-OTD]]</f>
        <v>87</v>
      </c>
      <c r="M480" s="55">
        <f>(Table1[[#This Row],[Demand variability (COV)]]/100)*E480</f>
        <v>101.64800000000001</v>
      </c>
      <c r="N480" s="55">
        <f>AVERAGE(Table1[[#This Row],[Lead Time (days)]],Table1[[#This Row],[Exp. Lead time]])</f>
        <v>87</v>
      </c>
      <c r="O480" s="55">
        <f>(Table1[[#This Row],[Exp. Lead time]]-N480)^2</f>
        <v>0</v>
      </c>
      <c r="P480" s="55">
        <v>0</v>
      </c>
      <c r="Q480" s="55">
        <f>1.64*SQRT(Table1[[#This Row],[Lead Time (days)]]*(M480^2)+Table1[[#This Row],[APU
(units)]]*P480)</f>
        <v>1554.8994586209299</v>
      </c>
      <c r="R480" s="58">
        <f>Table1[[#This Row],[Safety Stock]]+(E480/30)*Table1[[#This Row],[Lead Time (days)]]</f>
        <v>185791.89945862093</v>
      </c>
      <c r="S480" s="58" t="str">
        <f>IF(Table1[[#This Row],[On Hand Stock (units)]]&gt;R480,"yes","no")</f>
        <v>no</v>
      </c>
      <c r="T480" s="59">
        <f>Table1[[#This Row],[On Hand Stock (units)]]-J480</f>
        <v>8436.0683073075052</v>
      </c>
      <c r="U480" s="59">
        <f>Table1[[#This Row],[Exp. Lead time]]*Table1[[#This Row],[APU
(units)]]/30</f>
        <v>184237</v>
      </c>
      <c r="V480" s="59">
        <f>Table1[[#This Row],[On Hand Stock (units)]]+U480</f>
        <v>249850.06830730749</v>
      </c>
      <c r="W480" s="59" t="str">
        <f>IF(Table1[[#This Row],[On hand quantity after purchase]]&gt;Table1[[#This Row],[APU  Projection for oct]],"Yes","No")</f>
        <v>Yes</v>
      </c>
      <c r="X480" s="59">
        <f>AE480-Table1[[#This Row],[On Hand Stock (units)]]</f>
        <v>1005676.5497726926</v>
      </c>
      <c r="Y480" s="59">
        <f>MAX(Table1[[#This Row],[Qty required to meet next quarter]],Table1[[#This Row],[MOQ/One lead time demand]])</f>
        <v>1005676.5497726926</v>
      </c>
      <c r="Z480" s="59">
        <f>Table1[[#This Row],[Qty to purchase]]*Table1[[#This Row],[Std. Price ($)]]</f>
        <v>7066024.2334199073</v>
      </c>
      <c r="AA480" s="59"/>
      <c r="AB480" s="59"/>
      <c r="AC480" s="61">
        <f>Table1[[#This Row],[On Hand Stock (units)]]-(12*Table1[[#This Row],[APU
(units)]])</f>
        <v>-696746.93169269245</v>
      </c>
      <c r="AD480" s="64">
        <v>152472</v>
      </c>
      <c r="AE480" s="65">
        <f>AD480*Table1[[#This Row],[Std. Price ($)]]</f>
        <v>1071289.6180800002</v>
      </c>
    </row>
    <row r="481" spans="1:31" ht="18.5" x14ac:dyDescent="0.35">
      <c r="A481" s="46">
        <v>21691.16550485255</v>
      </c>
      <c r="B481" s="47">
        <v>7.5758100000000006</v>
      </c>
      <c r="C481" s="47">
        <v>310793.65735665063</v>
      </c>
      <c r="D481" s="47">
        <f>Table1[[#This Row],[On-Hand Stock ($)]]/Table1[[#This Row],[Std. Price ($)]]</f>
        <v>41024.478881684016</v>
      </c>
      <c r="E481" s="48">
        <v>74014</v>
      </c>
      <c r="F481" s="49">
        <v>0.2</v>
      </c>
      <c r="G481" s="48">
        <v>1</v>
      </c>
      <c r="H481" s="48">
        <v>0.49</v>
      </c>
      <c r="I481" s="48">
        <v>23</v>
      </c>
      <c r="J481" s="55">
        <f>Table1[[#This Row],[APU
(units)]]+(Table1[[#This Row],[APU Trend]]*Table1[[#This Row],[APU
(units)]])</f>
        <v>88816.8</v>
      </c>
      <c r="K481" s="55" t="str">
        <f>IF(Table1[[#This Row],[On Hand Stock (units)]]&gt;J481,"Yes","No")</f>
        <v>No</v>
      </c>
      <c r="L481" s="55">
        <f>Table1[[#This Row],[Lead Time (days)]]/Table1[[#This Row],[S-OTD]]</f>
        <v>23</v>
      </c>
      <c r="M481" s="55">
        <f>(Table1[[#This Row],[Demand variability (COV)]]/100)*E481</f>
        <v>362.66859999999997</v>
      </c>
      <c r="N481" s="55">
        <f>AVERAGE(Table1[[#This Row],[Lead Time (days)]],Table1[[#This Row],[Exp. Lead time]])</f>
        <v>23</v>
      </c>
      <c r="O481" s="55">
        <f>(Table1[[#This Row],[Exp. Lead time]]-N481)^2</f>
        <v>0</v>
      </c>
      <c r="P481" s="55">
        <v>0</v>
      </c>
      <c r="Q481" s="55">
        <f>1.64*SQRT(Table1[[#This Row],[Lead Time (days)]]*(M481^2)+Table1[[#This Row],[APU
(units)]]*P481)</f>
        <v>2852.447907208933</v>
      </c>
      <c r="R481" s="58">
        <f>Table1[[#This Row],[Safety Stock]]+(E481/30)*Table1[[#This Row],[Lead Time (days)]]</f>
        <v>59596.514573875596</v>
      </c>
      <c r="S481" s="58" t="str">
        <f>IF(Table1[[#This Row],[On Hand Stock (units)]]&gt;R481,"yes","no")</f>
        <v>no</v>
      </c>
      <c r="T481" s="59">
        <f>Table1[[#This Row],[On Hand Stock (units)]]-J481</f>
        <v>-47792.321118315987</v>
      </c>
      <c r="U481" s="59">
        <f>Table1[[#This Row],[Exp. Lead time]]*Table1[[#This Row],[APU
(units)]]/30</f>
        <v>56744.066666666666</v>
      </c>
      <c r="V481" s="59">
        <f>Table1[[#This Row],[On Hand Stock (units)]]+U481</f>
        <v>97768.545548350681</v>
      </c>
      <c r="W481" s="59" t="str">
        <f>IF(Table1[[#This Row],[On hand quantity after purchase]]&gt;Table1[[#This Row],[APU  Projection for oct]],"Yes","No")</f>
        <v>Yes</v>
      </c>
      <c r="X481" s="59">
        <f>AE481-Table1[[#This Row],[On Hand Stock (units)]]</f>
        <v>2313982.7267463165</v>
      </c>
      <c r="Y481" s="59">
        <f>MAX(Table1[[#This Row],[Qty required to meet next quarter]],Table1[[#This Row],[MOQ/One lead time demand]])</f>
        <v>2313982.7267463165</v>
      </c>
      <c r="Z481" s="59">
        <f>Table1[[#This Row],[Qty to purchase]]*Table1[[#This Row],[Std. Price ($)]]</f>
        <v>17530293.481112015</v>
      </c>
      <c r="AA481" s="59"/>
      <c r="AB481" s="59"/>
      <c r="AC481" s="61">
        <f>Table1[[#This Row],[On Hand Stock (units)]]-(12*Table1[[#This Row],[APU
(units)]])</f>
        <v>-847143.52111831598</v>
      </c>
      <c r="AD481" s="64">
        <v>310858.80000000005</v>
      </c>
      <c r="AE481" s="65">
        <f>AD481*Table1[[#This Row],[Std. Price ($)]]</f>
        <v>2355007.2056280007</v>
      </c>
    </row>
    <row r="482" spans="1:31" ht="18.5" x14ac:dyDescent="0.35">
      <c r="A482" s="46">
        <v>64992.568695214482</v>
      </c>
      <c r="B482" s="47">
        <v>7.6725000000000003</v>
      </c>
      <c r="C482" s="47">
        <v>1395586.7173810103</v>
      </c>
      <c r="D482" s="47">
        <f>Table1[[#This Row],[On-Hand Stock ($)]]/Table1[[#This Row],[Std. Price ($)]]</f>
        <v>181894.65198840146</v>
      </c>
      <c r="E482" s="48">
        <v>141812</v>
      </c>
      <c r="F482" s="49">
        <v>0.4</v>
      </c>
      <c r="G482" s="48">
        <v>1</v>
      </c>
      <c r="H482" s="48">
        <v>0.37</v>
      </c>
      <c r="I482" s="48">
        <v>66</v>
      </c>
      <c r="J482" s="55">
        <f>Table1[[#This Row],[APU
(units)]]+(Table1[[#This Row],[APU Trend]]*Table1[[#This Row],[APU
(units)]])</f>
        <v>198536.8</v>
      </c>
      <c r="K482" s="55" t="str">
        <f>IF(Table1[[#This Row],[On Hand Stock (units)]]&gt;J482,"Yes","No")</f>
        <v>No</v>
      </c>
      <c r="L482" s="55">
        <f>Table1[[#This Row],[Lead Time (days)]]/Table1[[#This Row],[S-OTD]]</f>
        <v>66</v>
      </c>
      <c r="M482" s="55">
        <f>(Table1[[#This Row],[Demand variability (COV)]]/100)*E482</f>
        <v>524.70440000000008</v>
      </c>
      <c r="N482" s="55">
        <f>AVERAGE(Table1[[#This Row],[Lead Time (days)]],Table1[[#This Row],[Exp. Lead time]])</f>
        <v>66</v>
      </c>
      <c r="O482" s="55">
        <f>(Table1[[#This Row],[Exp. Lead time]]-N482)^2</f>
        <v>0</v>
      </c>
      <c r="P482" s="55">
        <v>0</v>
      </c>
      <c r="Q482" s="55">
        <f>1.64*SQRT(Table1[[#This Row],[Lead Time (days)]]*(M482^2)+Table1[[#This Row],[APU
(units)]]*P482)</f>
        <v>6990.8586625576099</v>
      </c>
      <c r="R482" s="58">
        <f>Table1[[#This Row],[Safety Stock]]+(E482/30)*Table1[[#This Row],[Lead Time (days)]]</f>
        <v>318977.25866255764</v>
      </c>
      <c r="S482" s="58" t="str">
        <f>IF(Table1[[#This Row],[On Hand Stock (units)]]&gt;R482,"yes","no")</f>
        <v>no</v>
      </c>
      <c r="T482" s="59">
        <f>Table1[[#This Row],[On Hand Stock (units)]]-J482</f>
        <v>-16642.148011598532</v>
      </c>
      <c r="U482" s="59">
        <f>Table1[[#This Row],[Exp. Lead time]]*Table1[[#This Row],[APU
(units)]]/30</f>
        <v>311986.40000000002</v>
      </c>
      <c r="V482" s="59">
        <f>Table1[[#This Row],[On Hand Stock (units)]]+U482</f>
        <v>493881.05198840145</v>
      </c>
      <c r="W482" s="59" t="str">
        <f>IF(Table1[[#This Row],[On hand quantity after purchase]]&gt;Table1[[#This Row],[APU  Projection for oct]],"Yes","No")</f>
        <v>Yes</v>
      </c>
      <c r="X482" s="59">
        <f>AE482-Table1[[#This Row],[On Hand Stock (units)]]</f>
        <v>5693589.2260115994</v>
      </c>
      <c r="Y482" s="59">
        <f>MAX(Table1[[#This Row],[Qty required to meet next quarter]],Table1[[#This Row],[MOQ/One lead time demand]])</f>
        <v>5693589.2260115994</v>
      </c>
      <c r="Z482" s="59">
        <f>Table1[[#This Row],[Qty to purchase]]*Table1[[#This Row],[Std. Price ($)]]</f>
        <v>43684063.336573996</v>
      </c>
      <c r="AA482" s="59"/>
      <c r="AB482" s="59"/>
      <c r="AC482" s="61">
        <f>Table1[[#This Row],[On Hand Stock (units)]]-(12*Table1[[#This Row],[APU
(units)]])</f>
        <v>-1519849.3480115985</v>
      </c>
      <c r="AD482" s="64">
        <v>765784.8</v>
      </c>
      <c r="AE482" s="65">
        <f>AD482*Table1[[#This Row],[Std. Price ($)]]</f>
        <v>5875483.8780000005</v>
      </c>
    </row>
    <row r="483" spans="1:31" ht="18.5" x14ac:dyDescent="0.35">
      <c r="A483" s="46">
        <v>59649.09940876859</v>
      </c>
      <c r="B483" s="47">
        <v>7.2705600000000006</v>
      </c>
      <c r="C483" s="47">
        <v>544249.77712594729</v>
      </c>
      <c r="D483" s="47">
        <f>Table1[[#This Row],[On-Hand Stock ($)]]/Table1[[#This Row],[Std. Price ($)]]</f>
        <v>74856.651637005576</v>
      </c>
      <c r="E483" s="48">
        <v>177324</v>
      </c>
      <c r="F483" s="49">
        <v>0.5</v>
      </c>
      <c r="G483" s="48">
        <v>1</v>
      </c>
      <c r="H483" s="48">
        <v>0.17</v>
      </c>
      <c r="I483" s="48">
        <v>35</v>
      </c>
      <c r="J483" s="55">
        <f>Table1[[#This Row],[APU
(units)]]+(Table1[[#This Row],[APU Trend]]*Table1[[#This Row],[APU
(units)]])</f>
        <v>265986</v>
      </c>
      <c r="K483" s="55" t="str">
        <f>IF(Table1[[#This Row],[On Hand Stock (units)]]&gt;J483,"Yes","No")</f>
        <v>No</v>
      </c>
      <c r="L483" s="55">
        <f>Table1[[#This Row],[Lead Time (days)]]/Table1[[#This Row],[S-OTD]]</f>
        <v>35</v>
      </c>
      <c r="M483" s="55">
        <f>(Table1[[#This Row],[Demand variability (COV)]]/100)*E483</f>
        <v>301.45080000000002</v>
      </c>
      <c r="N483" s="55">
        <f>AVERAGE(Table1[[#This Row],[Lead Time (days)]],Table1[[#This Row],[Exp. Lead time]])</f>
        <v>35</v>
      </c>
      <c r="O483" s="55">
        <f>(Table1[[#This Row],[Exp. Lead time]]-N483)^2</f>
        <v>0</v>
      </c>
      <c r="P483" s="55">
        <v>0</v>
      </c>
      <c r="Q483" s="55">
        <f>1.64*SQRT(Table1[[#This Row],[Lead Time (days)]]*(M483^2)+Table1[[#This Row],[APU
(units)]]*P483)</f>
        <v>2924.7874529058972</v>
      </c>
      <c r="R483" s="58">
        <f>Table1[[#This Row],[Safety Stock]]+(E483/30)*Table1[[#This Row],[Lead Time (days)]]</f>
        <v>209802.7874529059</v>
      </c>
      <c r="S483" s="58" t="str">
        <f>IF(Table1[[#This Row],[On Hand Stock (units)]]&gt;R483,"yes","no")</f>
        <v>no</v>
      </c>
      <c r="T483" s="59">
        <f>Table1[[#This Row],[On Hand Stock (units)]]-J483</f>
        <v>-191129.34836299444</v>
      </c>
      <c r="U483" s="59">
        <f>Table1[[#This Row],[Exp. Lead time]]*Table1[[#This Row],[APU
(units)]]/30</f>
        <v>206878</v>
      </c>
      <c r="V483" s="59">
        <f>Table1[[#This Row],[On Hand Stock (units)]]+U483</f>
        <v>281734.65163700556</v>
      </c>
      <c r="W483" s="59" t="str">
        <f>IF(Table1[[#This Row],[On hand quantity after purchase]]&gt;Table1[[#This Row],[APU  Projection for oct]],"Yes","No")</f>
        <v>Yes</v>
      </c>
      <c r="X483" s="59">
        <f>AE483-Table1[[#This Row],[On Hand Stock (units)]]</f>
        <v>7660612.0370029947</v>
      </c>
      <c r="Y483" s="59">
        <f>MAX(Table1[[#This Row],[Qty required to meet next quarter]],Table1[[#This Row],[MOQ/One lead time demand]])</f>
        <v>7660612.0370029947</v>
      </c>
      <c r="Z483" s="59">
        <f>Table1[[#This Row],[Qty to purchase]]*Table1[[#This Row],[Std. Price ($)]]</f>
        <v>55696939.451752499</v>
      </c>
      <c r="AA483" s="59"/>
      <c r="AB483" s="59"/>
      <c r="AC483" s="61">
        <f>Table1[[#This Row],[On Hand Stock (units)]]-(12*Table1[[#This Row],[APU
(units)]])</f>
        <v>-2053031.3483629944</v>
      </c>
      <c r="AD483" s="64">
        <v>1063944</v>
      </c>
      <c r="AE483" s="65">
        <f>AD483*Table1[[#This Row],[Std. Price ($)]]</f>
        <v>7735468.6886400003</v>
      </c>
    </row>
    <row r="484" spans="1:31" ht="18.5" x14ac:dyDescent="0.35">
      <c r="A484" s="46">
        <v>36272.205836885507</v>
      </c>
      <c r="B484" s="47">
        <v>5.2390800000000004</v>
      </c>
      <c r="C484" s="47">
        <v>334335.45618506829</v>
      </c>
      <c r="D484" s="47">
        <f>Table1[[#This Row],[On-Hand Stock ($)]]/Table1[[#This Row],[Std. Price ($)]]</f>
        <v>63815.68065100519</v>
      </c>
      <c r="E484" s="48">
        <v>229786</v>
      </c>
      <c r="F484" s="49">
        <v>1.2</v>
      </c>
      <c r="G484" s="48">
        <v>0.92</v>
      </c>
      <c r="H484" s="48">
        <v>0.12</v>
      </c>
      <c r="I484" s="48">
        <v>21</v>
      </c>
      <c r="J484" s="55">
        <f>Table1[[#This Row],[APU
(units)]]+(Table1[[#This Row],[APU Trend]]*Table1[[#This Row],[APU
(units)]])</f>
        <v>505529.2</v>
      </c>
      <c r="K484" s="55" t="str">
        <f>IF(Table1[[#This Row],[On Hand Stock (units)]]&gt;J484,"Yes","No")</f>
        <v>No</v>
      </c>
      <c r="L484" s="55">
        <f>Table1[[#This Row],[Lead Time (days)]]/Table1[[#This Row],[S-OTD]]</f>
        <v>22.826086956521738</v>
      </c>
      <c r="M484" s="55">
        <f>(Table1[[#This Row],[Demand variability (COV)]]/100)*E484</f>
        <v>275.7432</v>
      </c>
      <c r="N484" s="55">
        <f>AVERAGE(Table1[[#This Row],[Lead Time (days)]],Table1[[#This Row],[Exp. Lead time]])</f>
        <v>21.913043478260867</v>
      </c>
      <c r="O484" s="55">
        <f>(Table1[[#This Row],[Exp. Lead time]]-N484)^2</f>
        <v>0.83364839319470951</v>
      </c>
      <c r="P484" s="55">
        <v>0.83364839319470951</v>
      </c>
      <c r="Q484" s="55">
        <f>1.64*SQRT(Table1[[#This Row],[Lead Time (days)]]*(M484^2)+Table1[[#This Row],[APU
(units)]]*P484)</f>
        <v>2193.1168128394474</v>
      </c>
      <c r="R484" s="58">
        <f>Table1[[#This Row],[Safety Stock]]+(E484/30)*Table1[[#This Row],[Lead Time (days)]]</f>
        <v>163043.31681283945</v>
      </c>
      <c r="S484" s="58" t="str">
        <f>IF(Table1[[#This Row],[On Hand Stock (units)]]&gt;R484,"yes","no")</f>
        <v>no</v>
      </c>
      <c r="T484" s="59">
        <f>Table1[[#This Row],[On Hand Stock (units)]]-J484</f>
        <v>-441713.51934899483</v>
      </c>
      <c r="U484" s="59">
        <f>Table1[[#This Row],[Exp. Lead time]]*Table1[[#This Row],[APU
(units)]]/30</f>
        <v>174837.17391304346</v>
      </c>
      <c r="V484" s="59">
        <f>Table1[[#This Row],[On Hand Stock (units)]]+U484</f>
        <v>238652.85456404864</v>
      </c>
      <c r="W484" s="59" t="str">
        <f>IF(Table1[[#This Row],[On hand quantity after purchase]]&gt;Table1[[#This Row],[APU  Projection for oct]],"Yes","No")</f>
        <v>No</v>
      </c>
      <c r="X484" s="59">
        <f>AE484-Table1[[#This Row],[On Hand Stock (units)]]</f>
        <v>12215630.135524997</v>
      </c>
      <c r="Y484" s="59">
        <f>MAX(Table1[[#This Row],[Qty required to meet next quarter]],Table1[[#This Row],[MOQ/One lead time demand]])</f>
        <v>12215630.135524997</v>
      </c>
      <c r="Z484" s="59">
        <f>Table1[[#This Row],[Qty to purchase]]*Table1[[#This Row],[Std. Price ($)]]</f>
        <v>63998663.530426309</v>
      </c>
      <c r="AA484" s="59"/>
      <c r="AB484" s="59"/>
      <c r="AC484" s="61">
        <f>Table1[[#This Row],[On Hand Stock (units)]]-(12*Table1[[#This Row],[APU
(units)]])</f>
        <v>-2693616.3193489946</v>
      </c>
      <c r="AD484" s="64">
        <v>2343817.2000000002</v>
      </c>
      <c r="AE484" s="65">
        <f>AD484*Table1[[#This Row],[Std. Price ($)]]</f>
        <v>12279445.816176003</v>
      </c>
    </row>
    <row r="485" spans="1:31" ht="18.5" x14ac:dyDescent="0.35">
      <c r="A485" s="46">
        <v>56722.426733367225</v>
      </c>
      <c r="B485" s="47">
        <v>5.2690000000000001</v>
      </c>
      <c r="C485" s="47">
        <v>4876665.1400705352</v>
      </c>
      <c r="D485" s="47">
        <f>Table1[[#This Row],[On-Hand Stock ($)]]/Table1[[#This Row],[Std. Price ($)]]</f>
        <v>925539.0282919975</v>
      </c>
      <c r="E485" s="48">
        <v>232324</v>
      </c>
      <c r="F485" s="49">
        <v>0.2</v>
      </c>
      <c r="G485" s="48">
        <v>1</v>
      </c>
      <c r="H485" s="48">
        <v>0.6</v>
      </c>
      <c r="I485" s="48">
        <v>130</v>
      </c>
      <c r="J485" s="55">
        <f>Table1[[#This Row],[APU
(units)]]+(Table1[[#This Row],[APU Trend]]*Table1[[#This Row],[APU
(units)]])</f>
        <v>278788.8</v>
      </c>
      <c r="K485" s="55" t="str">
        <f>IF(Table1[[#This Row],[On Hand Stock (units)]]&gt;J485,"Yes","No")</f>
        <v>Yes</v>
      </c>
      <c r="L485" s="55">
        <f>Table1[[#This Row],[Lead Time (days)]]/Table1[[#This Row],[S-OTD]]</f>
        <v>130</v>
      </c>
      <c r="M485" s="55">
        <f>(Table1[[#This Row],[Demand variability (COV)]]/100)*E485</f>
        <v>1393.944</v>
      </c>
      <c r="N485" s="55">
        <f>AVERAGE(Table1[[#This Row],[Lead Time (days)]],Table1[[#This Row],[Exp. Lead time]])</f>
        <v>130</v>
      </c>
      <c r="O485" s="55">
        <f>(Table1[[#This Row],[Exp. Lead time]]-N485)^2</f>
        <v>0</v>
      </c>
      <c r="P485" s="55">
        <v>0</v>
      </c>
      <c r="Q485" s="55">
        <f>1.64*SQRT(Table1[[#This Row],[Lead Time (days)]]*(M485^2)+Table1[[#This Row],[APU
(units)]]*P485)</f>
        <v>26065.18736133604</v>
      </c>
      <c r="R485" s="58">
        <f>Table1[[#This Row],[Safety Stock]]+(E485/30)*Table1[[#This Row],[Lead Time (days)]]</f>
        <v>1032802.5206946695</v>
      </c>
      <c r="S485" s="58" t="str">
        <f>IF(Table1[[#This Row],[On Hand Stock (units)]]&gt;R485,"yes","no")</f>
        <v>no</v>
      </c>
      <c r="T485" s="59">
        <f>Table1[[#This Row],[On Hand Stock (units)]]-J485</f>
        <v>646750.22829199745</v>
      </c>
      <c r="U485" s="59">
        <f>Table1[[#This Row],[Exp. Lead time]]*Table1[[#This Row],[APU
(units)]]/30</f>
        <v>1006737.3333333334</v>
      </c>
      <c r="V485" s="59">
        <f>Table1[[#This Row],[On Hand Stock (units)]]+U485</f>
        <v>1932276.361625331</v>
      </c>
      <c r="W485" s="59" t="str">
        <f>IF(Table1[[#This Row],[On hand quantity after purchase]]&gt;Table1[[#This Row],[APU  Projection for oct]],"Yes","No")</f>
        <v>Yes</v>
      </c>
      <c r="X485" s="59">
        <f>AE485-Table1[[#This Row],[On Hand Stock (units)]]</f>
        <v>4215744.6269080024</v>
      </c>
      <c r="Y485" s="59">
        <f>MAX(Table1[[#This Row],[Qty required to meet next quarter]],Table1[[#This Row],[MOQ/One lead time demand]])</f>
        <v>4215744.6269080024</v>
      </c>
      <c r="Z485" s="59">
        <f>Table1[[#This Row],[Qty to purchase]]*Table1[[#This Row],[Std. Price ($)]]</f>
        <v>22212758.439178266</v>
      </c>
      <c r="AA485" s="59"/>
      <c r="AB485" s="59"/>
      <c r="AC485" s="61">
        <f>Table1[[#This Row],[On Hand Stock (units)]]-(12*Table1[[#This Row],[APU
(units)]])</f>
        <v>-1862348.9717080025</v>
      </c>
      <c r="AD485" s="64">
        <v>975760.79999999993</v>
      </c>
      <c r="AE485" s="65">
        <f>AD485*Table1[[#This Row],[Std. Price ($)]]</f>
        <v>5141283.6551999999</v>
      </c>
    </row>
    <row r="486" spans="1:31" ht="18.5" x14ac:dyDescent="0.35">
      <c r="A486" s="46">
        <v>40165.044977297235</v>
      </c>
      <c r="B486" s="47">
        <v>14.459720000000003</v>
      </c>
      <c r="C486" s="47">
        <v>64.67721330400002</v>
      </c>
      <c r="D486" s="47">
        <f>Table1[[#This Row],[On-Hand Stock ($)]]/Table1[[#This Row],[Std. Price ($)]]</f>
        <v>4.4729229406931816</v>
      </c>
      <c r="E486" s="48">
        <v>10</v>
      </c>
      <c r="F486" s="49">
        <v>-0.1</v>
      </c>
      <c r="G486" s="48">
        <v>1</v>
      </c>
      <c r="H486" s="48">
        <v>0.9</v>
      </c>
      <c r="I486" s="48">
        <v>12</v>
      </c>
      <c r="J486" s="55">
        <f>Table1[[#This Row],[APU
(units)]]+(Table1[[#This Row],[APU Trend]]*Table1[[#This Row],[APU
(units)]])</f>
        <v>9</v>
      </c>
      <c r="K486" s="55" t="str">
        <f>IF(Table1[[#This Row],[On Hand Stock (units)]]&gt;J486,"Yes","No")</f>
        <v>No</v>
      </c>
      <c r="L486" s="55">
        <f>Table1[[#This Row],[Lead Time (days)]]/Table1[[#This Row],[S-OTD]]</f>
        <v>12</v>
      </c>
      <c r="M486" s="55">
        <f>(Table1[[#This Row],[Demand variability (COV)]]/100)*E486</f>
        <v>9.0000000000000011E-2</v>
      </c>
      <c r="N486" s="55">
        <f>AVERAGE(Table1[[#This Row],[Lead Time (days)]],Table1[[#This Row],[Exp. Lead time]])</f>
        <v>12</v>
      </c>
      <c r="O486" s="55">
        <f>(Table1[[#This Row],[Exp. Lead time]]-N486)^2</f>
        <v>0</v>
      </c>
      <c r="P486" s="55">
        <v>0</v>
      </c>
      <c r="Q486" s="55">
        <f>1.64*SQRT(Table1[[#This Row],[Lead Time (days)]]*(M486^2)+Table1[[#This Row],[APU
(units)]]*P486)</f>
        <v>0.51130139839433253</v>
      </c>
      <c r="R486" s="58">
        <f>Table1[[#This Row],[Safety Stock]]+(E486/30)*Table1[[#This Row],[Lead Time (days)]]</f>
        <v>4.5113013983943322</v>
      </c>
      <c r="S486" s="58" t="str">
        <f>IF(Table1[[#This Row],[On Hand Stock (units)]]&gt;R486,"yes","no")</f>
        <v>no</v>
      </c>
      <c r="T486" s="59">
        <f>Table1[[#This Row],[On Hand Stock (units)]]-J486</f>
        <v>-4.5270770593068184</v>
      </c>
      <c r="U486" s="59">
        <f>Table1[[#This Row],[Exp. Lead time]]*Table1[[#This Row],[APU
(units)]]/30</f>
        <v>4</v>
      </c>
      <c r="V486" s="59">
        <f>Table1[[#This Row],[On Hand Stock (units)]]+U486</f>
        <v>8.4729229406931807</v>
      </c>
      <c r="W486" s="59" t="str">
        <f>IF(Table1[[#This Row],[On hand quantity after purchase]]&gt;Table1[[#This Row],[APU  Projection for oct]],"Yes","No")</f>
        <v>No</v>
      </c>
      <c r="X486" s="59">
        <f>AE486-Table1[[#This Row],[On Hand Stock (units)]]</f>
        <v>342.56035705930685</v>
      </c>
      <c r="Y486" s="59">
        <f>MAX(Table1[[#This Row],[Qty required to meet next quarter]],Table1[[#This Row],[MOQ/One lead time demand]])</f>
        <v>342.56035705930685</v>
      </c>
      <c r="Z486" s="59">
        <f>Table1[[#This Row],[Qty to purchase]]*Table1[[#This Row],[Std. Price ($)]]</f>
        <v>4953.3268461776015</v>
      </c>
      <c r="AA486" s="59"/>
      <c r="AB486" s="59"/>
      <c r="AC486" s="61">
        <f>Table1[[#This Row],[On Hand Stock (units)]]-(12*Table1[[#This Row],[APU
(units)]])</f>
        <v>-115.52707705930682</v>
      </c>
      <c r="AD486" s="64">
        <v>24</v>
      </c>
      <c r="AE486" s="65">
        <f>AD486*Table1[[#This Row],[Std. Price ($)]]</f>
        <v>347.03328000000005</v>
      </c>
    </row>
    <row r="487" spans="1:31" ht="18.5" x14ac:dyDescent="0.35">
      <c r="A487" s="46">
        <v>57581.147536638535</v>
      </c>
      <c r="B487" s="47">
        <v>6.044883669999999</v>
      </c>
      <c r="C487" s="47">
        <v>500.63442227699466</v>
      </c>
      <c r="D487" s="47">
        <f>Table1[[#This Row],[On-Hand Stock ($)]]/Table1[[#This Row],[Std. Price ($)]]</f>
        <v>82.819529639847431</v>
      </c>
      <c r="E487" s="48">
        <v>204</v>
      </c>
      <c r="F487" s="49">
        <v>-0.4</v>
      </c>
      <c r="G487" s="48">
        <v>0.86</v>
      </c>
      <c r="H487" s="48">
        <v>0.25</v>
      </c>
      <c r="I487" s="48">
        <v>23</v>
      </c>
      <c r="J487" s="55">
        <f>Table1[[#This Row],[APU
(units)]]+(Table1[[#This Row],[APU Trend]]*Table1[[#This Row],[APU
(units)]])</f>
        <v>122.39999999999999</v>
      </c>
      <c r="K487" s="55" t="str">
        <f>IF(Table1[[#This Row],[On Hand Stock (units)]]&gt;J487,"Yes","No")</f>
        <v>No</v>
      </c>
      <c r="L487" s="55">
        <f>Table1[[#This Row],[Lead Time (days)]]/Table1[[#This Row],[S-OTD]]</f>
        <v>26.744186046511629</v>
      </c>
      <c r="M487" s="55">
        <f>(Table1[[#This Row],[Demand variability (COV)]]/100)*E487</f>
        <v>0.51</v>
      </c>
      <c r="N487" s="55">
        <f>AVERAGE(Table1[[#This Row],[Lead Time (days)]],Table1[[#This Row],[Exp. Lead time]])</f>
        <v>24.872093023255815</v>
      </c>
      <c r="O487" s="55">
        <f>(Table1[[#This Row],[Exp. Lead time]]-N487)^2</f>
        <v>3.5047322877230962</v>
      </c>
      <c r="P487" s="55">
        <v>3.5047322877230962</v>
      </c>
      <c r="Q487" s="55">
        <f>1.64*SQRT(Table1[[#This Row],[Lead Time (days)]]*(M487^2)+Table1[[#This Row],[APU
(units)]]*P487)</f>
        <v>44.034769195900729</v>
      </c>
      <c r="R487" s="58">
        <f>Table1[[#This Row],[Safety Stock]]+(E487/30)*Table1[[#This Row],[Lead Time (days)]]</f>
        <v>200.43476919590074</v>
      </c>
      <c r="S487" s="58" t="str">
        <f>IF(Table1[[#This Row],[On Hand Stock (units)]]&gt;R487,"yes","no")</f>
        <v>no</v>
      </c>
      <c r="T487" s="59">
        <f>Table1[[#This Row],[On Hand Stock (units)]]-J487</f>
        <v>-39.58047036015256</v>
      </c>
      <c r="U487" s="59">
        <f>Table1[[#This Row],[Exp. Lead time]]*Table1[[#This Row],[APU
(units)]]/30</f>
        <v>181.86046511627907</v>
      </c>
      <c r="V487" s="59">
        <f>Table1[[#This Row],[On Hand Stock (units)]]+U487</f>
        <v>264.67999475612652</v>
      </c>
      <c r="W487" s="59" t="str">
        <f>IF(Table1[[#This Row],[On hand quantity after purchase]]&gt;Table1[[#This Row],[APU  Projection for oct]],"Yes","No")</f>
        <v>Yes</v>
      </c>
      <c r="X487" s="59">
        <f>AE487-Table1[[#This Row],[On Hand Stock (units)]]</f>
        <v>657.07423156815207</v>
      </c>
      <c r="Y487" s="59">
        <f>MAX(Table1[[#This Row],[Qty required to meet next quarter]],Table1[[#This Row],[MOQ/One lead time demand]])</f>
        <v>657.07423156815207</v>
      </c>
      <c r="Z487" s="59">
        <f>Table1[[#This Row],[Qty to purchase]]*Table1[[#This Row],[Std. Price ($)]]</f>
        <v>3971.9372923841202</v>
      </c>
      <c r="AA487" s="59"/>
      <c r="AB487" s="59"/>
      <c r="AC487" s="61">
        <f>Table1[[#This Row],[On Hand Stock (units)]]-(12*Table1[[#This Row],[APU
(units)]])</f>
        <v>-2365.1804703601524</v>
      </c>
      <c r="AD487" s="64">
        <v>122.39999999999995</v>
      </c>
      <c r="AE487" s="65">
        <f>AD487*Table1[[#This Row],[Std. Price ($)]]</f>
        <v>739.89376120799955</v>
      </c>
    </row>
    <row r="488" spans="1:31" ht="18.5" x14ac:dyDescent="0.35">
      <c r="A488" s="46">
        <v>76674.366346437731</v>
      </c>
      <c r="B488" s="47">
        <v>6.0735573599999997</v>
      </c>
      <c r="C488" s="47">
        <v>2593.0375726268844</v>
      </c>
      <c r="D488" s="47">
        <f>Table1[[#This Row],[On-Hand Stock ($)]]/Table1[[#This Row],[Std. Price ($)]]</f>
        <v>426.93884636777096</v>
      </c>
      <c r="E488" s="48">
        <v>244</v>
      </c>
      <c r="F488" s="49">
        <v>-0.2</v>
      </c>
      <c r="G488" s="48">
        <v>0.97</v>
      </c>
      <c r="H488" s="48">
        <v>0.94</v>
      </c>
      <c r="I488" s="48">
        <v>41</v>
      </c>
      <c r="J488" s="55">
        <f>Table1[[#This Row],[APU
(units)]]+(Table1[[#This Row],[APU Trend]]*Table1[[#This Row],[APU
(units)]])</f>
        <v>195.2</v>
      </c>
      <c r="K488" s="55" t="str">
        <f>IF(Table1[[#This Row],[On Hand Stock (units)]]&gt;J488,"Yes","No")</f>
        <v>Yes</v>
      </c>
      <c r="L488" s="55">
        <f>Table1[[#This Row],[Lead Time (days)]]/Table1[[#This Row],[S-OTD]]</f>
        <v>42.268041237113401</v>
      </c>
      <c r="M488" s="55">
        <f>(Table1[[#This Row],[Demand variability (COV)]]/100)*E488</f>
        <v>2.2935999999999996</v>
      </c>
      <c r="N488" s="55">
        <f>AVERAGE(Table1[[#This Row],[Lead Time (days)]],Table1[[#This Row],[Exp. Lead time]])</f>
        <v>41.634020618556704</v>
      </c>
      <c r="O488" s="55">
        <f>(Table1[[#This Row],[Exp. Lead time]]-N488)^2</f>
        <v>0.4019821447550167</v>
      </c>
      <c r="P488" s="55">
        <v>0.4019821447550167</v>
      </c>
      <c r="Q488" s="55">
        <f>1.64*SQRT(Table1[[#This Row],[Lead Time (days)]]*(M488^2)+Table1[[#This Row],[APU
(units)]]*P488)</f>
        <v>29.050149278389785</v>
      </c>
      <c r="R488" s="58">
        <f>Table1[[#This Row],[Safety Stock]]+(E488/30)*Table1[[#This Row],[Lead Time (days)]]</f>
        <v>362.51681594505641</v>
      </c>
      <c r="S488" s="58" t="str">
        <f>IF(Table1[[#This Row],[On Hand Stock (units)]]&gt;R488,"yes","no")</f>
        <v>yes</v>
      </c>
      <c r="T488" s="59">
        <f>Table1[[#This Row],[On Hand Stock (units)]]-J488</f>
        <v>231.73884636777098</v>
      </c>
      <c r="U488" s="59">
        <f>Table1[[#This Row],[Exp. Lead time]]*Table1[[#This Row],[APU
(units)]]/30</f>
        <v>343.78006872852234</v>
      </c>
      <c r="V488" s="59">
        <f>Table1[[#This Row],[On Hand Stock (units)]]+U488</f>
        <v>770.71891509629336</v>
      </c>
      <c r="W488" s="59" t="str">
        <f>IF(Table1[[#This Row],[On hand quantity after purchase]]&gt;Table1[[#This Row],[APU  Projection for oct]],"Yes","No")</f>
        <v>Yes</v>
      </c>
      <c r="X488" s="59">
        <f>AE488-Table1[[#This Row],[On Hand Stock (units)]]</f>
        <v>2240.5675461442283</v>
      </c>
      <c r="Y488" s="59">
        <f>MAX(Table1[[#This Row],[Qty required to meet next quarter]],Table1[[#This Row],[MOQ/One lead time demand]])</f>
        <v>2240.5675461442283</v>
      </c>
      <c r="Z488" s="59">
        <f>Table1[[#This Row],[Qty to purchase]]*Table1[[#This Row],[Std. Price ($)]]</f>
        <v>13608.215510461418</v>
      </c>
      <c r="AA488" s="59"/>
      <c r="AB488" s="59"/>
      <c r="AC488" s="61">
        <f>Table1[[#This Row],[On Hand Stock (units)]]-(12*Table1[[#This Row],[APU
(units)]])</f>
        <v>-2501.061153632229</v>
      </c>
      <c r="AD488" s="64">
        <v>439.19999999999993</v>
      </c>
      <c r="AE488" s="65">
        <f>AD488*Table1[[#This Row],[Std. Price ($)]]</f>
        <v>2667.5063925119994</v>
      </c>
    </row>
    <row r="489" spans="1:31" ht="18.5" x14ac:dyDescent="0.35">
      <c r="A489" s="46">
        <v>19580.977493045393</v>
      </c>
      <c r="B489" s="47">
        <v>56.603516979999995</v>
      </c>
      <c r="C489" s="47">
        <v>1791.9818703023138</v>
      </c>
      <c r="D489" s="47">
        <f>Table1[[#This Row],[On-Hand Stock ($)]]/Table1[[#This Row],[Std. Price ($)]]</f>
        <v>31.658489894461571</v>
      </c>
      <c r="E489" s="48">
        <v>18</v>
      </c>
      <c r="F489" s="49">
        <v>0.5</v>
      </c>
      <c r="G489" s="48">
        <v>0.7</v>
      </c>
      <c r="H489" s="48">
        <v>0.9</v>
      </c>
      <c r="I489" s="48">
        <v>58</v>
      </c>
      <c r="J489" s="55">
        <f>Table1[[#This Row],[APU
(units)]]+(Table1[[#This Row],[APU Trend]]*Table1[[#This Row],[APU
(units)]])</f>
        <v>27</v>
      </c>
      <c r="K489" s="55" t="str">
        <f>IF(Table1[[#This Row],[On Hand Stock (units)]]&gt;J489,"Yes","No")</f>
        <v>Yes</v>
      </c>
      <c r="L489" s="55">
        <f>Table1[[#This Row],[Lead Time (days)]]/Table1[[#This Row],[S-OTD]]</f>
        <v>82.857142857142861</v>
      </c>
      <c r="M489" s="55">
        <f>(Table1[[#This Row],[Demand variability (COV)]]/100)*E489</f>
        <v>0.16200000000000003</v>
      </c>
      <c r="N489" s="55">
        <f>AVERAGE(Table1[[#This Row],[Lead Time (days)]],Table1[[#This Row],[Exp. Lead time]])</f>
        <v>70.428571428571431</v>
      </c>
      <c r="O489" s="55">
        <f>(Table1[[#This Row],[Exp. Lead time]]-N489)^2</f>
        <v>154.4693877551021</v>
      </c>
      <c r="P489" s="55">
        <v>154.4693877551021</v>
      </c>
      <c r="Q489" s="55">
        <f>1.64*SQRT(Table1[[#This Row],[Lead Time (days)]]*(M489^2)+Table1[[#This Row],[APU
(units)]]*P489)</f>
        <v>86.500806675599321</v>
      </c>
      <c r="R489" s="58">
        <f>Table1[[#This Row],[Safety Stock]]+(E489/30)*Table1[[#This Row],[Lead Time (days)]]</f>
        <v>121.30080667559932</v>
      </c>
      <c r="S489" s="58" t="str">
        <f>IF(Table1[[#This Row],[On Hand Stock (units)]]&gt;R489,"yes","no")</f>
        <v>no</v>
      </c>
      <c r="T489" s="59">
        <f>Table1[[#This Row],[On Hand Stock (units)]]-J489</f>
        <v>4.6584898944615709</v>
      </c>
      <c r="U489" s="59">
        <f>Table1[[#This Row],[Exp. Lead time]]*Table1[[#This Row],[APU
(units)]]/30</f>
        <v>49.714285714285715</v>
      </c>
      <c r="V489" s="59">
        <f>Table1[[#This Row],[On Hand Stock (units)]]+U489</f>
        <v>81.37277560874729</v>
      </c>
      <c r="W489" s="59" t="str">
        <f>IF(Table1[[#This Row],[On hand quantity after purchase]]&gt;Table1[[#This Row],[APU  Projection for oct]],"Yes","No")</f>
        <v>Yes</v>
      </c>
      <c r="X489" s="59">
        <f>AE489-Table1[[#This Row],[On Hand Stock (units)]]</f>
        <v>6081.5213439455383</v>
      </c>
      <c r="Y489" s="59">
        <f>MAX(Table1[[#This Row],[Qty required to meet next quarter]],Table1[[#This Row],[MOQ/One lead time demand]])</f>
        <v>6081.5213439455383</v>
      </c>
      <c r="Z489" s="59">
        <f>Table1[[#This Row],[Qty to purchase]]*Table1[[#This Row],[Std. Price ($)]]</f>
        <v>344235.49665625364</v>
      </c>
      <c r="AA489" s="59"/>
      <c r="AB489" s="59"/>
      <c r="AC489" s="61">
        <f>Table1[[#This Row],[On Hand Stock (units)]]-(12*Table1[[#This Row],[APU
(units)]])</f>
        <v>-184.34151010553842</v>
      </c>
      <c r="AD489" s="64">
        <v>108</v>
      </c>
      <c r="AE489" s="65">
        <f>AD489*Table1[[#This Row],[Std. Price ($)]]</f>
        <v>6113.1798338399994</v>
      </c>
    </row>
    <row r="490" spans="1:31" ht="18.5" x14ac:dyDescent="0.35">
      <c r="A490" s="46">
        <v>61839.113812259515</v>
      </c>
      <c r="B490" s="47">
        <v>8.3396453200000007</v>
      </c>
      <c r="C490" s="47">
        <v>260.89198127442495</v>
      </c>
      <c r="D490" s="47">
        <f>Table1[[#This Row],[On-Hand Stock ($)]]/Table1[[#This Row],[Std. Price ($)]]</f>
        <v>31.283342548004779</v>
      </c>
      <c r="E490" s="48">
        <v>34</v>
      </c>
      <c r="F490" s="49">
        <v>-0.7</v>
      </c>
      <c r="G490" s="48">
        <v>0.82</v>
      </c>
      <c r="H490" s="48">
        <v>0.9</v>
      </c>
      <c r="I490" s="48">
        <v>23</v>
      </c>
      <c r="J490" s="55">
        <f>Table1[[#This Row],[APU
(units)]]+(Table1[[#This Row],[APU Trend]]*Table1[[#This Row],[APU
(units)]])</f>
        <v>10.200000000000003</v>
      </c>
      <c r="K490" s="55" t="str">
        <f>IF(Table1[[#This Row],[On Hand Stock (units)]]&gt;J490,"Yes","No")</f>
        <v>Yes</v>
      </c>
      <c r="L490" s="55">
        <f>Table1[[#This Row],[Lead Time (days)]]/Table1[[#This Row],[S-OTD]]</f>
        <v>28.04878048780488</v>
      </c>
      <c r="M490" s="55">
        <f>(Table1[[#This Row],[Demand variability (COV)]]/100)*E490</f>
        <v>0.30600000000000005</v>
      </c>
      <c r="N490" s="55">
        <f>AVERAGE(Table1[[#This Row],[Lead Time (days)]],Table1[[#This Row],[Exp. Lead time]])</f>
        <v>25.524390243902438</v>
      </c>
      <c r="O490" s="55">
        <f>(Table1[[#This Row],[Exp. Lead time]]-N490)^2</f>
        <v>6.372546103509829</v>
      </c>
      <c r="P490" s="55">
        <v>6.372546103509829</v>
      </c>
      <c r="Q490" s="55">
        <f>1.64*SQRT(Table1[[#This Row],[Lead Time (days)]]*(M490^2)+Table1[[#This Row],[APU
(units)]]*P490)</f>
        <v>24.259818586889747</v>
      </c>
      <c r="R490" s="58">
        <f>Table1[[#This Row],[Safety Stock]]+(E490/30)*Table1[[#This Row],[Lead Time (days)]]</f>
        <v>50.326485253556413</v>
      </c>
      <c r="S490" s="58" t="str">
        <f>IF(Table1[[#This Row],[On Hand Stock (units)]]&gt;R490,"yes","no")</f>
        <v>no</v>
      </c>
      <c r="T490" s="59">
        <f>Table1[[#This Row],[On Hand Stock (units)]]-J490</f>
        <v>21.083342548004776</v>
      </c>
      <c r="U490" s="59">
        <f>Table1[[#This Row],[Exp. Lead time]]*Table1[[#This Row],[APU
(units)]]/30</f>
        <v>31.788617886178866</v>
      </c>
      <c r="V490" s="59">
        <f>Table1[[#This Row],[On Hand Stock (units)]]+U490</f>
        <v>63.071960434183644</v>
      </c>
      <c r="W490" s="59" t="str">
        <f>IF(Table1[[#This Row],[On hand quantity after purchase]]&gt;Table1[[#This Row],[APU  Projection for oct]],"Yes","No")</f>
        <v>Yes</v>
      </c>
      <c r="X490" s="59">
        <f>AE490-Table1[[#This Row],[On Hand Stock (units)]]</f>
        <v>-371.54087160400468</v>
      </c>
      <c r="Y490" s="59">
        <f>MAX(Table1[[#This Row],[Qty required to meet next quarter]],Table1[[#This Row],[MOQ/One lead time demand]])</f>
        <v>31.788617886178866</v>
      </c>
      <c r="Z490" s="59">
        <f>Table1[[#This Row],[Qty to purchase]]*Table1[[#This Row],[Std. Price ($)]]</f>
        <v>265.10579838373991</v>
      </c>
      <c r="AA490" s="59"/>
      <c r="AB490" s="59"/>
      <c r="AC490" s="61">
        <f>Table1[[#This Row],[On Hand Stock (units)]]-(12*Table1[[#This Row],[APU
(units)]])</f>
        <v>-376.71665745199522</v>
      </c>
      <c r="AD490" s="64">
        <v>-40.799999999999983</v>
      </c>
      <c r="AE490" s="65">
        <f>AD490*Table1[[#This Row],[Std. Price ($)]]</f>
        <v>-340.2575290559999</v>
      </c>
    </row>
    <row r="491" spans="1:31" ht="18.5" x14ac:dyDescent="0.35">
      <c r="A491" s="46">
        <v>65224.582077097904</v>
      </c>
      <c r="B491" s="47">
        <v>5.1082099400000001</v>
      </c>
      <c r="C491" s="47">
        <v>1245.9457492643135</v>
      </c>
      <c r="D491" s="47">
        <f>Table1[[#This Row],[On-Hand Stock ($)]]/Table1[[#This Row],[Std. Price ($)]]</f>
        <v>243.91044297296705</v>
      </c>
      <c r="E491" s="48">
        <v>284</v>
      </c>
      <c r="F491" s="49">
        <v>-0.2</v>
      </c>
      <c r="G491" s="48">
        <v>0.9</v>
      </c>
      <c r="H491" s="48">
        <v>0.7</v>
      </c>
      <c r="I491" s="48">
        <v>30</v>
      </c>
      <c r="J491" s="55">
        <f>Table1[[#This Row],[APU
(units)]]+(Table1[[#This Row],[APU Trend]]*Table1[[#This Row],[APU
(units)]])</f>
        <v>227.2</v>
      </c>
      <c r="K491" s="55" t="str">
        <f>IF(Table1[[#This Row],[On Hand Stock (units)]]&gt;J491,"Yes","No")</f>
        <v>Yes</v>
      </c>
      <c r="L491" s="55">
        <f>Table1[[#This Row],[Lead Time (days)]]/Table1[[#This Row],[S-OTD]]</f>
        <v>33.333333333333336</v>
      </c>
      <c r="M491" s="55">
        <f>(Table1[[#This Row],[Demand variability (COV)]]/100)*E491</f>
        <v>1.9879999999999998</v>
      </c>
      <c r="N491" s="55">
        <f>AVERAGE(Table1[[#This Row],[Lead Time (days)]],Table1[[#This Row],[Exp. Lead time]])</f>
        <v>31.666666666666668</v>
      </c>
      <c r="O491" s="55">
        <f>(Table1[[#This Row],[Exp. Lead time]]-N491)^2</f>
        <v>2.7777777777777817</v>
      </c>
      <c r="P491" s="55">
        <v>2.7777777777777817</v>
      </c>
      <c r="Q491" s="55">
        <f>1.64*SQRT(Table1[[#This Row],[Lead Time (days)]]*(M491^2)+Table1[[#This Row],[APU
(units)]]*P491)</f>
        <v>49.403301009422016</v>
      </c>
      <c r="R491" s="58">
        <f>Table1[[#This Row],[Safety Stock]]+(E491/30)*Table1[[#This Row],[Lead Time (days)]]</f>
        <v>333.40330100942202</v>
      </c>
      <c r="S491" s="58" t="str">
        <f>IF(Table1[[#This Row],[On Hand Stock (units)]]&gt;R491,"yes","no")</f>
        <v>no</v>
      </c>
      <c r="T491" s="59">
        <f>Table1[[#This Row],[On Hand Stock (units)]]-J491</f>
        <v>16.710442972967058</v>
      </c>
      <c r="U491" s="59">
        <f>Table1[[#This Row],[Exp. Lead time]]*Table1[[#This Row],[APU
(units)]]/30</f>
        <v>315.5555555555556</v>
      </c>
      <c r="V491" s="59">
        <f>Table1[[#This Row],[On Hand Stock (units)]]+U491</f>
        <v>559.46599852852262</v>
      </c>
      <c r="W491" s="59" t="str">
        <f>IF(Table1[[#This Row],[On hand quantity after purchase]]&gt;Table1[[#This Row],[APU  Projection for oct]],"Yes","No")</f>
        <v>Yes</v>
      </c>
      <c r="X491" s="59">
        <f>AE491-Table1[[#This Row],[On Hand Stock (units)]]</f>
        <v>2367.406478355033</v>
      </c>
      <c r="Y491" s="59">
        <f>MAX(Table1[[#This Row],[Qty required to meet next quarter]],Table1[[#This Row],[MOQ/One lead time demand]])</f>
        <v>2367.406478355033</v>
      </c>
      <c r="Z491" s="59">
        <f>Table1[[#This Row],[Qty to purchase]]*Table1[[#This Row],[Std. Price ($)]]</f>
        <v>12093.209304753575</v>
      </c>
      <c r="AA491" s="59"/>
      <c r="AB491" s="59"/>
      <c r="AC491" s="61">
        <f>Table1[[#This Row],[On Hand Stock (units)]]-(12*Table1[[#This Row],[APU
(units)]])</f>
        <v>-3164.0895570270332</v>
      </c>
      <c r="AD491" s="64">
        <v>511.19999999999993</v>
      </c>
      <c r="AE491" s="65">
        <f>AD491*Table1[[#This Row],[Std. Price ($)]]</f>
        <v>2611.3169213279998</v>
      </c>
    </row>
    <row r="492" spans="1:31" ht="18.5" x14ac:dyDescent="0.35">
      <c r="A492" s="46">
        <v>81307.769952492876</v>
      </c>
      <c r="B492" s="47">
        <v>199.27075995999999</v>
      </c>
      <c r="C492" s="47">
        <v>17123.323098910703</v>
      </c>
      <c r="D492" s="47">
        <f>Table1[[#This Row],[On-Hand Stock ($)]]/Table1[[#This Row],[Std. Price ($)]]</f>
        <v>85.929933234298403</v>
      </c>
      <c r="E492" s="48">
        <v>10</v>
      </c>
      <c r="F492" s="49">
        <v>-0.4</v>
      </c>
      <c r="G492" s="48">
        <v>0.82</v>
      </c>
      <c r="H492" s="48">
        <v>2.48</v>
      </c>
      <c r="I492" s="48">
        <v>90</v>
      </c>
      <c r="J492" s="55">
        <f>Table1[[#This Row],[APU
(units)]]+(Table1[[#This Row],[APU Trend]]*Table1[[#This Row],[APU
(units)]])</f>
        <v>6</v>
      </c>
      <c r="K492" s="55" t="str">
        <f>IF(Table1[[#This Row],[On Hand Stock (units)]]&gt;J492,"Yes","No")</f>
        <v>Yes</v>
      </c>
      <c r="L492" s="55">
        <f>Table1[[#This Row],[Lead Time (days)]]/Table1[[#This Row],[S-OTD]]</f>
        <v>109.75609756097562</v>
      </c>
      <c r="M492" s="55">
        <f>(Table1[[#This Row],[Demand variability (COV)]]/100)*E492</f>
        <v>0.248</v>
      </c>
      <c r="N492" s="55">
        <f>AVERAGE(Table1[[#This Row],[Lead Time (days)]],Table1[[#This Row],[Exp. Lead time]])</f>
        <v>99.878048780487802</v>
      </c>
      <c r="O492" s="55">
        <f>(Table1[[#This Row],[Exp. Lead time]]-N492)^2</f>
        <v>97.575847709696831</v>
      </c>
      <c r="P492" s="55">
        <v>97.575847709696831</v>
      </c>
      <c r="Q492" s="55">
        <f>1.64*SQRT(Table1[[#This Row],[Lead Time (days)]]*(M492^2)+Table1[[#This Row],[APU
(units)]]*P492)</f>
        <v>51.37400027500297</v>
      </c>
      <c r="R492" s="58">
        <f>Table1[[#This Row],[Safety Stock]]+(E492/30)*Table1[[#This Row],[Lead Time (days)]]</f>
        <v>81.37400027500297</v>
      </c>
      <c r="S492" s="58" t="str">
        <f>IF(Table1[[#This Row],[On Hand Stock (units)]]&gt;R492,"yes","no")</f>
        <v>yes</v>
      </c>
      <c r="T492" s="59">
        <f>Table1[[#This Row],[On Hand Stock (units)]]-J492</f>
        <v>79.929933234298403</v>
      </c>
      <c r="U492" s="59">
        <f>Table1[[#This Row],[Exp. Lead time]]*Table1[[#This Row],[APU
(units)]]/30</f>
        <v>36.585365853658544</v>
      </c>
      <c r="V492" s="59">
        <f>Table1[[#This Row],[On Hand Stock (units)]]+U492</f>
        <v>122.51529908795695</v>
      </c>
      <c r="W492" s="59" t="str">
        <f>IF(Table1[[#This Row],[On hand quantity after purchase]]&gt;Table1[[#This Row],[APU  Projection for oct]],"Yes","No")</f>
        <v>Yes</v>
      </c>
      <c r="X492" s="59">
        <f>AE492-Table1[[#This Row],[On Hand Stock (units)]]</f>
        <v>1109.6946265257011</v>
      </c>
      <c r="Y492" s="59">
        <f>MAX(Table1[[#This Row],[Qty required to meet next quarter]],Table1[[#This Row],[MOQ/One lead time demand]])</f>
        <v>1109.6946265257011</v>
      </c>
      <c r="Z492" s="59">
        <f>Table1[[#This Row],[Qty to purchase]]*Table1[[#This Row],[Std. Price ($)]]</f>
        <v>221129.69155130483</v>
      </c>
      <c r="AA492" s="59"/>
      <c r="AB492" s="59"/>
      <c r="AC492" s="61">
        <f>Table1[[#This Row],[On Hand Stock (units)]]-(12*Table1[[#This Row],[APU
(units)]])</f>
        <v>-34.070066765701597</v>
      </c>
      <c r="AD492" s="64">
        <v>5.9999999999999982</v>
      </c>
      <c r="AE492" s="65">
        <f>AD492*Table1[[#This Row],[Std. Price ($)]]</f>
        <v>1195.6245597599996</v>
      </c>
    </row>
    <row r="493" spans="1:31" ht="18.5" x14ac:dyDescent="0.35">
      <c r="A493" s="46">
        <v>65502.955637025705</v>
      </c>
      <c r="B493" s="47">
        <v>91.374999999999986</v>
      </c>
      <c r="C493" s="47">
        <v>1104.9758145790395</v>
      </c>
      <c r="D493" s="47">
        <f>Table1[[#This Row],[On-Hand Stock ($)]]/Table1[[#This Row],[Std. Price ($)]]</f>
        <v>12.092758572684428</v>
      </c>
      <c r="E493" s="48">
        <v>10</v>
      </c>
      <c r="F493" s="49">
        <v>1.5</v>
      </c>
      <c r="G493" s="48">
        <v>0.82</v>
      </c>
      <c r="H493" s="48">
        <v>0.86</v>
      </c>
      <c r="I493" s="48">
        <v>30</v>
      </c>
      <c r="J493" s="55">
        <f>Table1[[#This Row],[APU
(units)]]+(Table1[[#This Row],[APU Trend]]*Table1[[#This Row],[APU
(units)]])</f>
        <v>25</v>
      </c>
      <c r="K493" s="55" t="str">
        <f>IF(Table1[[#This Row],[On Hand Stock (units)]]&gt;J493,"Yes","No")</f>
        <v>No</v>
      </c>
      <c r="L493" s="55">
        <f>Table1[[#This Row],[Lead Time (days)]]/Table1[[#This Row],[S-OTD]]</f>
        <v>36.585365853658537</v>
      </c>
      <c r="M493" s="55">
        <f>(Table1[[#This Row],[Demand variability (COV)]]/100)*E493</f>
        <v>8.5999999999999993E-2</v>
      </c>
      <c r="N493" s="55">
        <f>AVERAGE(Table1[[#This Row],[Lead Time (days)]],Table1[[#This Row],[Exp. Lead time]])</f>
        <v>33.292682926829272</v>
      </c>
      <c r="O493" s="55">
        <f>(Table1[[#This Row],[Exp. Lead time]]-N493)^2</f>
        <v>10.841760856632934</v>
      </c>
      <c r="P493" s="55">
        <v>10.841760856632934</v>
      </c>
      <c r="Q493" s="55">
        <f>1.64*SQRT(Table1[[#This Row],[Lead Time (days)]]*(M493^2)+Table1[[#This Row],[APU
(units)]]*P493)</f>
        <v>17.093764022239203</v>
      </c>
      <c r="R493" s="58">
        <f>Table1[[#This Row],[Safety Stock]]+(E493/30)*Table1[[#This Row],[Lead Time (days)]]</f>
        <v>27.093764022239203</v>
      </c>
      <c r="S493" s="58" t="str">
        <f>IF(Table1[[#This Row],[On Hand Stock (units)]]&gt;R493,"yes","no")</f>
        <v>no</v>
      </c>
      <c r="T493" s="59">
        <f>Table1[[#This Row],[On Hand Stock (units)]]-J493</f>
        <v>-12.907241427315572</v>
      </c>
      <c r="U493" s="59">
        <f>Table1[[#This Row],[Exp. Lead time]]*Table1[[#This Row],[APU
(units)]]/30</f>
        <v>12.195121951219512</v>
      </c>
      <c r="V493" s="59">
        <f>Table1[[#This Row],[On Hand Stock (units)]]+U493</f>
        <v>24.28788052390394</v>
      </c>
      <c r="W493" s="59" t="str">
        <f>IF(Table1[[#This Row],[On hand quantity after purchase]]&gt;Table1[[#This Row],[APU  Projection for oct]],"Yes","No")</f>
        <v>No</v>
      </c>
      <c r="X493" s="59">
        <f>AE493-Table1[[#This Row],[On Hand Stock (units)]]</f>
        <v>10952.907241427314</v>
      </c>
      <c r="Y493" s="59">
        <f>MAX(Table1[[#This Row],[Qty required to meet next quarter]],Table1[[#This Row],[MOQ/One lead time demand]])</f>
        <v>10952.907241427314</v>
      </c>
      <c r="Z493" s="59">
        <f>Table1[[#This Row],[Qty to purchase]]*Table1[[#This Row],[Std. Price ($)]]</f>
        <v>1000821.8991854207</v>
      </c>
      <c r="AA493" s="59"/>
      <c r="AB493" s="59"/>
      <c r="AC493" s="61">
        <f>Table1[[#This Row],[On Hand Stock (units)]]-(12*Table1[[#This Row],[APU
(units)]])</f>
        <v>-107.90724142731557</v>
      </c>
      <c r="AD493" s="64">
        <v>120</v>
      </c>
      <c r="AE493" s="65">
        <f>AD493*Table1[[#This Row],[Std. Price ($)]]</f>
        <v>10964.999999999998</v>
      </c>
    </row>
    <row r="494" spans="1:31" ht="18.5" x14ac:dyDescent="0.35">
      <c r="A494" s="46">
        <v>46022.170487148986</v>
      </c>
      <c r="B494" s="47">
        <v>11.784285879999999</v>
      </c>
      <c r="C494" s="47">
        <v>229.82545773825004</v>
      </c>
      <c r="D494" s="47">
        <f>Table1[[#This Row],[On-Hand Stock ($)]]/Table1[[#This Row],[Std. Price ($)]]</f>
        <v>19.5027055587903</v>
      </c>
      <c r="E494" s="48">
        <v>50</v>
      </c>
      <c r="F494" s="49">
        <v>-0.4</v>
      </c>
      <c r="G494" s="48">
        <v>1</v>
      </c>
      <c r="H494" s="48">
        <v>0.25</v>
      </c>
      <c r="I494" s="48">
        <v>30</v>
      </c>
      <c r="J494" s="55">
        <f>Table1[[#This Row],[APU
(units)]]+(Table1[[#This Row],[APU Trend]]*Table1[[#This Row],[APU
(units)]])</f>
        <v>30</v>
      </c>
      <c r="K494" s="55" t="str">
        <f>IF(Table1[[#This Row],[On Hand Stock (units)]]&gt;J494,"Yes","No")</f>
        <v>No</v>
      </c>
      <c r="L494" s="55">
        <f>Table1[[#This Row],[Lead Time (days)]]/Table1[[#This Row],[S-OTD]]</f>
        <v>30</v>
      </c>
      <c r="M494" s="55">
        <f>(Table1[[#This Row],[Demand variability (COV)]]/100)*E494</f>
        <v>0.125</v>
      </c>
      <c r="N494" s="55">
        <f>AVERAGE(Table1[[#This Row],[Lead Time (days)]],Table1[[#This Row],[Exp. Lead time]])</f>
        <v>30</v>
      </c>
      <c r="O494" s="55">
        <f>(Table1[[#This Row],[Exp. Lead time]]-N494)^2</f>
        <v>0</v>
      </c>
      <c r="P494" s="55">
        <v>0</v>
      </c>
      <c r="Q494" s="55">
        <f>1.64*SQRT(Table1[[#This Row],[Lead Time (days)]]*(M494^2)+Table1[[#This Row],[APU
(units)]]*P494)</f>
        <v>1.1228312428855904</v>
      </c>
      <c r="R494" s="58">
        <f>Table1[[#This Row],[Safety Stock]]+(E494/30)*Table1[[#This Row],[Lead Time (days)]]</f>
        <v>51.122831242885589</v>
      </c>
      <c r="S494" s="58" t="str">
        <f>IF(Table1[[#This Row],[On Hand Stock (units)]]&gt;R494,"yes","no")</f>
        <v>no</v>
      </c>
      <c r="T494" s="59">
        <f>Table1[[#This Row],[On Hand Stock (units)]]-J494</f>
        <v>-10.4972944412097</v>
      </c>
      <c r="U494" s="59">
        <f>Table1[[#This Row],[Exp. Lead time]]*Table1[[#This Row],[APU
(units)]]/30</f>
        <v>50</v>
      </c>
      <c r="V494" s="59">
        <f>Table1[[#This Row],[On Hand Stock (units)]]+U494</f>
        <v>69.502705558790296</v>
      </c>
      <c r="W494" s="59" t="str">
        <f>IF(Table1[[#This Row],[On hand quantity after purchase]]&gt;Table1[[#This Row],[APU  Projection for oct]],"Yes","No")</f>
        <v>Yes</v>
      </c>
      <c r="X494" s="59">
        <f>AE494-Table1[[#This Row],[On Hand Stock (units)]]</f>
        <v>334.02587084120961</v>
      </c>
      <c r="Y494" s="59">
        <f>MAX(Table1[[#This Row],[Qty required to meet next quarter]],Table1[[#This Row],[MOQ/One lead time demand]])</f>
        <v>334.02587084120961</v>
      </c>
      <c r="Z494" s="59">
        <f>Table1[[#This Row],[Qty to purchase]]*Table1[[#This Row],[Std. Price ($)]]</f>
        <v>3936.2563533087696</v>
      </c>
      <c r="AA494" s="59"/>
      <c r="AB494" s="59"/>
      <c r="AC494" s="61">
        <f>Table1[[#This Row],[On Hand Stock (units)]]-(12*Table1[[#This Row],[APU
(units)]])</f>
        <v>-580.49729444120965</v>
      </c>
      <c r="AD494" s="64">
        <v>29.999999999999993</v>
      </c>
      <c r="AE494" s="65">
        <f>AD494*Table1[[#This Row],[Std. Price ($)]]</f>
        <v>353.52857639999991</v>
      </c>
    </row>
    <row r="495" spans="1:31" ht="18.5" x14ac:dyDescent="0.35">
      <c r="A495" s="46">
        <v>19739.639021937459</v>
      </c>
      <c r="B495" s="47">
        <v>24.893672229999996</v>
      </c>
      <c r="C495" s="47">
        <v>64.122612771071246</v>
      </c>
      <c r="D495" s="47">
        <f>Table1[[#This Row],[On-Hand Stock ($)]]/Table1[[#This Row],[Std. Price ($)]]</f>
        <v>2.5758599285241437</v>
      </c>
      <c r="E495" s="48">
        <v>10</v>
      </c>
      <c r="F495" s="49">
        <v>1.2</v>
      </c>
      <c r="G495" s="48">
        <v>1</v>
      </c>
      <c r="H495" s="48">
        <v>0.25</v>
      </c>
      <c r="I495" s="48">
        <v>23</v>
      </c>
      <c r="J495" s="55">
        <f>Table1[[#This Row],[APU
(units)]]+(Table1[[#This Row],[APU Trend]]*Table1[[#This Row],[APU
(units)]])</f>
        <v>22</v>
      </c>
      <c r="K495" s="55" t="str">
        <f>IF(Table1[[#This Row],[On Hand Stock (units)]]&gt;J495,"Yes","No")</f>
        <v>No</v>
      </c>
      <c r="L495" s="55">
        <f>Table1[[#This Row],[Lead Time (days)]]/Table1[[#This Row],[S-OTD]]</f>
        <v>23</v>
      </c>
      <c r="M495" s="55">
        <f>(Table1[[#This Row],[Demand variability (COV)]]/100)*E495</f>
        <v>2.5000000000000001E-2</v>
      </c>
      <c r="N495" s="55">
        <f>AVERAGE(Table1[[#This Row],[Lead Time (days)]],Table1[[#This Row],[Exp. Lead time]])</f>
        <v>23</v>
      </c>
      <c r="O495" s="55">
        <f>(Table1[[#This Row],[Exp. Lead time]]-N495)^2</f>
        <v>0</v>
      </c>
      <c r="P495" s="55">
        <v>0</v>
      </c>
      <c r="Q495" s="55">
        <f>1.64*SQRT(Table1[[#This Row],[Lead Time (days)]]*(M495^2)+Table1[[#This Row],[APU
(units)]]*P495)</f>
        <v>0.1966290924558215</v>
      </c>
      <c r="R495" s="58">
        <f>Table1[[#This Row],[Safety Stock]]+(E495/30)*Table1[[#This Row],[Lead Time (days)]]</f>
        <v>7.8632957591224875</v>
      </c>
      <c r="S495" s="58" t="str">
        <f>IF(Table1[[#This Row],[On Hand Stock (units)]]&gt;R495,"yes","no")</f>
        <v>no</v>
      </c>
      <c r="T495" s="59">
        <f>Table1[[#This Row],[On Hand Stock (units)]]-J495</f>
        <v>-19.424140071475858</v>
      </c>
      <c r="U495" s="59">
        <f>Table1[[#This Row],[Exp. Lead time]]*Table1[[#This Row],[APU
(units)]]/30</f>
        <v>7.666666666666667</v>
      </c>
      <c r="V495" s="59">
        <f>Table1[[#This Row],[On Hand Stock (units)]]+U495</f>
        <v>10.24252659519081</v>
      </c>
      <c r="W495" s="59" t="str">
        <f>IF(Table1[[#This Row],[On hand quantity after purchase]]&gt;Table1[[#This Row],[APU  Projection for oct]],"Yes","No")</f>
        <v>No</v>
      </c>
      <c r="X495" s="59">
        <f>AE495-Table1[[#This Row],[On Hand Stock (units)]]</f>
        <v>2536.5787075314756</v>
      </c>
      <c r="Y495" s="59">
        <f>MAX(Table1[[#This Row],[Qty required to meet next quarter]],Table1[[#This Row],[MOQ/One lead time demand]])</f>
        <v>2536.5787075314756</v>
      </c>
      <c r="Z495" s="59">
        <f>Table1[[#This Row],[Qty to purchase]]*Table1[[#This Row],[Std. Price ($)]]</f>
        <v>63144.758930885575</v>
      </c>
      <c r="AA495" s="59"/>
      <c r="AB495" s="59"/>
      <c r="AC495" s="61">
        <f>Table1[[#This Row],[On Hand Stock (units)]]-(12*Table1[[#This Row],[APU
(units)]])</f>
        <v>-117.42414007147586</v>
      </c>
      <c r="AD495" s="64">
        <v>102</v>
      </c>
      <c r="AE495" s="65">
        <f>AD495*Table1[[#This Row],[Std. Price ($)]]</f>
        <v>2539.1545674599997</v>
      </c>
    </row>
    <row r="496" spans="1:31" ht="18.5" x14ac:dyDescent="0.35">
      <c r="A496" s="46">
        <v>75522.246751191589</v>
      </c>
      <c r="B496" s="47">
        <v>8.7497057899999984</v>
      </c>
      <c r="C496" s="47">
        <v>898.76969827685014</v>
      </c>
      <c r="D496" s="47">
        <f>Table1[[#This Row],[On-Hand Stock ($)]]/Table1[[#This Row],[Std. Price ($)]]</f>
        <v>102.7199908028965</v>
      </c>
      <c r="E496" s="48">
        <v>42</v>
      </c>
      <c r="F496" s="49">
        <v>0.2</v>
      </c>
      <c r="G496" s="48">
        <v>1</v>
      </c>
      <c r="H496" s="48">
        <v>1.68</v>
      </c>
      <c r="I496" s="48">
        <v>30</v>
      </c>
      <c r="J496" s="55">
        <f>Table1[[#This Row],[APU
(units)]]+(Table1[[#This Row],[APU Trend]]*Table1[[#This Row],[APU
(units)]])</f>
        <v>50.4</v>
      </c>
      <c r="K496" s="55" t="str">
        <f>IF(Table1[[#This Row],[On Hand Stock (units)]]&gt;J496,"Yes","No")</f>
        <v>Yes</v>
      </c>
      <c r="L496" s="55">
        <f>Table1[[#This Row],[Lead Time (days)]]/Table1[[#This Row],[S-OTD]]</f>
        <v>30</v>
      </c>
      <c r="M496" s="55">
        <f>(Table1[[#This Row],[Demand variability (COV)]]/100)*E496</f>
        <v>0.7056</v>
      </c>
      <c r="N496" s="55">
        <f>AVERAGE(Table1[[#This Row],[Lead Time (days)]],Table1[[#This Row],[Exp. Lead time]])</f>
        <v>30</v>
      </c>
      <c r="O496" s="55">
        <f>(Table1[[#This Row],[Exp. Lead time]]-N496)^2</f>
        <v>0</v>
      </c>
      <c r="P496" s="55">
        <v>0</v>
      </c>
      <c r="Q496" s="55">
        <f>1.64*SQRT(Table1[[#This Row],[Lead Time (days)]]*(M496^2)+Table1[[#This Row],[APU
(units)]]*P496)</f>
        <v>6.3381577998405811</v>
      </c>
      <c r="R496" s="58">
        <f>Table1[[#This Row],[Safety Stock]]+(E496/30)*Table1[[#This Row],[Lead Time (days)]]</f>
        <v>48.33815779984058</v>
      </c>
      <c r="S496" s="58" t="str">
        <f>IF(Table1[[#This Row],[On Hand Stock (units)]]&gt;R496,"yes","no")</f>
        <v>yes</v>
      </c>
      <c r="T496" s="59">
        <f>Table1[[#This Row],[On Hand Stock (units)]]-J496</f>
        <v>52.319990802896505</v>
      </c>
      <c r="U496" s="59">
        <f>Table1[[#This Row],[Exp. Lead time]]*Table1[[#This Row],[APU
(units)]]/30</f>
        <v>42</v>
      </c>
      <c r="V496" s="59">
        <f>Table1[[#This Row],[On Hand Stock (units)]]+U496</f>
        <v>144.71999080289652</v>
      </c>
      <c r="W496" s="59" t="str">
        <f>IF(Table1[[#This Row],[On hand quantity after purchase]]&gt;Table1[[#This Row],[APU  Projection for oct]],"Yes","No")</f>
        <v>Yes</v>
      </c>
      <c r="X496" s="59">
        <f>AE496-Table1[[#This Row],[On Hand Stock (units)]]</f>
        <v>1440.7281105531031</v>
      </c>
      <c r="Y496" s="59">
        <f>MAX(Table1[[#This Row],[Qty required to meet next quarter]],Table1[[#This Row],[MOQ/One lead time demand]])</f>
        <v>1440.7281105531031</v>
      </c>
      <c r="Z496" s="59">
        <f>Table1[[#This Row],[Qty to purchase]]*Table1[[#This Row],[Std. Price ($)]]</f>
        <v>12605.947090722244</v>
      </c>
      <c r="AA496" s="59"/>
      <c r="AB496" s="59"/>
      <c r="AC496" s="61">
        <f>Table1[[#This Row],[On Hand Stock (units)]]-(12*Table1[[#This Row],[APU
(units)]])</f>
        <v>-401.28000919710348</v>
      </c>
      <c r="AD496" s="64">
        <v>176.39999999999998</v>
      </c>
      <c r="AE496" s="65">
        <f>AD496*Table1[[#This Row],[Std. Price ($)]]</f>
        <v>1543.4481013559996</v>
      </c>
    </row>
    <row r="497" spans="1:31" ht="18.5" x14ac:dyDescent="0.35">
      <c r="A497" s="46">
        <v>19197.776843730895</v>
      </c>
      <c r="B497" s="47">
        <v>16.233888469999997</v>
      </c>
      <c r="C497" s="47">
        <v>855.57666875288464</v>
      </c>
      <c r="D497" s="47">
        <f>Table1[[#This Row],[On-Hand Stock ($)]]/Table1[[#This Row],[Std. Price ($)]]</f>
        <v>52.703125953709652</v>
      </c>
      <c r="E497" s="48">
        <v>10</v>
      </c>
      <c r="F497" s="49">
        <v>0.5</v>
      </c>
      <c r="G497" s="48">
        <v>0.83</v>
      </c>
      <c r="H497" s="48">
        <v>1.52</v>
      </c>
      <c r="I497" s="48">
        <v>73</v>
      </c>
      <c r="J497" s="55">
        <f>Table1[[#This Row],[APU
(units)]]+(Table1[[#This Row],[APU Trend]]*Table1[[#This Row],[APU
(units)]])</f>
        <v>15</v>
      </c>
      <c r="K497" s="55" t="str">
        <f>IF(Table1[[#This Row],[On Hand Stock (units)]]&gt;J497,"Yes","No")</f>
        <v>Yes</v>
      </c>
      <c r="L497" s="55">
        <f>Table1[[#This Row],[Lead Time (days)]]/Table1[[#This Row],[S-OTD]]</f>
        <v>87.951807228915669</v>
      </c>
      <c r="M497" s="55">
        <f>(Table1[[#This Row],[Demand variability (COV)]]/100)*E497</f>
        <v>0.152</v>
      </c>
      <c r="N497" s="55">
        <f>AVERAGE(Table1[[#This Row],[Lead Time (days)]],Table1[[#This Row],[Exp. Lead time]])</f>
        <v>80.475903614457835</v>
      </c>
      <c r="O497" s="55">
        <f>(Table1[[#This Row],[Exp. Lead time]]-N497)^2</f>
        <v>55.889134852663716</v>
      </c>
      <c r="P497" s="55">
        <v>55.889134852663716</v>
      </c>
      <c r="Q497" s="55">
        <f>1.64*SQRT(Table1[[#This Row],[Lead Time (days)]]*(M497^2)+Table1[[#This Row],[APU
(units)]]*P497)</f>
        <v>38.829504617499857</v>
      </c>
      <c r="R497" s="58">
        <f>Table1[[#This Row],[Safety Stock]]+(E497/30)*Table1[[#This Row],[Lead Time (days)]]</f>
        <v>63.162837950833193</v>
      </c>
      <c r="S497" s="58" t="str">
        <f>IF(Table1[[#This Row],[On Hand Stock (units)]]&gt;R497,"yes","no")</f>
        <v>no</v>
      </c>
      <c r="T497" s="59">
        <f>Table1[[#This Row],[On Hand Stock (units)]]-J497</f>
        <v>37.703125953709652</v>
      </c>
      <c r="U497" s="59">
        <f>Table1[[#This Row],[Exp. Lead time]]*Table1[[#This Row],[APU
(units)]]/30</f>
        <v>29.317269076305219</v>
      </c>
      <c r="V497" s="59">
        <f>Table1[[#This Row],[On Hand Stock (units)]]+U497</f>
        <v>82.020395030014868</v>
      </c>
      <c r="W497" s="59" t="str">
        <f>IF(Table1[[#This Row],[On hand quantity after purchase]]&gt;Table1[[#This Row],[APU  Projection for oct]],"Yes","No")</f>
        <v>Yes</v>
      </c>
      <c r="X497" s="59">
        <f>AE497-Table1[[#This Row],[On Hand Stock (units)]]</f>
        <v>921.33018224629006</v>
      </c>
      <c r="Y497" s="59">
        <f>MAX(Table1[[#This Row],[Qty required to meet next quarter]],Table1[[#This Row],[MOQ/One lead time demand]])</f>
        <v>921.33018224629006</v>
      </c>
      <c r="Z497" s="59">
        <f>Table1[[#This Row],[Qty to purchase]]*Table1[[#This Row],[Std. Price ($)]]</f>
        <v>14956.771422631044</v>
      </c>
      <c r="AA497" s="59"/>
      <c r="AB497" s="59"/>
      <c r="AC497" s="61">
        <f>Table1[[#This Row],[On Hand Stock (units)]]-(12*Table1[[#This Row],[APU
(units)]])</f>
        <v>-67.296874046290355</v>
      </c>
      <c r="AD497" s="64">
        <v>60</v>
      </c>
      <c r="AE497" s="65">
        <f>AD497*Table1[[#This Row],[Std. Price ($)]]</f>
        <v>974.03330819999974</v>
      </c>
    </row>
    <row r="498" spans="1:31" ht="18.5" x14ac:dyDescent="0.35">
      <c r="A498" s="46">
        <v>38559.744166997443</v>
      </c>
      <c r="B498" s="47">
        <v>13.827569769999998</v>
      </c>
      <c r="C498" s="47">
        <v>68.296574101379136</v>
      </c>
      <c r="D498" s="47">
        <f>Table1[[#This Row],[On-Hand Stock ($)]]/Table1[[#This Row],[Std. Price ($)]]</f>
        <v>4.939159609200015</v>
      </c>
      <c r="E498" s="48">
        <v>10</v>
      </c>
      <c r="F498" s="49">
        <v>-0.2</v>
      </c>
      <c r="G498" s="48">
        <v>0.75</v>
      </c>
      <c r="H498" s="48">
        <v>0.25</v>
      </c>
      <c r="I498" s="48">
        <v>30</v>
      </c>
      <c r="J498" s="55">
        <f>Table1[[#This Row],[APU
(units)]]+(Table1[[#This Row],[APU Trend]]*Table1[[#This Row],[APU
(units)]])</f>
        <v>8</v>
      </c>
      <c r="K498" s="55" t="str">
        <f>IF(Table1[[#This Row],[On Hand Stock (units)]]&gt;J498,"Yes","No")</f>
        <v>No</v>
      </c>
      <c r="L498" s="55">
        <f>Table1[[#This Row],[Lead Time (days)]]/Table1[[#This Row],[S-OTD]]</f>
        <v>40</v>
      </c>
      <c r="M498" s="55">
        <f>(Table1[[#This Row],[Demand variability (COV)]]/100)*E498</f>
        <v>2.5000000000000001E-2</v>
      </c>
      <c r="N498" s="55">
        <f>AVERAGE(Table1[[#This Row],[Lead Time (days)]],Table1[[#This Row],[Exp. Lead time]])</f>
        <v>35</v>
      </c>
      <c r="O498" s="55">
        <f>(Table1[[#This Row],[Exp. Lead time]]-N498)^2</f>
        <v>25</v>
      </c>
      <c r="P498" s="55">
        <v>25</v>
      </c>
      <c r="Q498" s="55">
        <f>1.64*SQRT(Table1[[#This Row],[Lead Time (days)]]*(M498^2)+Table1[[#This Row],[APU
(units)]]*P498)</f>
        <v>25.931649195529388</v>
      </c>
      <c r="R498" s="58">
        <f>Table1[[#This Row],[Safety Stock]]+(E498/30)*Table1[[#This Row],[Lead Time (days)]]</f>
        <v>35.931649195529388</v>
      </c>
      <c r="S498" s="58" t="str">
        <f>IF(Table1[[#This Row],[On Hand Stock (units)]]&gt;R498,"yes","no")</f>
        <v>no</v>
      </c>
      <c r="T498" s="59">
        <f>Table1[[#This Row],[On Hand Stock (units)]]-J498</f>
        <v>-3.060840390799985</v>
      </c>
      <c r="U498" s="59">
        <f>Table1[[#This Row],[Exp. Lead time]]*Table1[[#This Row],[APU
(units)]]/30</f>
        <v>13.333333333333334</v>
      </c>
      <c r="V498" s="59">
        <f>Table1[[#This Row],[On Hand Stock (units)]]+U498</f>
        <v>18.272492942533347</v>
      </c>
      <c r="W498" s="59" t="str">
        <f>IF(Table1[[#This Row],[On hand quantity after purchase]]&gt;Table1[[#This Row],[APU  Projection for oct]],"Yes","No")</f>
        <v>Yes</v>
      </c>
      <c r="X498" s="59">
        <f>AE498-Table1[[#This Row],[On Hand Stock (units)]]</f>
        <v>243.95709625079996</v>
      </c>
      <c r="Y498" s="59">
        <f>MAX(Table1[[#This Row],[Qty required to meet next quarter]],Table1[[#This Row],[MOQ/One lead time demand]])</f>
        <v>243.95709625079996</v>
      </c>
      <c r="Z498" s="59">
        <f>Table1[[#This Row],[Qty to purchase]]*Table1[[#This Row],[Std. Price ($)]]</f>
        <v>3373.3337692945415</v>
      </c>
      <c r="AA498" s="59"/>
      <c r="AB498" s="59"/>
      <c r="AC498" s="61">
        <f>Table1[[#This Row],[On Hand Stock (units)]]-(12*Table1[[#This Row],[APU
(units)]])</f>
        <v>-115.06084039079998</v>
      </c>
      <c r="AD498" s="64">
        <v>18</v>
      </c>
      <c r="AE498" s="65">
        <f>AD498*Table1[[#This Row],[Std. Price ($)]]</f>
        <v>248.89625585999997</v>
      </c>
    </row>
    <row r="499" spans="1:31" ht="18.5" x14ac:dyDescent="0.35">
      <c r="A499" s="46">
        <v>41967.30896940433</v>
      </c>
      <c r="B499" s="47">
        <v>96.550223289999991</v>
      </c>
      <c r="C499" s="47">
        <v>920.39235198990741</v>
      </c>
      <c r="D499" s="47">
        <f>Table1[[#This Row],[On-Hand Stock ($)]]/Table1[[#This Row],[Std. Price ($)]]</f>
        <v>9.5327832564964705</v>
      </c>
      <c r="E499" s="48">
        <v>10</v>
      </c>
      <c r="F499" s="49">
        <v>0.8</v>
      </c>
      <c r="G499" s="48">
        <v>0.82</v>
      </c>
      <c r="H499" s="48">
        <v>0.25</v>
      </c>
      <c r="I499" s="48">
        <v>66</v>
      </c>
      <c r="J499" s="55">
        <f>Table1[[#This Row],[APU
(units)]]+(Table1[[#This Row],[APU Trend]]*Table1[[#This Row],[APU
(units)]])</f>
        <v>18</v>
      </c>
      <c r="K499" s="55" t="str">
        <f>IF(Table1[[#This Row],[On Hand Stock (units)]]&gt;J499,"Yes","No")</f>
        <v>No</v>
      </c>
      <c r="L499" s="55">
        <f>Table1[[#This Row],[Lead Time (days)]]/Table1[[#This Row],[S-OTD]]</f>
        <v>80.487804878048792</v>
      </c>
      <c r="M499" s="55">
        <f>(Table1[[#This Row],[Demand variability (COV)]]/100)*E499</f>
        <v>2.5000000000000001E-2</v>
      </c>
      <c r="N499" s="55">
        <f>AVERAGE(Table1[[#This Row],[Lead Time (days)]],Table1[[#This Row],[Exp. Lead time]])</f>
        <v>73.243902439024396</v>
      </c>
      <c r="O499" s="55">
        <f>(Table1[[#This Row],[Exp. Lead time]]-N499)^2</f>
        <v>52.474122546103587</v>
      </c>
      <c r="P499" s="55">
        <v>52.474122546103587</v>
      </c>
      <c r="Q499" s="55">
        <f>1.64*SQRT(Table1[[#This Row],[Lead Time (days)]]*(M499^2)+Table1[[#This Row],[APU
(units)]]*P499)</f>
        <v>37.569335181767613</v>
      </c>
      <c r="R499" s="58">
        <f>Table1[[#This Row],[Safety Stock]]+(E499/30)*Table1[[#This Row],[Lead Time (days)]]</f>
        <v>59.569335181767613</v>
      </c>
      <c r="S499" s="58" t="str">
        <f>IF(Table1[[#This Row],[On Hand Stock (units)]]&gt;R499,"yes","no")</f>
        <v>no</v>
      </c>
      <c r="T499" s="59">
        <f>Table1[[#This Row],[On Hand Stock (units)]]-J499</f>
        <v>-8.4672167435035295</v>
      </c>
      <c r="U499" s="59">
        <f>Table1[[#This Row],[Exp. Lead time]]*Table1[[#This Row],[APU
(units)]]/30</f>
        <v>26.829268292682929</v>
      </c>
      <c r="V499" s="59">
        <f>Table1[[#This Row],[On Hand Stock (units)]]+U499</f>
        <v>36.362051549179398</v>
      </c>
      <c r="W499" s="59" t="str">
        <f>IF(Table1[[#This Row],[On hand quantity after purchase]]&gt;Table1[[#This Row],[APU  Projection for oct]],"Yes","No")</f>
        <v>Yes</v>
      </c>
      <c r="X499" s="59">
        <f>AE499-Table1[[#This Row],[On Hand Stock (units)]]</f>
        <v>7521.3846333635029</v>
      </c>
      <c r="Y499" s="59">
        <f>MAX(Table1[[#This Row],[Qty required to meet next quarter]],Table1[[#This Row],[MOQ/One lead time demand]])</f>
        <v>7521.3846333635029</v>
      </c>
      <c r="Z499" s="59">
        <f>Table1[[#This Row],[Qty to purchase]]*Table1[[#This Row],[Std. Price ($)]]</f>
        <v>726191.36580122088</v>
      </c>
      <c r="AA499" s="59"/>
      <c r="AB499" s="59"/>
      <c r="AC499" s="61">
        <f>Table1[[#This Row],[On Hand Stock (units)]]-(12*Table1[[#This Row],[APU
(units)]])</f>
        <v>-110.46721674350353</v>
      </c>
      <c r="AD499" s="64">
        <v>78</v>
      </c>
      <c r="AE499" s="65">
        <f>AD499*Table1[[#This Row],[Std. Price ($)]]</f>
        <v>7530.9174166199991</v>
      </c>
    </row>
    <row r="500" spans="1:31" ht="18.5" x14ac:dyDescent="0.35">
      <c r="A500" s="46">
        <v>17682.881264557025</v>
      </c>
      <c r="B500" s="47">
        <v>86.897719169999988</v>
      </c>
      <c r="C500" s="47">
        <v>341.95071595123915</v>
      </c>
      <c r="D500" s="47">
        <f>Table1[[#This Row],[On-Hand Stock ($)]]/Table1[[#This Row],[Std. Price ($)]]</f>
        <v>3.9350942604405206</v>
      </c>
      <c r="E500" s="48">
        <v>10</v>
      </c>
      <c r="F500" s="49">
        <v>-0.7</v>
      </c>
      <c r="G500" s="48">
        <v>0.71</v>
      </c>
      <c r="H500" s="48">
        <v>0.25</v>
      </c>
      <c r="I500" s="48">
        <v>26</v>
      </c>
      <c r="J500" s="55">
        <f>Table1[[#This Row],[APU
(units)]]+(Table1[[#This Row],[APU Trend]]*Table1[[#This Row],[APU
(units)]])</f>
        <v>3</v>
      </c>
      <c r="K500" s="55" t="str">
        <f>IF(Table1[[#This Row],[On Hand Stock (units)]]&gt;J500,"Yes","No")</f>
        <v>Yes</v>
      </c>
      <c r="L500" s="55">
        <f>Table1[[#This Row],[Lead Time (days)]]/Table1[[#This Row],[S-OTD]]</f>
        <v>36.619718309859159</v>
      </c>
      <c r="M500" s="55">
        <f>(Table1[[#This Row],[Demand variability (COV)]]/100)*E500</f>
        <v>2.5000000000000001E-2</v>
      </c>
      <c r="N500" s="55">
        <f>AVERAGE(Table1[[#This Row],[Lead Time (days)]],Table1[[#This Row],[Exp. Lead time]])</f>
        <v>31.30985915492958</v>
      </c>
      <c r="O500" s="55">
        <f>(Table1[[#This Row],[Exp. Lead time]]-N500)^2</f>
        <v>28.194604245189471</v>
      </c>
      <c r="P500" s="55">
        <v>28.194604245189471</v>
      </c>
      <c r="Q500" s="55">
        <f>1.64*SQRT(Table1[[#This Row],[Lead Time (days)]]*(M500^2)+Table1[[#This Row],[APU
(units)]]*P500)</f>
        <v>27.53844189090254</v>
      </c>
      <c r="R500" s="58">
        <f>Table1[[#This Row],[Safety Stock]]+(E500/30)*Table1[[#This Row],[Lead Time (days)]]</f>
        <v>36.205108557569204</v>
      </c>
      <c r="S500" s="58" t="str">
        <f>IF(Table1[[#This Row],[On Hand Stock (units)]]&gt;R500,"yes","no")</f>
        <v>no</v>
      </c>
      <c r="T500" s="59">
        <f>Table1[[#This Row],[On Hand Stock (units)]]-J500</f>
        <v>0.93509426044052057</v>
      </c>
      <c r="U500" s="59">
        <f>Table1[[#This Row],[Exp. Lead time]]*Table1[[#This Row],[APU
(units)]]/30</f>
        <v>12.206572769953054</v>
      </c>
      <c r="V500" s="59">
        <f>Table1[[#This Row],[On Hand Stock (units)]]+U500</f>
        <v>16.141667030393574</v>
      </c>
      <c r="W500" s="59" t="str">
        <f>IF(Table1[[#This Row],[On hand quantity after purchase]]&gt;Table1[[#This Row],[APU  Projection for oct]],"Yes","No")</f>
        <v>Yes</v>
      </c>
      <c r="X500" s="59">
        <f>AE500-Table1[[#This Row],[On Hand Stock (units)]]</f>
        <v>-1046.7077243004401</v>
      </c>
      <c r="Y500" s="59">
        <f>MAX(Table1[[#This Row],[Qty required to meet next quarter]],Table1[[#This Row],[MOQ/One lead time demand]])</f>
        <v>12.206572769953054</v>
      </c>
      <c r="Z500" s="59">
        <f>Table1[[#This Row],[Qty to purchase]]*Table1[[#This Row],[Std. Price ($)]]</f>
        <v>1060.7233325915493</v>
      </c>
      <c r="AA500" s="59"/>
      <c r="AB500" s="59"/>
      <c r="AC500" s="61">
        <f>Table1[[#This Row],[On Hand Stock (units)]]-(12*Table1[[#This Row],[APU
(units)]])</f>
        <v>-116.06490573955948</v>
      </c>
      <c r="AD500" s="64">
        <v>-11.999999999999996</v>
      </c>
      <c r="AE500" s="65">
        <f>AD500*Table1[[#This Row],[Std. Price ($)]]</f>
        <v>-1042.7726300399995</v>
      </c>
    </row>
    <row r="501" spans="1:31" ht="18.5" x14ac:dyDescent="0.35">
      <c r="A501" s="46">
        <v>57244.614427304696</v>
      </c>
      <c r="B501" s="47">
        <v>223.17313555999996</v>
      </c>
      <c r="C501" s="47">
        <v>566.31795854014331</v>
      </c>
      <c r="D501" s="47">
        <f>Table1[[#This Row],[On-Hand Stock ($)]]/Table1[[#This Row],[Std. Price ($)]]</f>
        <v>2.5375722625355555</v>
      </c>
      <c r="E501" s="48">
        <v>10</v>
      </c>
      <c r="F501" s="49">
        <v>0.4</v>
      </c>
      <c r="G501" s="48">
        <v>1</v>
      </c>
      <c r="H501" s="48">
        <v>0.25</v>
      </c>
      <c r="I501" s="48">
        <v>26</v>
      </c>
      <c r="J501" s="55">
        <f>Table1[[#This Row],[APU
(units)]]+(Table1[[#This Row],[APU Trend]]*Table1[[#This Row],[APU
(units)]])</f>
        <v>14</v>
      </c>
      <c r="K501" s="55" t="str">
        <f>IF(Table1[[#This Row],[On Hand Stock (units)]]&gt;J501,"Yes","No")</f>
        <v>No</v>
      </c>
      <c r="L501" s="55">
        <f>Table1[[#This Row],[Lead Time (days)]]/Table1[[#This Row],[S-OTD]]</f>
        <v>26</v>
      </c>
      <c r="M501" s="55">
        <f>(Table1[[#This Row],[Demand variability (COV)]]/100)*E501</f>
        <v>2.5000000000000001E-2</v>
      </c>
      <c r="N501" s="55">
        <f>AVERAGE(Table1[[#This Row],[Lead Time (days)]],Table1[[#This Row],[Exp. Lead time]])</f>
        <v>26</v>
      </c>
      <c r="O501" s="55">
        <f>(Table1[[#This Row],[Exp. Lead time]]-N501)^2</f>
        <v>0</v>
      </c>
      <c r="P501" s="55">
        <v>0</v>
      </c>
      <c r="Q501" s="55">
        <f>1.64*SQRT(Table1[[#This Row],[Lead Time (days)]]*(M501^2)+Table1[[#This Row],[APU
(units)]]*P501)</f>
        <v>0.20905980005730418</v>
      </c>
      <c r="R501" s="58">
        <f>Table1[[#This Row],[Safety Stock]]+(E501/30)*Table1[[#This Row],[Lead Time (days)]]</f>
        <v>8.8757264667239699</v>
      </c>
      <c r="S501" s="58" t="str">
        <f>IF(Table1[[#This Row],[On Hand Stock (units)]]&gt;R501,"yes","no")</f>
        <v>no</v>
      </c>
      <c r="T501" s="59">
        <f>Table1[[#This Row],[On Hand Stock (units)]]-J501</f>
        <v>-11.462427737464445</v>
      </c>
      <c r="U501" s="59">
        <f>Table1[[#This Row],[Exp. Lead time]]*Table1[[#This Row],[APU
(units)]]/30</f>
        <v>8.6666666666666661</v>
      </c>
      <c r="V501" s="59">
        <f>Table1[[#This Row],[On Hand Stock (units)]]+U501</f>
        <v>11.204238929202221</v>
      </c>
      <c r="W501" s="59" t="str">
        <f>IF(Table1[[#This Row],[On hand quantity after purchase]]&gt;Table1[[#This Row],[APU  Projection for oct]],"Yes","No")</f>
        <v>No</v>
      </c>
      <c r="X501" s="59">
        <f>AE501-Table1[[#This Row],[On Hand Stock (units)]]</f>
        <v>12048.811747977463</v>
      </c>
      <c r="Y501" s="59">
        <f>MAX(Table1[[#This Row],[Qty required to meet next quarter]],Table1[[#This Row],[MOQ/One lead time demand]])</f>
        <v>12048.811747977463</v>
      </c>
      <c r="Z501" s="59">
        <f>Table1[[#This Row],[Qty to purchase]]*Table1[[#This Row],[Std. Price ($)]]</f>
        <v>2688971.0975682945</v>
      </c>
      <c r="AA501" s="59"/>
      <c r="AB501" s="59"/>
      <c r="AC501" s="61">
        <f>Table1[[#This Row],[On Hand Stock (units)]]-(12*Table1[[#This Row],[APU
(units)]])</f>
        <v>-117.46242773746444</v>
      </c>
      <c r="AD501" s="64">
        <v>54</v>
      </c>
      <c r="AE501" s="65">
        <f>AD501*Table1[[#This Row],[Std. Price ($)]]</f>
        <v>12051.349320239999</v>
      </c>
    </row>
    <row r="502" spans="1:31" ht="18.5" x14ac:dyDescent="0.35">
      <c r="A502" s="46">
        <v>62023.604364732812</v>
      </c>
      <c r="B502" s="47">
        <v>5.9999727499999986</v>
      </c>
      <c r="C502" s="47">
        <v>1304.1048688678297</v>
      </c>
      <c r="D502" s="47">
        <f>Table1[[#This Row],[On-Hand Stock ($)]]/Table1[[#This Row],[Std. Price ($)]]</f>
        <v>217.35179861739039</v>
      </c>
      <c r="E502" s="48">
        <v>106</v>
      </c>
      <c r="F502" s="49">
        <v>-0.4</v>
      </c>
      <c r="G502" s="48">
        <v>0.83</v>
      </c>
      <c r="H502" s="48">
        <v>1.3</v>
      </c>
      <c r="I502" s="48">
        <v>44</v>
      </c>
      <c r="J502" s="55">
        <f>Table1[[#This Row],[APU
(units)]]+(Table1[[#This Row],[APU Trend]]*Table1[[#This Row],[APU
(units)]])</f>
        <v>63.599999999999994</v>
      </c>
      <c r="K502" s="55" t="str">
        <f>IF(Table1[[#This Row],[On Hand Stock (units)]]&gt;J502,"Yes","No")</f>
        <v>Yes</v>
      </c>
      <c r="L502" s="55">
        <f>Table1[[#This Row],[Lead Time (days)]]/Table1[[#This Row],[S-OTD]]</f>
        <v>53.01204819277109</v>
      </c>
      <c r="M502" s="55">
        <f>(Table1[[#This Row],[Demand variability (COV)]]/100)*E502</f>
        <v>1.3780000000000001</v>
      </c>
      <c r="N502" s="55">
        <f>AVERAGE(Table1[[#This Row],[Lead Time (days)]],Table1[[#This Row],[Exp. Lead time]])</f>
        <v>48.506024096385545</v>
      </c>
      <c r="O502" s="55">
        <f>(Table1[[#This Row],[Exp. Lead time]]-N502)^2</f>
        <v>20.304253157207167</v>
      </c>
      <c r="P502" s="55">
        <v>20.304253157207167</v>
      </c>
      <c r="Q502" s="55">
        <f>1.64*SQRT(Table1[[#This Row],[Lead Time (days)]]*(M502^2)+Table1[[#This Row],[APU
(units)]]*P502)</f>
        <v>77.546194844065596</v>
      </c>
      <c r="R502" s="58">
        <f>Table1[[#This Row],[Safety Stock]]+(E502/30)*Table1[[#This Row],[Lead Time (days)]]</f>
        <v>233.01286151073225</v>
      </c>
      <c r="S502" s="58" t="str">
        <f>IF(Table1[[#This Row],[On Hand Stock (units)]]&gt;R502,"yes","no")</f>
        <v>no</v>
      </c>
      <c r="T502" s="59">
        <f>Table1[[#This Row],[On Hand Stock (units)]]-J502</f>
        <v>153.75179861739039</v>
      </c>
      <c r="U502" s="59">
        <f>Table1[[#This Row],[Exp. Lead time]]*Table1[[#This Row],[APU
(units)]]/30</f>
        <v>187.30923694779119</v>
      </c>
      <c r="V502" s="59">
        <f>Table1[[#This Row],[On Hand Stock (units)]]+U502</f>
        <v>404.66103556518158</v>
      </c>
      <c r="W502" s="59" t="str">
        <f>IF(Table1[[#This Row],[On hand quantity after purchase]]&gt;Table1[[#This Row],[APU  Projection for oct]],"Yes","No")</f>
        <v>Yes</v>
      </c>
      <c r="X502" s="59">
        <f>AE502-Table1[[#This Row],[On Hand Stock (units)]]</f>
        <v>164.24646828260933</v>
      </c>
      <c r="Y502" s="59">
        <f>MAX(Table1[[#This Row],[Qty required to meet next quarter]],Table1[[#This Row],[MOQ/One lead time demand]])</f>
        <v>187.30923694779119</v>
      </c>
      <c r="Z502" s="59">
        <f>Table1[[#This Row],[Qty to purchase]]*Table1[[#This Row],[Std. Price ($)]]</f>
        <v>1123.85031751004</v>
      </c>
      <c r="AA502" s="59"/>
      <c r="AB502" s="59"/>
      <c r="AC502" s="61">
        <f>Table1[[#This Row],[On Hand Stock (units)]]-(12*Table1[[#This Row],[APU
(units)]])</f>
        <v>-1054.6482013826096</v>
      </c>
      <c r="AD502" s="64">
        <v>63.599999999999966</v>
      </c>
      <c r="AE502" s="65">
        <f>AD502*Table1[[#This Row],[Std. Price ($)]]</f>
        <v>381.59826689999971</v>
      </c>
    </row>
    <row r="503" spans="1:31" ht="18.5" x14ac:dyDescent="0.35">
      <c r="A503" s="46">
        <v>67684.270797529214</v>
      </c>
      <c r="B503" s="47">
        <v>5.1689014299999991</v>
      </c>
      <c r="C503" s="47">
        <v>6415.6526518092523</v>
      </c>
      <c r="D503" s="47">
        <f>Table1[[#This Row],[On-Hand Stock ($)]]/Table1[[#This Row],[Std. Price ($)]]</f>
        <v>1241.202359668378</v>
      </c>
      <c r="E503" s="48">
        <v>170</v>
      </c>
      <c r="F503" s="49">
        <v>-0.7</v>
      </c>
      <c r="G503" s="48">
        <v>0.9</v>
      </c>
      <c r="H503" s="48">
        <v>1.68</v>
      </c>
      <c r="I503" s="48">
        <v>101</v>
      </c>
      <c r="J503" s="55">
        <f>Table1[[#This Row],[APU
(units)]]+(Table1[[#This Row],[APU Trend]]*Table1[[#This Row],[APU
(units)]])</f>
        <v>51.000000000000014</v>
      </c>
      <c r="K503" s="55" t="str">
        <f>IF(Table1[[#This Row],[On Hand Stock (units)]]&gt;J503,"Yes","No")</f>
        <v>Yes</v>
      </c>
      <c r="L503" s="55">
        <f>Table1[[#This Row],[Lead Time (days)]]/Table1[[#This Row],[S-OTD]]</f>
        <v>112.22222222222221</v>
      </c>
      <c r="M503" s="55">
        <f>(Table1[[#This Row],[Demand variability (COV)]]/100)*E503</f>
        <v>2.8559999999999999</v>
      </c>
      <c r="N503" s="55">
        <f>AVERAGE(Table1[[#This Row],[Lead Time (days)]],Table1[[#This Row],[Exp. Lead time]])</f>
        <v>106.61111111111111</v>
      </c>
      <c r="O503" s="55">
        <f>(Table1[[#This Row],[Exp. Lead time]]-N503)^2</f>
        <v>31.484567901234445</v>
      </c>
      <c r="P503" s="55">
        <v>31.484567901234445</v>
      </c>
      <c r="Q503" s="55">
        <f>1.64*SQRT(Table1[[#This Row],[Lead Time (days)]]*(M503^2)+Table1[[#This Row],[APU
(units)]]*P503)</f>
        <v>128.88570914699127</v>
      </c>
      <c r="R503" s="58">
        <f>Table1[[#This Row],[Safety Stock]]+(E503/30)*Table1[[#This Row],[Lead Time (days)]]</f>
        <v>701.21904248032467</v>
      </c>
      <c r="S503" s="58" t="str">
        <f>IF(Table1[[#This Row],[On Hand Stock (units)]]&gt;R503,"yes","no")</f>
        <v>yes</v>
      </c>
      <c r="T503" s="59">
        <f>Table1[[#This Row],[On Hand Stock (units)]]-J503</f>
        <v>1190.202359668378</v>
      </c>
      <c r="U503" s="59">
        <f>Table1[[#This Row],[Exp. Lead time]]*Table1[[#This Row],[APU
(units)]]/30</f>
        <v>635.92592592592587</v>
      </c>
      <c r="V503" s="59">
        <f>Table1[[#This Row],[On Hand Stock (units)]]+U503</f>
        <v>1877.1282855943039</v>
      </c>
      <c r="W503" s="59" t="str">
        <f>IF(Table1[[#This Row],[On hand quantity after purchase]]&gt;Table1[[#This Row],[APU  Projection for oct]],"Yes","No")</f>
        <v>Yes</v>
      </c>
      <c r="X503" s="59">
        <f>AE503-Table1[[#This Row],[On Hand Stock (units)]]</f>
        <v>-2295.6582513883773</v>
      </c>
      <c r="Y503" s="59">
        <f>MAX(Table1[[#This Row],[Qty required to meet next quarter]],Table1[[#This Row],[MOQ/One lead time demand]])</f>
        <v>635.92592592592587</v>
      </c>
      <c r="Z503" s="59">
        <f>Table1[[#This Row],[Qty to purchase]]*Table1[[#This Row],[Std. Price ($)]]</f>
        <v>3287.0384278925917</v>
      </c>
      <c r="AA503" s="59"/>
      <c r="AB503" s="59"/>
      <c r="AC503" s="61">
        <f>Table1[[#This Row],[On Hand Stock (units)]]-(12*Table1[[#This Row],[APU
(units)]])</f>
        <v>-798.79764033162201</v>
      </c>
      <c r="AD503" s="64">
        <v>-203.99999999999989</v>
      </c>
      <c r="AE503" s="65">
        <f>AD503*Table1[[#This Row],[Std. Price ($)]]</f>
        <v>-1054.4558917199993</v>
      </c>
    </row>
    <row r="504" spans="1:31" ht="18.5" x14ac:dyDescent="0.35">
      <c r="A504" s="46">
        <v>99188.333871575946</v>
      </c>
      <c r="B504" s="47">
        <v>16.132998430000001</v>
      </c>
      <c r="C504" s="47">
        <v>1067.1106931990644</v>
      </c>
      <c r="D504" s="47">
        <f>Table1[[#This Row],[On-Hand Stock ($)]]/Table1[[#This Row],[Std. Price ($)]]</f>
        <v>66.144597845787075</v>
      </c>
      <c r="E504" s="48">
        <v>42</v>
      </c>
      <c r="F504" s="49">
        <v>0.6</v>
      </c>
      <c r="G504" s="48">
        <v>1</v>
      </c>
      <c r="H504" s="48">
        <v>1.1599999999999999</v>
      </c>
      <c r="I504" s="48">
        <v>41</v>
      </c>
      <c r="J504" s="55">
        <f>Table1[[#This Row],[APU
(units)]]+(Table1[[#This Row],[APU Trend]]*Table1[[#This Row],[APU
(units)]])</f>
        <v>67.2</v>
      </c>
      <c r="K504" s="55" t="str">
        <f>IF(Table1[[#This Row],[On Hand Stock (units)]]&gt;J504,"Yes","No")</f>
        <v>No</v>
      </c>
      <c r="L504" s="55">
        <f>Table1[[#This Row],[Lead Time (days)]]/Table1[[#This Row],[S-OTD]]</f>
        <v>41</v>
      </c>
      <c r="M504" s="55">
        <f>(Table1[[#This Row],[Demand variability (COV)]]/100)*E504</f>
        <v>0.48719999999999997</v>
      </c>
      <c r="N504" s="55">
        <f>AVERAGE(Table1[[#This Row],[Lead Time (days)]],Table1[[#This Row],[Exp. Lead time]])</f>
        <v>41</v>
      </c>
      <c r="O504" s="55">
        <f>(Table1[[#This Row],[Exp. Lead time]]-N504)^2</f>
        <v>0</v>
      </c>
      <c r="P504" s="55">
        <v>0</v>
      </c>
      <c r="Q504" s="55">
        <f>1.64*SQRT(Table1[[#This Row],[Lead Time (days)]]*(M504^2)+Table1[[#This Row],[APU
(units)]]*P504)</f>
        <v>5.1161474907027449</v>
      </c>
      <c r="R504" s="58">
        <f>Table1[[#This Row],[Safety Stock]]+(E504/30)*Table1[[#This Row],[Lead Time (days)]]</f>
        <v>62.516147490702743</v>
      </c>
      <c r="S504" s="58" t="str">
        <f>IF(Table1[[#This Row],[On Hand Stock (units)]]&gt;R504,"yes","no")</f>
        <v>yes</v>
      </c>
      <c r="T504" s="59">
        <f>Table1[[#This Row],[On Hand Stock (units)]]-J504</f>
        <v>-1.0554021542129277</v>
      </c>
      <c r="U504" s="59">
        <f>Table1[[#This Row],[Exp. Lead time]]*Table1[[#This Row],[APU
(units)]]/30</f>
        <v>57.4</v>
      </c>
      <c r="V504" s="59">
        <f>Table1[[#This Row],[On Hand Stock (units)]]+U504</f>
        <v>123.54459784578708</v>
      </c>
      <c r="W504" s="59" t="str">
        <f>IF(Table1[[#This Row],[On hand quantity after purchase]]&gt;Table1[[#This Row],[APU  Projection for oct]],"Yes","No")</f>
        <v>Yes</v>
      </c>
      <c r="X504" s="59">
        <f>AE504-Table1[[#This Row],[On Hand Stock (units)]]</f>
        <v>4405.9225669502139</v>
      </c>
      <c r="Y504" s="59">
        <f>MAX(Table1[[#This Row],[Qty required to meet next quarter]],Table1[[#This Row],[MOQ/One lead time demand]])</f>
        <v>4405.9225669502139</v>
      </c>
      <c r="Z504" s="59">
        <f>Table1[[#This Row],[Qty to purchase]]*Table1[[#This Row],[Std. Price ($)]]</f>
        <v>71080.741855309374</v>
      </c>
      <c r="AA504" s="59"/>
      <c r="AB504" s="59"/>
      <c r="AC504" s="61">
        <f>Table1[[#This Row],[On Hand Stock (units)]]-(12*Table1[[#This Row],[APU
(units)]])</f>
        <v>-437.85540215421292</v>
      </c>
      <c r="AD504" s="64">
        <v>277.20000000000005</v>
      </c>
      <c r="AE504" s="65">
        <f>AD504*Table1[[#This Row],[Std. Price ($)]]</f>
        <v>4472.0671647960007</v>
      </c>
    </row>
    <row r="505" spans="1:31" ht="18.5" x14ac:dyDescent="0.35">
      <c r="A505" s="46">
        <v>94413.991107574839</v>
      </c>
      <c r="B505" s="47">
        <v>19.471609589999996</v>
      </c>
      <c r="C505" s="47">
        <v>81.051534397398072</v>
      </c>
      <c r="D505" s="47">
        <f>Table1[[#This Row],[On-Hand Stock ($)]]/Table1[[#This Row],[Std. Price ($)]]</f>
        <v>4.1625492757940039</v>
      </c>
      <c r="E505" s="48">
        <v>10</v>
      </c>
      <c r="F505" s="49">
        <v>1.2</v>
      </c>
      <c r="G505" s="48">
        <v>0.82</v>
      </c>
      <c r="H505" s="48">
        <v>0.25</v>
      </c>
      <c r="I505" s="48">
        <v>30</v>
      </c>
      <c r="J505" s="55">
        <f>Table1[[#This Row],[APU
(units)]]+(Table1[[#This Row],[APU Trend]]*Table1[[#This Row],[APU
(units)]])</f>
        <v>22</v>
      </c>
      <c r="K505" s="55" t="str">
        <f>IF(Table1[[#This Row],[On Hand Stock (units)]]&gt;J505,"Yes","No")</f>
        <v>No</v>
      </c>
      <c r="L505" s="55">
        <f>Table1[[#This Row],[Lead Time (days)]]/Table1[[#This Row],[S-OTD]]</f>
        <v>36.585365853658537</v>
      </c>
      <c r="M505" s="55">
        <f>(Table1[[#This Row],[Demand variability (COV)]]/100)*E505</f>
        <v>2.5000000000000001E-2</v>
      </c>
      <c r="N505" s="55">
        <f>AVERAGE(Table1[[#This Row],[Lead Time (days)]],Table1[[#This Row],[Exp. Lead time]])</f>
        <v>33.292682926829272</v>
      </c>
      <c r="O505" s="55">
        <f>(Table1[[#This Row],[Exp. Lead time]]-N505)^2</f>
        <v>10.841760856632934</v>
      </c>
      <c r="P505" s="55">
        <v>10.841760856632934</v>
      </c>
      <c r="Q505" s="55">
        <f>1.64*SQRT(Table1[[#This Row],[Lead Time (days)]]*(M505^2)+Table1[[#This Row],[APU
(units)]]*P505)</f>
        <v>17.077775909057927</v>
      </c>
      <c r="R505" s="58">
        <f>Table1[[#This Row],[Safety Stock]]+(E505/30)*Table1[[#This Row],[Lead Time (days)]]</f>
        <v>27.077775909057927</v>
      </c>
      <c r="S505" s="58" t="str">
        <f>IF(Table1[[#This Row],[On Hand Stock (units)]]&gt;R505,"yes","no")</f>
        <v>no</v>
      </c>
      <c r="T505" s="59">
        <f>Table1[[#This Row],[On Hand Stock (units)]]-J505</f>
        <v>-17.837450724205997</v>
      </c>
      <c r="U505" s="59">
        <f>Table1[[#This Row],[Exp. Lead time]]*Table1[[#This Row],[APU
(units)]]/30</f>
        <v>12.195121951219512</v>
      </c>
      <c r="V505" s="59">
        <f>Table1[[#This Row],[On Hand Stock (units)]]+U505</f>
        <v>16.357671227013515</v>
      </c>
      <c r="W505" s="59" t="str">
        <f>IF(Table1[[#This Row],[On hand quantity after purchase]]&gt;Table1[[#This Row],[APU  Projection for oct]],"Yes","No")</f>
        <v>No</v>
      </c>
      <c r="X505" s="59">
        <f>AE505-Table1[[#This Row],[On Hand Stock (units)]]</f>
        <v>1981.9416289042058</v>
      </c>
      <c r="Y505" s="59">
        <f>MAX(Table1[[#This Row],[Qty required to meet next quarter]],Table1[[#This Row],[MOQ/One lead time demand]])</f>
        <v>1981.9416289042058</v>
      </c>
      <c r="Z505" s="59">
        <f>Table1[[#This Row],[Qty to purchase]]*Table1[[#This Row],[Std. Price ($)]]</f>
        <v>38591.593628191345</v>
      </c>
      <c r="AA505" s="59"/>
      <c r="AB505" s="59"/>
      <c r="AC505" s="61">
        <f>Table1[[#This Row],[On Hand Stock (units)]]-(12*Table1[[#This Row],[APU
(units)]])</f>
        <v>-115.83745072420599</v>
      </c>
      <c r="AD505" s="64">
        <v>102</v>
      </c>
      <c r="AE505" s="65">
        <f>AD505*Table1[[#This Row],[Std. Price ($)]]</f>
        <v>1986.1041781799997</v>
      </c>
    </row>
    <row r="506" spans="1:31" ht="18.5" x14ac:dyDescent="0.35">
      <c r="A506" s="46">
        <v>18407.774634569218</v>
      </c>
      <c r="B506" s="47">
        <v>8.6182074899999996</v>
      </c>
      <c r="C506" s="47">
        <v>89.633389859873631</v>
      </c>
      <c r="D506" s="47">
        <f>Table1[[#This Row],[On-Hand Stock ($)]]/Table1[[#This Row],[Std. Price ($)]]</f>
        <v>10.400467842515781</v>
      </c>
      <c r="E506" s="48">
        <v>42</v>
      </c>
      <c r="F506" s="49">
        <v>0.4</v>
      </c>
      <c r="G506" s="48">
        <v>0.87</v>
      </c>
      <c r="H506" s="48">
        <v>0.25</v>
      </c>
      <c r="I506" s="48">
        <v>16</v>
      </c>
      <c r="J506" s="55">
        <f>Table1[[#This Row],[APU
(units)]]+(Table1[[#This Row],[APU Trend]]*Table1[[#This Row],[APU
(units)]])</f>
        <v>58.8</v>
      </c>
      <c r="K506" s="55" t="str">
        <f>IF(Table1[[#This Row],[On Hand Stock (units)]]&gt;J506,"Yes","No")</f>
        <v>No</v>
      </c>
      <c r="L506" s="55">
        <f>Table1[[#This Row],[Lead Time (days)]]/Table1[[#This Row],[S-OTD]]</f>
        <v>18.390804597701148</v>
      </c>
      <c r="M506" s="55">
        <f>(Table1[[#This Row],[Demand variability (COV)]]/100)*E506</f>
        <v>0.105</v>
      </c>
      <c r="N506" s="55">
        <f>AVERAGE(Table1[[#This Row],[Lead Time (days)]],Table1[[#This Row],[Exp. Lead time]])</f>
        <v>17.195402298850574</v>
      </c>
      <c r="O506" s="55">
        <f>(Table1[[#This Row],[Exp. Lead time]]-N506)^2</f>
        <v>1.4289866560972373</v>
      </c>
      <c r="P506" s="55">
        <v>1.4289866560972373</v>
      </c>
      <c r="Q506" s="55">
        <f>1.64*SQRT(Table1[[#This Row],[Lead Time (days)]]*(M506^2)+Table1[[#This Row],[APU
(units)]]*P506)</f>
        <v>12.72388898372048</v>
      </c>
      <c r="R506" s="58">
        <f>Table1[[#This Row],[Safety Stock]]+(E506/30)*Table1[[#This Row],[Lead Time (days)]]</f>
        <v>35.123888983720477</v>
      </c>
      <c r="S506" s="58" t="str">
        <f>IF(Table1[[#This Row],[On Hand Stock (units)]]&gt;R506,"yes","no")</f>
        <v>no</v>
      </c>
      <c r="T506" s="59">
        <f>Table1[[#This Row],[On Hand Stock (units)]]-J506</f>
        <v>-48.399532157484217</v>
      </c>
      <c r="U506" s="59">
        <f>Table1[[#This Row],[Exp. Lead time]]*Table1[[#This Row],[APU
(units)]]/30</f>
        <v>25.74712643678161</v>
      </c>
      <c r="V506" s="59">
        <f>Table1[[#This Row],[On Hand Stock (units)]]+U506</f>
        <v>36.147594279297394</v>
      </c>
      <c r="W506" s="59" t="str">
        <f>IF(Table1[[#This Row],[On hand quantity after purchase]]&gt;Table1[[#This Row],[APU  Projection for oct]],"Yes","No")</f>
        <v>No</v>
      </c>
      <c r="X506" s="59">
        <f>AE506-Table1[[#This Row],[On Hand Stock (units)]]</f>
        <v>1944.2089908894839</v>
      </c>
      <c r="Y506" s="59">
        <f>MAX(Table1[[#This Row],[Qty required to meet next quarter]],Table1[[#This Row],[MOQ/One lead time demand]])</f>
        <v>1944.2089908894839</v>
      </c>
      <c r="Z506" s="59">
        <f>Table1[[#This Row],[Qty to purchase]]*Table1[[#This Row],[Std. Price ($)]]</f>
        <v>16755.59648740909</v>
      </c>
      <c r="AA506" s="59"/>
      <c r="AB506" s="59"/>
      <c r="AC506" s="61">
        <f>Table1[[#This Row],[On Hand Stock (units)]]-(12*Table1[[#This Row],[APU
(units)]])</f>
        <v>-493.59953215748419</v>
      </c>
      <c r="AD506" s="64">
        <v>226.79999999999998</v>
      </c>
      <c r="AE506" s="65">
        <f>AD506*Table1[[#This Row],[Std. Price ($)]]</f>
        <v>1954.6094587319997</v>
      </c>
    </row>
    <row r="507" spans="1:31" ht="18.5" x14ac:dyDescent="0.35">
      <c r="A507" s="46">
        <v>34253.56361119901</v>
      </c>
      <c r="B507" s="47">
        <v>12.192397589999999</v>
      </c>
      <c r="C507" s="47">
        <v>284.58007793310111</v>
      </c>
      <c r="D507" s="47">
        <f>Table1[[#This Row],[On-Hand Stock ($)]]/Table1[[#This Row],[Std. Price ($)]]</f>
        <v>23.340780665363877</v>
      </c>
      <c r="E507" s="48">
        <v>18</v>
      </c>
      <c r="F507" s="49">
        <v>-0.4</v>
      </c>
      <c r="G507" s="48">
        <v>0.94</v>
      </c>
      <c r="H507" s="48">
        <v>1.04</v>
      </c>
      <c r="I507" s="48">
        <v>30</v>
      </c>
      <c r="J507" s="55">
        <f>Table1[[#This Row],[APU
(units)]]+(Table1[[#This Row],[APU Trend]]*Table1[[#This Row],[APU
(units)]])</f>
        <v>10.8</v>
      </c>
      <c r="K507" s="55" t="str">
        <f>IF(Table1[[#This Row],[On Hand Stock (units)]]&gt;J507,"Yes","No")</f>
        <v>Yes</v>
      </c>
      <c r="L507" s="55">
        <f>Table1[[#This Row],[Lead Time (days)]]/Table1[[#This Row],[S-OTD]]</f>
        <v>31.914893617021278</v>
      </c>
      <c r="M507" s="55">
        <f>(Table1[[#This Row],[Demand variability (COV)]]/100)*E507</f>
        <v>0.18719999999999998</v>
      </c>
      <c r="N507" s="55">
        <f>AVERAGE(Table1[[#This Row],[Lead Time (days)]],Table1[[#This Row],[Exp. Lead time]])</f>
        <v>30.957446808510639</v>
      </c>
      <c r="O507" s="55">
        <f>(Table1[[#This Row],[Exp. Lead time]]-N507)^2</f>
        <v>0.91670439112720803</v>
      </c>
      <c r="P507" s="55">
        <v>0.91670439112720803</v>
      </c>
      <c r="Q507" s="55">
        <f>1.64*SQRT(Table1[[#This Row],[Lead Time (days)]]*(M507^2)+Table1[[#This Row],[APU
(units)]]*P507)</f>
        <v>6.8707964391825271</v>
      </c>
      <c r="R507" s="58">
        <f>Table1[[#This Row],[Safety Stock]]+(E507/30)*Table1[[#This Row],[Lead Time (days)]]</f>
        <v>24.870796439182527</v>
      </c>
      <c r="S507" s="58" t="str">
        <f>IF(Table1[[#This Row],[On Hand Stock (units)]]&gt;R507,"yes","no")</f>
        <v>no</v>
      </c>
      <c r="T507" s="59">
        <f>Table1[[#This Row],[On Hand Stock (units)]]-J507</f>
        <v>12.540780665363876</v>
      </c>
      <c r="U507" s="59">
        <f>Table1[[#This Row],[Exp. Lead time]]*Table1[[#This Row],[APU
(units)]]/30</f>
        <v>19.148936170212767</v>
      </c>
      <c r="V507" s="59">
        <f>Table1[[#This Row],[On Hand Stock (units)]]+U507</f>
        <v>42.489716835576644</v>
      </c>
      <c r="W507" s="59" t="str">
        <f>IF(Table1[[#This Row],[On hand quantity after purchase]]&gt;Table1[[#This Row],[APU  Projection for oct]],"Yes","No")</f>
        <v>Yes</v>
      </c>
      <c r="X507" s="59">
        <f>AE507-Table1[[#This Row],[On Hand Stock (units)]]</f>
        <v>108.33711330663608</v>
      </c>
      <c r="Y507" s="59">
        <f>MAX(Table1[[#This Row],[Qty required to meet next quarter]],Table1[[#This Row],[MOQ/One lead time demand]])</f>
        <v>108.33711330663608</v>
      </c>
      <c r="Z507" s="59">
        <f>Table1[[#This Row],[Qty to purchase]]*Table1[[#This Row],[Std. Price ($)]]</f>
        <v>1320.8891591873867</v>
      </c>
      <c r="AA507" s="59"/>
      <c r="AB507" s="59"/>
      <c r="AC507" s="61">
        <f>Table1[[#This Row],[On Hand Stock (units)]]-(12*Table1[[#This Row],[APU
(units)]])</f>
        <v>-192.65921933463613</v>
      </c>
      <c r="AD507" s="64">
        <v>10.799999999999999</v>
      </c>
      <c r="AE507" s="65">
        <f>AD507*Table1[[#This Row],[Std. Price ($)]]</f>
        <v>131.67789397199996</v>
      </c>
    </row>
    <row r="508" spans="1:31" ht="18.5" x14ac:dyDescent="0.35">
      <c r="A508" s="46">
        <v>52795.089370043148</v>
      </c>
      <c r="B508" s="47">
        <v>92.88</v>
      </c>
      <c r="C508" s="47">
        <v>1120.4947643999997</v>
      </c>
      <c r="D508" s="47">
        <f>Table1[[#This Row],[On-Hand Stock ($)]]/Table1[[#This Row],[Std. Price ($)]]</f>
        <v>12.063897118863046</v>
      </c>
      <c r="E508" s="48">
        <v>10</v>
      </c>
      <c r="F508" s="49">
        <v>0.2</v>
      </c>
      <c r="G508" s="48">
        <v>1</v>
      </c>
      <c r="H508" s="48">
        <v>1.23</v>
      </c>
      <c r="I508" s="48">
        <v>31</v>
      </c>
      <c r="J508" s="55">
        <f>Table1[[#This Row],[APU
(units)]]+(Table1[[#This Row],[APU Trend]]*Table1[[#This Row],[APU
(units)]])</f>
        <v>12</v>
      </c>
      <c r="K508" s="55" t="str">
        <f>IF(Table1[[#This Row],[On Hand Stock (units)]]&gt;J508,"Yes","No")</f>
        <v>Yes</v>
      </c>
      <c r="L508" s="55">
        <f>Table1[[#This Row],[Lead Time (days)]]/Table1[[#This Row],[S-OTD]]</f>
        <v>31</v>
      </c>
      <c r="M508" s="55">
        <f>(Table1[[#This Row],[Demand variability (COV)]]/100)*E508</f>
        <v>0.123</v>
      </c>
      <c r="N508" s="55">
        <f>AVERAGE(Table1[[#This Row],[Lead Time (days)]],Table1[[#This Row],[Exp. Lead time]])</f>
        <v>31</v>
      </c>
      <c r="O508" s="55">
        <f>(Table1[[#This Row],[Exp. Lead time]]-N508)^2</f>
        <v>0</v>
      </c>
      <c r="P508" s="55">
        <v>0</v>
      </c>
      <c r="Q508" s="55">
        <f>1.64*SQRT(Table1[[#This Row],[Lead Time (days)]]*(M508^2)+Table1[[#This Row],[APU
(units)]]*P508)</f>
        <v>1.1231294272700718</v>
      </c>
      <c r="R508" s="58">
        <f>Table1[[#This Row],[Safety Stock]]+(E508/30)*Table1[[#This Row],[Lead Time (days)]]</f>
        <v>11.456462760603404</v>
      </c>
      <c r="S508" s="58" t="str">
        <f>IF(Table1[[#This Row],[On Hand Stock (units)]]&gt;R508,"yes","no")</f>
        <v>yes</v>
      </c>
      <c r="T508" s="59">
        <f>Table1[[#This Row],[On Hand Stock (units)]]-J508</f>
        <v>6.3897118863046387E-2</v>
      </c>
      <c r="U508" s="59">
        <f>Table1[[#This Row],[Exp. Lead time]]*Table1[[#This Row],[APU
(units)]]/30</f>
        <v>10.333333333333334</v>
      </c>
      <c r="V508" s="59">
        <f>Table1[[#This Row],[On Hand Stock (units)]]+U508</f>
        <v>22.397230452196382</v>
      </c>
      <c r="W508" s="59" t="str">
        <f>IF(Table1[[#This Row],[On hand quantity after purchase]]&gt;Table1[[#This Row],[APU  Projection for oct]],"Yes","No")</f>
        <v>Yes</v>
      </c>
      <c r="X508" s="59">
        <f>AE508-Table1[[#This Row],[On Hand Stock (units)]]</f>
        <v>3888.8961028811368</v>
      </c>
      <c r="Y508" s="59">
        <f>MAX(Table1[[#This Row],[Qty required to meet next quarter]],Table1[[#This Row],[MOQ/One lead time demand]])</f>
        <v>3888.8961028811368</v>
      </c>
      <c r="Z508" s="59">
        <f>Table1[[#This Row],[Qty to purchase]]*Table1[[#This Row],[Std. Price ($)]]</f>
        <v>361200.67003559996</v>
      </c>
      <c r="AA508" s="59"/>
      <c r="AB508" s="59"/>
      <c r="AC508" s="61">
        <f>Table1[[#This Row],[On Hand Stock (units)]]-(12*Table1[[#This Row],[APU
(units)]])</f>
        <v>-107.93610288113695</v>
      </c>
      <c r="AD508" s="64">
        <v>42</v>
      </c>
      <c r="AE508" s="65">
        <f>AD508*Table1[[#This Row],[Std. Price ($)]]</f>
        <v>3900.96</v>
      </c>
    </row>
    <row r="509" spans="1:31" ht="18.5" x14ac:dyDescent="0.35">
      <c r="A509" s="46">
        <v>23447.4464124642</v>
      </c>
      <c r="B509" s="47">
        <v>7.8112854</v>
      </c>
      <c r="C509" s="47">
        <v>1023.2186386212838</v>
      </c>
      <c r="D509" s="47">
        <f>Table1[[#This Row],[On-Hand Stock ($)]]/Table1[[#This Row],[Std. Price ($)]]</f>
        <v>130.99235096713838</v>
      </c>
      <c r="E509" s="48">
        <v>34</v>
      </c>
      <c r="F509" s="49">
        <v>-0.4</v>
      </c>
      <c r="G509" s="48">
        <v>1</v>
      </c>
      <c r="H509" s="48">
        <v>1.26</v>
      </c>
      <c r="I509" s="48">
        <v>61</v>
      </c>
      <c r="J509" s="55">
        <f>Table1[[#This Row],[APU
(units)]]+(Table1[[#This Row],[APU Trend]]*Table1[[#This Row],[APU
(units)]])</f>
        <v>20.399999999999999</v>
      </c>
      <c r="K509" s="55" t="str">
        <f>IF(Table1[[#This Row],[On Hand Stock (units)]]&gt;J509,"Yes","No")</f>
        <v>Yes</v>
      </c>
      <c r="L509" s="55">
        <f>Table1[[#This Row],[Lead Time (days)]]/Table1[[#This Row],[S-OTD]]</f>
        <v>61</v>
      </c>
      <c r="M509" s="55">
        <f>(Table1[[#This Row],[Demand variability (COV)]]/100)*E509</f>
        <v>0.4284</v>
      </c>
      <c r="N509" s="55">
        <f>AVERAGE(Table1[[#This Row],[Lead Time (days)]],Table1[[#This Row],[Exp. Lead time]])</f>
        <v>61</v>
      </c>
      <c r="O509" s="55">
        <f>(Table1[[#This Row],[Exp. Lead time]]-N509)^2</f>
        <v>0</v>
      </c>
      <c r="P509" s="55">
        <v>0</v>
      </c>
      <c r="Q509" s="55">
        <f>1.64*SQRT(Table1[[#This Row],[Lead Time (days)]]*(M509^2)+Table1[[#This Row],[APU
(units)]]*P509)</f>
        <v>5.4872939762997932</v>
      </c>
      <c r="R509" s="58">
        <f>Table1[[#This Row],[Safety Stock]]+(E509/30)*Table1[[#This Row],[Lead Time (days)]]</f>
        <v>74.620627309633122</v>
      </c>
      <c r="S509" s="58" t="str">
        <f>IF(Table1[[#This Row],[On Hand Stock (units)]]&gt;R509,"yes","no")</f>
        <v>yes</v>
      </c>
      <c r="T509" s="59">
        <f>Table1[[#This Row],[On Hand Stock (units)]]-J509</f>
        <v>110.59235096713837</v>
      </c>
      <c r="U509" s="59">
        <f>Table1[[#This Row],[Exp. Lead time]]*Table1[[#This Row],[APU
(units)]]/30</f>
        <v>69.13333333333334</v>
      </c>
      <c r="V509" s="59">
        <f>Table1[[#This Row],[On Hand Stock (units)]]+U509</f>
        <v>200.12568430047173</v>
      </c>
      <c r="W509" s="59" t="str">
        <f>IF(Table1[[#This Row],[On hand quantity after purchase]]&gt;Table1[[#This Row],[APU  Projection for oct]],"Yes","No")</f>
        <v>Yes</v>
      </c>
      <c r="X509" s="59">
        <f>AE509-Table1[[#This Row],[On Hand Stock (units)]]</f>
        <v>28.357871192861552</v>
      </c>
      <c r="Y509" s="59">
        <f>MAX(Table1[[#This Row],[Qty required to meet next quarter]],Table1[[#This Row],[MOQ/One lead time demand]])</f>
        <v>69.13333333333334</v>
      </c>
      <c r="Z509" s="59">
        <f>Table1[[#This Row],[Qty to purchase]]*Table1[[#This Row],[Std. Price ($)]]</f>
        <v>540.02019732000008</v>
      </c>
      <c r="AA509" s="59"/>
      <c r="AB509" s="59"/>
      <c r="AC509" s="61">
        <f>Table1[[#This Row],[On Hand Stock (units)]]-(12*Table1[[#This Row],[APU
(units)]])</f>
        <v>-277.00764903286165</v>
      </c>
      <c r="AD509" s="64">
        <v>20.399999999999991</v>
      </c>
      <c r="AE509" s="65">
        <f>AD509*Table1[[#This Row],[Std. Price ($)]]</f>
        <v>159.35022215999993</v>
      </c>
    </row>
    <row r="510" spans="1:31" ht="18.5" x14ac:dyDescent="0.35">
      <c r="A510" s="46">
        <v>70200.570516990148</v>
      </c>
      <c r="B510" s="47">
        <v>16.056843279999999</v>
      </c>
      <c r="C510" s="47">
        <v>234.27165772755504</v>
      </c>
      <c r="D510" s="47">
        <f>Table1[[#This Row],[On-Hand Stock ($)]]/Table1[[#This Row],[Std. Price ($)]]</f>
        <v>14.590144129970923</v>
      </c>
      <c r="E510" s="48">
        <v>10</v>
      </c>
      <c r="F510" s="49">
        <v>-0.1</v>
      </c>
      <c r="G510" s="48">
        <v>1</v>
      </c>
      <c r="H510" s="48">
        <v>1.59</v>
      </c>
      <c r="I510" s="48">
        <v>23</v>
      </c>
      <c r="J510" s="55">
        <f>Table1[[#This Row],[APU
(units)]]+(Table1[[#This Row],[APU Trend]]*Table1[[#This Row],[APU
(units)]])</f>
        <v>9</v>
      </c>
      <c r="K510" s="55" t="str">
        <f>IF(Table1[[#This Row],[On Hand Stock (units)]]&gt;J510,"Yes","No")</f>
        <v>Yes</v>
      </c>
      <c r="L510" s="55">
        <f>Table1[[#This Row],[Lead Time (days)]]/Table1[[#This Row],[S-OTD]]</f>
        <v>23</v>
      </c>
      <c r="M510" s="55">
        <f>(Table1[[#This Row],[Demand variability (COV)]]/100)*E510</f>
        <v>0.159</v>
      </c>
      <c r="N510" s="55">
        <f>AVERAGE(Table1[[#This Row],[Lead Time (days)]],Table1[[#This Row],[Exp. Lead time]])</f>
        <v>23</v>
      </c>
      <c r="O510" s="55">
        <f>(Table1[[#This Row],[Exp. Lead time]]-N510)^2</f>
        <v>0</v>
      </c>
      <c r="P510" s="55">
        <v>0</v>
      </c>
      <c r="Q510" s="55">
        <f>1.64*SQRT(Table1[[#This Row],[Lead Time (days)]]*(M510^2)+Table1[[#This Row],[APU
(units)]]*P510)</f>
        <v>1.2505610280190247</v>
      </c>
      <c r="R510" s="58">
        <f>Table1[[#This Row],[Safety Stock]]+(E510/30)*Table1[[#This Row],[Lead Time (days)]]</f>
        <v>8.9172276946856908</v>
      </c>
      <c r="S510" s="58" t="str">
        <f>IF(Table1[[#This Row],[On Hand Stock (units)]]&gt;R510,"yes","no")</f>
        <v>yes</v>
      </c>
      <c r="T510" s="59">
        <f>Table1[[#This Row],[On Hand Stock (units)]]-J510</f>
        <v>5.5901441299709234</v>
      </c>
      <c r="U510" s="59">
        <f>Table1[[#This Row],[Exp. Lead time]]*Table1[[#This Row],[APU
(units)]]/30</f>
        <v>7.666666666666667</v>
      </c>
      <c r="V510" s="59">
        <f>Table1[[#This Row],[On Hand Stock (units)]]+U510</f>
        <v>22.256810796637591</v>
      </c>
      <c r="W510" s="59" t="str">
        <f>IF(Table1[[#This Row],[On hand quantity after purchase]]&gt;Table1[[#This Row],[APU  Projection for oct]],"Yes","No")</f>
        <v>Yes</v>
      </c>
      <c r="X510" s="59">
        <f>AE510-Table1[[#This Row],[On Hand Stock (units)]]</f>
        <v>370.77409459002911</v>
      </c>
      <c r="Y510" s="59">
        <f>MAX(Table1[[#This Row],[Qty required to meet next quarter]],Table1[[#This Row],[MOQ/One lead time demand]])</f>
        <v>370.77409459002911</v>
      </c>
      <c r="Z510" s="59">
        <f>Table1[[#This Row],[Qty to purchase]]*Table1[[#This Row],[Std. Price ($)]]</f>
        <v>5953.4615291159926</v>
      </c>
      <c r="AA510" s="59"/>
      <c r="AB510" s="59"/>
      <c r="AC510" s="61">
        <f>Table1[[#This Row],[On Hand Stock (units)]]-(12*Table1[[#This Row],[APU
(units)]])</f>
        <v>-105.40985587002908</v>
      </c>
      <c r="AD510" s="64">
        <v>24</v>
      </c>
      <c r="AE510" s="65">
        <f>AD510*Table1[[#This Row],[Std. Price ($)]]</f>
        <v>385.36423872</v>
      </c>
    </row>
    <row r="511" spans="1:31" ht="18.5" x14ac:dyDescent="0.35">
      <c r="A511" s="46">
        <v>67748.836639715388</v>
      </c>
      <c r="B511" s="47">
        <v>11.784285879999999</v>
      </c>
      <c r="C511" s="47">
        <v>157.04892160938178</v>
      </c>
      <c r="D511" s="47">
        <f>Table1[[#This Row],[On-Hand Stock ($)]]/Table1[[#This Row],[Std. Price ($)]]</f>
        <v>13.326978249562101</v>
      </c>
      <c r="E511" s="48">
        <v>10</v>
      </c>
      <c r="F511" s="49">
        <v>1.5</v>
      </c>
      <c r="G511" s="48">
        <v>0.71</v>
      </c>
      <c r="H511" s="48">
        <v>1.03</v>
      </c>
      <c r="I511" s="48">
        <v>30</v>
      </c>
      <c r="J511" s="55">
        <f>Table1[[#This Row],[APU
(units)]]+(Table1[[#This Row],[APU Trend]]*Table1[[#This Row],[APU
(units)]])</f>
        <v>25</v>
      </c>
      <c r="K511" s="55" t="str">
        <f>IF(Table1[[#This Row],[On Hand Stock (units)]]&gt;J511,"Yes","No")</f>
        <v>No</v>
      </c>
      <c r="L511" s="55">
        <f>Table1[[#This Row],[Lead Time (days)]]/Table1[[#This Row],[S-OTD]]</f>
        <v>42.253521126760567</v>
      </c>
      <c r="M511" s="55">
        <f>(Table1[[#This Row],[Demand variability (COV)]]/100)*E511</f>
        <v>0.10300000000000001</v>
      </c>
      <c r="N511" s="55">
        <f>AVERAGE(Table1[[#This Row],[Lead Time (days)]],Table1[[#This Row],[Exp. Lead time]])</f>
        <v>36.126760563380287</v>
      </c>
      <c r="O511" s="55">
        <f>(Table1[[#This Row],[Exp. Lead time]]-N511)^2</f>
        <v>37.537195000991851</v>
      </c>
      <c r="P511" s="55">
        <v>37.537195000991851</v>
      </c>
      <c r="Q511" s="55">
        <f>1.64*SQRT(Table1[[#This Row],[Lead Time (days)]]*(M511^2)+Table1[[#This Row],[APU
(units)]]*P511)</f>
        <v>31.78767710510909</v>
      </c>
      <c r="R511" s="58">
        <f>Table1[[#This Row],[Safety Stock]]+(E511/30)*Table1[[#This Row],[Lead Time (days)]]</f>
        <v>41.78767710510909</v>
      </c>
      <c r="S511" s="58" t="str">
        <f>IF(Table1[[#This Row],[On Hand Stock (units)]]&gt;R511,"yes","no")</f>
        <v>no</v>
      </c>
      <c r="T511" s="59">
        <f>Table1[[#This Row],[On Hand Stock (units)]]-J511</f>
        <v>-11.673021750437899</v>
      </c>
      <c r="U511" s="59">
        <f>Table1[[#This Row],[Exp. Lead time]]*Table1[[#This Row],[APU
(units)]]/30</f>
        <v>14.084507042253524</v>
      </c>
      <c r="V511" s="59">
        <f>Table1[[#This Row],[On Hand Stock (units)]]+U511</f>
        <v>27.411485291815623</v>
      </c>
      <c r="W511" s="59" t="str">
        <f>IF(Table1[[#This Row],[On hand quantity after purchase]]&gt;Table1[[#This Row],[APU  Projection for oct]],"Yes","No")</f>
        <v>Yes</v>
      </c>
      <c r="X511" s="59">
        <f>AE511-Table1[[#This Row],[On Hand Stock (units)]]</f>
        <v>1400.7873273504379</v>
      </c>
      <c r="Y511" s="59">
        <f>MAX(Table1[[#This Row],[Qty required to meet next quarter]],Table1[[#This Row],[MOQ/One lead time demand]])</f>
        <v>1400.7873273504379</v>
      </c>
      <c r="Z511" s="59">
        <f>Table1[[#This Row],[Qty to purchase]]*Table1[[#This Row],[Std. Price ($)]]</f>
        <v>16507.278322578703</v>
      </c>
      <c r="AA511" s="59"/>
      <c r="AB511" s="59"/>
      <c r="AC511" s="61">
        <f>Table1[[#This Row],[On Hand Stock (units)]]-(12*Table1[[#This Row],[APU
(units)]])</f>
        <v>-106.6730217504379</v>
      </c>
      <c r="AD511" s="64">
        <v>120</v>
      </c>
      <c r="AE511" s="65">
        <f>AD511*Table1[[#This Row],[Std. Price ($)]]</f>
        <v>1414.1143055999999</v>
      </c>
    </row>
    <row r="512" spans="1:31" ht="18.5" x14ac:dyDescent="0.35">
      <c r="A512" s="46">
        <v>6591.6500639504939</v>
      </c>
      <c r="B512" s="47">
        <v>23.24488367</v>
      </c>
      <c r="C512" s="47">
        <v>234.78138803941013</v>
      </c>
      <c r="D512" s="47">
        <f>Table1[[#This Row],[On-Hand Stock ($)]]/Table1[[#This Row],[Std. Price ($)]]</f>
        <v>10.100346870843692</v>
      </c>
      <c r="E512" s="48">
        <v>18</v>
      </c>
      <c r="F512" s="49">
        <v>-0.4</v>
      </c>
      <c r="G512" s="48">
        <v>1</v>
      </c>
      <c r="H512" s="48">
        <v>0.87</v>
      </c>
      <c r="I512" s="48">
        <v>16</v>
      </c>
      <c r="J512" s="55">
        <f>Table1[[#This Row],[APU
(units)]]+(Table1[[#This Row],[APU Trend]]*Table1[[#This Row],[APU
(units)]])</f>
        <v>10.8</v>
      </c>
      <c r="K512" s="55" t="str">
        <f>IF(Table1[[#This Row],[On Hand Stock (units)]]&gt;J512,"Yes","No")</f>
        <v>No</v>
      </c>
      <c r="L512" s="55">
        <f>Table1[[#This Row],[Lead Time (days)]]/Table1[[#This Row],[S-OTD]]</f>
        <v>16</v>
      </c>
      <c r="M512" s="55">
        <f>(Table1[[#This Row],[Demand variability (COV)]]/100)*E512</f>
        <v>0.15659999999999999</v>
      </c>
      <c r="N512" s="55">
        <f>AVERAGE(Table1[[#This Row],[Lead Time (days)]],Table1[[#This Row],[Exp. Lead time]])</f>
        <v>16</v>
      </c>
      <c r="O512" s="55">
        <f>(Table1[[#This Row],[Exp. Lead time]]-N512)^2</f>
        <v>0</v>
      </c>
      <c r="P512" s="55">
        <v>0</v>
      </c>
      <c r="Q512" s="55">
        <f>1.64*SQRT(Table1[[#This Row],[Lead Time (days)]]*(M512^2)+Table1[[#This Row],[APU
(units)]]*P512)</f>
        <v>1.0272959999999998</v>
      </c>
      <c r="R512" s="58">
        <f>Table1[[#This Row],[Safety Stock]]+(E512/30)*Table1[[#This Row],[Lead Time (days)]]</f>
        <v>10.627295999999999</v>
      </c>
      <c r="S512" s="58" t="str">
        <f>IF(Table1[[#This Row],[On Hand Stock (units)]]&gt;R512,"yes","no")</f>
        <v>no</v>
      </c>
      <c r="T512" s="59">
        <f>Table1[[#This Row],[On Hand Stock (units)]]-J512</f>
        <v>-0.6996531291563084</v>
      </c>
      <c r="U512" s="59">
        <f>Table1[[#This Row],[Exp. Lead time]]*Table1[[#This Row],[APU
(units)]]/30</f>
        <v>9.6</v>
      </c>
      <c r="V512" s="59">
        <f>Table1[[#This Row],[On Hand Stock (units)]]+U512</f>
        <v>19.700346870843692</v>
      </c>
      <c r="W512" s="59" t="str">
        <f>IF(Table1[[#This Row],[On hand quantity after purchase]]&gt;Table1[[#This Row],[APU  Projection for oct]],"Yes","No")</f>
        <v>Yes</v>
      </c>
      <c r="X512" s="59">
        <f>AE512-Table1[[#This Row],[On Hand Stock (units)]]</f>
        <v>240.94439676515628</v>
      </c>
      <c r="Y512" s="59">
        <f>MAX(Table1[[#This Row],[Qty required to meet next quarter]],Table1[[#This Row],[MOQ/One lead time demand]])</f>
        <v>240.94439676515628</v>
      </c>
      <c r="Z512" s="59">
        <f>Table1[[#This Row],[Qty to purchase]]*Table1[[#This Row],[Std. Price ($)]]</f>
        <v>5600.7244737443825</v>
      </c>
      <c r="AA512" s="59"/>
      <c r="AB512" s="59"/>
      <c r="AC512" s="61">
        <f>Table1[[#This Row],[On Hand Stock (units)]]-(12*Table1[[#This Row],[APU
(units)]])</f>
        <v>-205.89965312915632</v>
      </c>
      <c r="AD512" s="64">
        <v>10.799999999999999</v>
      </c>
      <c r="AE512" s="65">
        <f>AD512*Table1[[#This Row],[Std. Price ($)]]</f>
        <v>251.04474363599996</v>
      </c>
    </row>
    <row r="513" spans="1:31" ht="18.5" x14ac:dyDescent="0.35">
      <c r="A513" s="46">
        <v>34117.218290055062</v>
      </c>
      <c r="B513" s="47">
        <v>5.0746118899999999</v>
      </c>
      <c r="C513" s="47">
        <v>90.72276412421752</v>
      </c>
      <c r="D513" s="47">
        <f>Table1[[#This Row],[On-Hand Stock ($)]]/Table1[[#This Row],[Std. Price ($)]]</f>
        <v>17.877773924542932</v>
      </c>
      <c r="E513" s="48">
        <v>34</v>
      </c>
      <c r="F513" s="49">
        <v>0.8</v>
      </c>
      <c r="G513" s="48">
        <v>1</v>
      </c>
      <c r="H513" s="48">
        <v>0.25</v>
      </c>
      <c r="I513" s="48">
        <v>30</v>
      </c>
      <c r="J513" s="55">
        <f>Table1[[#This Row],[APU
(units)]]+(Table1[[#This Row],[APU Trend]]*Table1[[#This Row],[APU
(units)]])</f>
        <v>61.2</v>
      </c>
      <c r="K513" s="55" t="str">
        <f>IF(Table1[[#This Row],[On Hand Stock (units)]]&gt;J513,"Yes","No")</f>
        <v>No</v>
      </c>
      <c r="L513" s="55">
        <f>Table1[[#This Row],[Lead Time (days)]]/Table1[[#This Row],[S-OTD]]</f>
        <v>30</v>
      </c>
      <c r="M513" s="55">
        <f>(Table1[[#This Row],[Demand variability (COV)]]/100)*E513</f>
        <v>8.5000000000000006E-2</v>
      </c>
      <c r="N513" s="55">
        <f>AVERAGE(Table1[[#This Row],[Lead Time (days)]],Table1[[#This Row],[Exp. Lead time]])</f>
        <v>30</v>
      </c>
      <c r="O513" s="55">
        <f>(Table1[[#This Row],[Exp. Lead time]]-N513)^2</f>
        <v>0</v>
      </c>
      <c r="P513" s="55">
        <v>0</v>
      </c>
      <c r="Q513" s="55">
        <f>1.64*SQRT(Table1[[#This Row],[Lead Time (days)]]*(M513^2)+Table1[[#This Row],[APU
(units)]]*P513)</f>
        <v>0.76352524516220166</v>
      </c>
      <c r="R513" s="58">
        <f>Table1[[#This Row],[Safety Stock]]+(E513/30)*Table1[[#This Row],[Lead Time (days)]]</f>
        <v>34.763525245162199</v>
      </c>
      <c r="S513" s="58" t="str">
        <f>IF(Table1[[#This Row],[On Hand Stock (units)]]&gt;R513,"yes","no")</f>
        <v>no</v>
      </c>
      <c r="T513" s="59">
        <f>Table1[[#This Row],[On Hand Stock (units)]]-J513</f>
        <v>-43.322226075457067</v>
      </c>
      <c r="U513" s="59">
        <f>Table1[[#This Row],[Exp. Lead time]]*Table1[[#This Row],[APU
(units)]]/30</f>
        <v>34</v>
      </c>
      <c r="V513" s="59">
        <f>Table1[[#This Row],[On Hand Stock (units)]]+U513</f>
        <v>51.877773924542936</v>
      </c>
      <c r="W513" s="59" t="str">
        <f>IF(Table1[[#This Row],[On hand quantity after purchase]]&gt;Table1[[#This Row],[APU  Projection for oct]],"Yes","No")</f>
        <v>No</v>
      </c>
      <c r="X513" s="59">
        <f>AE513-Table1[[#This Row],[On Hand Stock (units)]]</f>
        <v>1327.9092993034574</v>
      </c>
      <c r="Y513" s="59">
        <f>MAX(Table1[[#This Row],[Qty required to meet next quarter]],Table1[[#This Row],[MOQ/One lead time demand]])</f>
        <v>1327.9092993034574</v>
      </c>
      <c r="Z513" s="59">
        <f>Table1[[#This Row],[Qty to purchase]]*Table1[[#This Row],[Std. Price ($)]]</f>
        <v>6738.6243190868936</v>
      </c>
      <c r="AA513" s="59"/>
      <c r="AB513" s="59"/>
      <c r="AC513" s="61">
        <f>Table1[[#This Row],[On Hand Stock (units)]]-(12*Table1[[#This Row],[APU
(units)]])</f>
        <v>-390.12222607545709</v>
      </c>
      <c r="AD513" s="64">
        <v>265.20000000000005</v>
      </c>
      <c r="AE513" s="65">
        <f>AD513*Table1[[#This Row],[Std. Price ($)]]</f>
        <v>1345.7870732280003</v>
      </c>
    </row>
    <row r="514" spans="1:31" ht="18.5" x14ac:dyDescent="0.35">
      <c r="A514" s="46">
        <v>35470.917242711941</v>
      </c>
      <c r="B514" s="47">
        <v>11.760876250000001</v>
      </c>
      <c r="C514" s="47">
        <v>181.14338886050001</v>
      </c>
      <c r="D514" s="47">
        <f>Table1[[#This Row],[On-Hand Stock ($)]]/Table1[[#This Row],[Std. Price ($)]]</f>
        <v>15.402201758606209</v>
      </c>
      <c r="E514" s="48">
        <v>74</v>
      </c>
      <c r="F514" s="49">
        <v>-0.4</v>
      </c>
      <c r="G514" s="48">
        <v>1</v>
      </c>
      <c r="H514" s="48">
        <v>0.25</v>
      </c>
      <c r="I514" s="48">
        <v>16</v>
      </c>
      <c r="J514" s="55">
        <f>Table1[[#This Row],[APU
(units)]]+(Table1[[#This Row],[APU Trend]]*Table1[[#This Row],[APU
(units)]])</f>
        <v>44.4</v>
      </c>
      <c r="K514" s="55" t="str">
        <f>IF(Table1[[#This Row],[On Hand Stock (units)]]&gt;J514,"Yes","No")</f>
        <v>No</v>
      </c>
      <c r="L514" s="55">
        <f>Table1[[#This Row],[Lead Time (days)]]/Table1[[#This Row],[S-OTD]]</f>
        <v>16</v>
      </c>
      <c r="M514" s="55">
        <f>(Table1[[#This Row],[Demand variability (COV)]]/100)*E514</f>
        <v>0.185</v>
      </c>
      <c r="N514" s="55">
        <f>AVERAGE(Table1[[#This Row],[Lead Time (days)]],Table1[[#This Row],[Exp. Lead time]])</f>
        <v>16</v>
      </c>
      <c r="O514" s="55">
        <f>(Table1[[#This Row],[Exp. Lead time]]-N514)^2</f>
        <v>0</v>
      </c>
      <c r="P514" s="55">
        <v>0</v>
      </c>
      <c r="Q514" s="55">
        <f>1.64*SQRT(Table1[[#This Row],[Lead Time (days)]]*(M514^2)+Table1[[#This Row],[APU
(units)]]*P514)</f>
        <v>1.2136</v>
      </c>
      <c r="R514" s="58">
        <f>Table1[[#This Row],[Safety Stock]]+(E514/30)*Table1[[#This Row],[Lead Time (days)]]</f>
        <v>40.680266666666668</v>
      </c>
      <c r="S514" s="58" t="str">
        <f>IF(Table1[[#This Row],[On Hand Stock (units)]]&gt;R514,"yes","no")</f>
        <v>no</v>
      </c>
      <c r="T514" s="59">
        <f>Table1[[#This Row],[On Hand Stock (units)]]-J514</f>
        <v>-28.997798241393788</v>
      </c>
      <c r="U514" s="59">
        <f>Table1[[#This Row],[Exp. Lead time]]*Table1[[#This Row],[APU
(units)]]/30</f>
        <v>39.466666666666669</v>
      </c>
      <c r="V514" s="59">
        <f>Table1[[#This Row],[On Hand Stock (units)]]+U514</f>
        <v>54.868868425272879</v>
      </c>
      <c r="W514" s="59" t="str">
        <f>IF(Table1[[#This Row],[On hand quantity after purchase]]&gt;Table1[[#This Row],[APU  Projection for oct]],"Yes","No")</f>
        <v>Yes</v>
      </c>
      <c r="X514" s="59">
        <f>AE514-Table1[[#This Row],[On Hand Stock (units)]]</f>
        <v>506.78070374139361</v>
      </c>
      <c r="Y514" s="59">
        <f>MAX(Table1[[#This Row],[Qty required to meet next quarter]],Table1[[#This Row],[MOQ/One lead time demand]])</f>
        <v>506.78070374139361</v>
      </c>
      <c r="Z514" s="59">
        <f>Table1[[#This Row],[Qty to purchase]]*Table1[[#This Row],[Std. Price ($)]]</f>
        <v>5960.1851425904424</v>
      </c>
      <c r="AA514" s="59"/>
      <c r="AB514" s="59"/>
      <c r="AC514" s="61">
        <f>Table1[[#This Row],[On Hand Stock (units)]]-(12*Table1[[#This Row],[APU
(units)]])</f>
        <v>-872.59779824139378</v>
      </c>
      <c r="AD514" s="64">
        <v>44.399999999999984</v>
      </c>
      <c r="AE514" s="65">
        <f>AD514*Table1[[#This Row],[Std. Price ($)]]</f>
        <v>522.18290549999983</v>
      </c>
    </row>
    <row r="515" spans="1:31" ht="18.5" x14ac:dyDescent="0.35">
      <c r="A515" s="46">
        <v>96716.715301459888</v>
      </c>
      <c r="B515" s="47">
        <v>9.0792040400000005</v>
      </c>
      <c r="C515" s="47">
        <v>501.62361220056385</v>
      </c>
      <c r="D515" s="47">
        <f>Table1[[#This Row],[On-Hand Stock ($)]]/Table1[[#This Row],[Std. Price ($)]]</f>
        <v>55.249734447047828</v>
      </c>
      <c r="E515" s="48">
        <v>66</v>
      </c>
      <c r="F515" s="49">
        <v>-0.6</v>
      </c>
      <c r="G515" s="48">
        <v>0.78</v>
      </c>
      <c r="H515" s="48">
        <v>1.23</v>
      </c>
      <c r="I515" s="48">
        <v>16</v>
      </c>
      <c r="J515" s="55">
        <f>Table1[[#This Row],[APU
(units)]]+(Table1[[#This Row],[APU Trend]]*Table1[[#This Row],[APU
(units)]])</f>
        <v>26.4</v>
      </c>
      <c r="K515" s="55" t="str">
        <f>IF(Table1[[#This Row],[On Hand Stock (units)]]&gt;J515,"Yes","No")</f>
        <v>Yes</v>
      </c>
      <c r="L515" s="55">
        <f>Table1[[#This Row],[Lead Time (days)]]/Table1[[#This Row],[S-OTD]]</f>
        <v>20.512820512820511</v>
      </c>
      <c r="M515" s="55">
        <f>(Table1[[#This Row],[Demand variability (COV)]]/100)*E515</f>
        <v>0.81179999999999997</v>
      </c>
      <c r="N515" s="55">
        <f>AVERAGE(Table1[[#This Row],[Lead Time (days)]],Table1[[#This Row],[Exp. Lead time]])</f>
        <v>18.256410256410255</v>
      </c>
      <c r="O515" s="55">
        <f>(Table1[[#This Row],[Exp. Lead time]]-N515)^2</f>
        <v>5.0913872452333946</v>
      </c>
      <c r="P515" s="55">
        <v>5.0913872452333946</v>
      </c>
      <c r="Q515" s="55">
        <f>1.64*SQRT(Table1[[#This Row],[Lead Time (days)]]*(M515^2)+Table1[[#This Row],[APU
(units)]]*P515)</f>
        <v>30.531139010228991</v>
      </c>
      <c r="R515" s="58">
        <f>Table1[[#This Row],[Safety Stock]]+(E515/30)*Table1[[#This Row],[Lead Time (days)]]</f>
        <v>65.731139010228986</v>
      </c>
      <c r="S515" s="58" t="str">
        <f>IF(Table1[[#This Row],[On Hand Stock (units)]]&gt;R515,"yes","no")</f>
        <v>no</v>
      </c>
      <c r="T515" s="59">
        <f>Table1[[#This Row],[On Hand Stock (units)]]-J515</f>
        <v>28.84973444704783</v>
      </c>
      <c r="U515" s="59">
        <f>Table1[[#This Row],[Exp. Lead time]]*Table1[[#This Row],[APU
(units)]]/30</f>
        <v>45.128205128205124</v>
      </c>
      <c r="V515" s="59">
        <f>Table1[[#This Row],[On Hand Stock (units)]]+U515</f>
        <v>100.37793957525295</v>
      </c>
      <c r="W515" s="59" t="str">
        <f>IF(Table1[[#This Row],[On hand quantity after purchase]]&gt;Table1[[#This Row],[APU  Projection for oct]],"Yes","No")</f>
        <v>Yes</v>
      </c>
      <c r="X515" s="59">
        <f>AE515-Table1[[#This Row],[On Hand Stock (units)]]</f>
        <v>-414.78621443104777</v>
      </c>
      <c r="Y515" s="59">
        <f>MAX(Table1[[#This Row],[Qty required to meet next quarter]],Table1[[#This Row],[MOQ/One lead time demand]])</f>
        <v>45.128205128205124</v>
      </c>
      <c r="Z515" s="59">
        <f>Table1[[#This Row],[Qty to purchase]]*Table1[[#This Row],[Std. Price ($)]]</f>
        <v>409.72818231794872</v>
      </c>
      <c r="AA515" s="59"/>
      <c r="AB515" s="59"/>
      <c r="AC515" s="61">
        <f>Table1[[#This Row],[On Hand Stock (units)]]-(12*Table1[[#This Row],[APU
(units)]])</f>
        <v>-736.75026555295221</v>
      </c>
      <c r="AD515" s="64">
        <v>-39.599999999999987</v>
      </c>
      <c r="AE515" s="65">
        <f>AD515*Table1[[#This Row],[Std. Price ($)]]</f>
        <v>-359.53647998399993</v>
      </c>
    </row>
    <row r="516" spans="1:31" ht="18.5" x14ac:dyDescent="0.35">
      <c r="A516" s="46">
        <v>93158.669332110512</v>
      </c>
      <c r="B516" s="47">
        <v>13.45454133</v>
      </c>
      <c r="C516" s="47">
        <v>151.54263071026</v>
      </c>
      <c r="D516" s="47">
        <f>Table1[[#This Row],[On-Hand Stock ($)]]/Table1[[#This Row],[Std. Price ($)]]</f>
        <v>11.263307086683126</v>
      </c>
      <c r="E516" s="48">
        <v>10</v>
      </c>
      <c r="F516" s="49">
        <v>1.5</v>
      </c>
      <c r="G516" s="48">
        <v>1</v>
      </c>
      <c r="H516" s="48">
        <v>0.87</v>
      </c>
      <c r="I516" s="48">
        <v>31</v>
      </c>
      <c r="J516" s="55">
        <f>Table1[[#This Row],[APU
(units)]]+(Table1[[#This Row],[APU Trend]]*Table1[[#This Row],[APU
(units)]])</f>
        <v>25</v>
      </c>
      <c r="K516" s="55" t="str">
        <f>IF(Table1[[#This Row],[On Hand Stock (units)]]&gt;J516,"Yes","No")</f>
        <v>No</v>
      </c>
      <c r="L516" s="55">
        <f>Table1[[#This Row],[Lead Time (days)]]/Table1[[#This Row],[S-OTD]]</f>
        <v>31</v>
      </c>
      <c r="M516" s="55">
        <f>(Table1[[#This Row],[Demand variability (COV)]]/100)*E516</f>
        <v>8.6999999999999994E-2</v>
      </c>
      <c r="N516" s="55">
        <f>AVERAGE(Table1[[#This Row],[Lead Time (days)]],Table1[[#This Row],[Exp. Lead time]])</f>
        <v>31</v>
      </c>
      <c r="O516" s="55">
        <f>(Table1[[#This Row],[Exp. Lead time]]-N516)^2</f>
        <v>0</v>
      </c>
      <c r="P516" s="55">
        <v>0</v>
      </c>
      <c r="Q516" s="55">
        <f>1.64*SQRT(Table1[[#This Row],[Lead Time (days)]]*(M516^2)+Table1[[#This Row],[APU
(units)]]*P516)</f>
        <v>0.79440861928858753</v>
      </c>
      <c r="R516" s="58">
        <f>Table1[[#This Row],[Safety Stock]]+(E516/30)*Table1[[#This Row],[Lead Time (days)]]</f>
        <v>11.127741952621919</v>
      </c>
      <c r="S516" s="58" t="str">
        <f>IF(Table1[[#This Row],[On Hand Stock (units)]]&gt;R516,"yes","no")</f>
        <v>yes</v>
      </c>
      <c r="T516" s="59">
        <f>Table1[[#This Row],[On Hand Stock (units)]]-J516</f>
        <v>-13.736692913316874</v>
      </c>
      <c r="U516" s="59">
        <f>Table1[[#This Row],[Exp. Lead time]]*Table1[[#This Row],[APU
(units)]]/30</f>
        <v>10.333333333333334</v>
      </c>
      <c r="V516" s="59">
        <f>Table1[[#This Row],[On Hand Stock (units)]]+U516</f>
        <v>21.59664042001646</v>
      </c>
      <c r="W516" s="59" t="str">
        <f>IF(Table1[[#This Row],[On hand quantity after purchase]]&gt;Table1[[#This Row],[APU  Projection for oct]],"Yes","No")</f>
        <v>No</v>
      </c>
      <c r="X516" s="59">
        <f>AE516-Table1[[#This Row],[On Hand Stock (units)]]</f>
        <v>1603.2816525133167</v>
      </c>
      <c r="Y516" s="59">
        <f>MAX(Table1[[#This Row],[Qty required to meet next quarter]],Table1[[#This Row],[MOQ/One lead time demand]])</f>
        <v>1603.2816525133167</v>
      </c>
      <c r="Z516" s="59">
        <f>Table1[[#This Row],[Qty to purchase]]*Table1[[#This Row],[Std. Price ($)]]</f>
        <v>21571.419257371115</v>
      </c>
      <c r="AA516" s="59"/>
      <c r="AB516" s="59"/>
      <c r="AC516" s="61">
        <f>Table1[[#This Row],[On Hand Stock (units)]]-(12*Table1[[#This Row],[APU
(units)]])</f>
        <v>-108.73669291331687</v>
      </c>
      <c r="AD516" s="64">
        <v>120</v>
      </c>
      <c r="AE516" s="65">
        <f>AD516*Table1[[#This Row],[Std. Price ($)]]</f>
        <v>1614.5449595999999</v>
      </c>
    </row>
    <row r="517" spans="1:31" ht="18.5" x14ac:dyDescent="0.35">
      <c r="A517" s="46">
        <v>39214.33263038443</v>
      </c>
      <c r="B517" s="47">
        <v>5.0829955999999994</v>
      </c>
      <c r="C517" s="47">
        <v>247.37331181204402</v>
      </c>
      <c r="D517" s="47">
        <f>Table1[[#This Row],[On-Hand Stock ($)]]/Table1[[#This Row],[Std. Price ($)]]</f>
        <v>48.666835716333111</v>
      </c>
      <c r="E517" s="48">
        <v>42</v>
      </c>
      <c r="F517" s="49">
        <v>-0.2</v>
      </c>
      <c r="G517" s="48">
        <v>0.82</v>
      </c>
      <c r="H517" s="48">
        <v>1.8</v>
      </c>
      <c r="I517" s="48">
        <v>15</v>
      </c>
      <c r="J517" s="55">
        <f>Table1[[#This Row],[APU
(units)]]+(Table1[[#This Row],[APU Trend]]*Table1[[#This Row],[APU
(units)]])</f>
        <v>33.6</v>
      </c>
      <c r="K517" s="55" t="str">
        <f>IF(Table1[[#This Row],[On Hand Stock (units)]]&gt;J517,"Yes","No")</f>
        <v>Yes</v>
      </c>
      <c r="L517" s="55">
        <f>Table1[[#This Row],[Lead Time (days)]]/Table1[[#This Row],[S-OTD]]</f>
        <v>18.292682926829269</v>
      </c>
      <c r="M517" s="55">
        <f>(Table1[[#This Row],[Demand variability (COV)]]/100)*E517</f>
        <v>0.75600000000000012</v>
      </c>
      <c r="N517" s="55">
        <f>AVERAGE(Table1[[#This Row],[Lead Time (days)]],Table1[[#This Row],[Exp. Lead time]])</f>
        <v>16.646341463414636</v>
      </c>
      <c r="O517" s="55">
        <f>(Table1[[#This Row],[Exp. Lead time]]-N517)^2</f>
        <v>2.7104402141582336</v>
      </c>
      <c r="P517" s="55">
        <v>2.7104402141582336</v>
      </c>
      <c r="Q517" s="55">
        <f>1.64*SQRT(Table1[[#This Row],[Lead Time (days)]]*(M517^2)+Table1[[#This Row],[APU
(units)]]*P517)</f>
        <v>18.14491797677794</v>
      </c>
      <c r="R517" s="58">
        <f>Table1[[#This Row],[Safety Stock]]+(E517/30)*Table1[[#This Row],[Lead Time (days)]]</f>
        <v>39.14491797677794</v>
      </c>
      <c r="S517" s="58" t="str">
        <f>IF(Table1[[#This Row],[On Hand Stock (units)]]&gt;R517,"yes","no")</f>
        <v>yes</v>
      </c>
      <c r="T517" s="59">
        <f>Table1[[#This Row],[On Hand Stock (units)]]-J517</f>
        <v>15.066835716333109</v>
      </c>
      <c r="U517" s="59">
        <f>Table1[[#This Row],[Exp. Lead time]]*Table1[[#This Row],[APU
(units)]]/30</f>
        <v>25.609756097560975</v>
      </c>
      <c r="V517" s="59">
        <f>Table1[[#This Row],[On Hand Stock (units)]]+U517</f>
        <v>74.276591813894086</v>
      </c>
      <c r="W517" s="59" t="str">
        <f>IF(Table1[[#This Row],[On hand quantity after purchase]]&gt;Table1[[#This Row],[APU  Projection for oct]],"Yes","No")</f>
        <v>Yes</v>
      </c>
      <c r="X517" s="59">
        <f>AE517-Table1[[#This Row],[On Hand Stock (units)]]</f>
        <v>335.60763164366676</v>
      </c>
      <c r="Y517" s="59">
        <f>MAX(Table1[[#This Row],[Qty required to meet next quarter]],Table1[[#This Row],[MOQ/One lead time demand]])</f>
        <v>335.60763164366676</v>
      </c>
      <c r="Z517" s="59">
        <f>Table1[[#This Row],[Qty to purchase]]*Table1[[#This Row],[Std. Price ($)]]</f>
        <v>1705.8921149711787</v>
      </c>
      <c r="AA517" s="59"/>
      <c r="AB517" s="59"/>
      <c r="AC517" s="61">
        <f>Table1[[#This Row],[On Hand Stock (units)]]-(12*Table1[[#This Row],[APU
(units)]])</f>
        <v>-455.33316428366686</v>
      </c>
      <c r="AD517" s="64">
        <v>75.599999999999994</v>
      </c>
      <c r="AE517" s="65">
        <f>AD517*Table1[[#This Row],[Std. Price ($)]]</f>
        <v>384.2744673599999</v>
      </c>
    </row>
    <row r="518" spans="1:31" ht="18.5" x14ac:dyDescent="0.35">
      <c r="A518" s="46">
        <v>7120.0926266880351</v>
      </c>
      <c r="B518" s="47">
        <v>5.7151256999999989</v>
      </c>
      <c r="C518" s="47">
        <v>17.246940219436439</v>
      </c>
      <c r="D518" s="47">
        <f>Table1[[#This Row],[On-Hand Stock ($)]]/Table1[[#This Row],[Std. Price ($)]]</f>
        <v>3.017770933618563</v>
      </c>
      <c r="E518" s="48">
        <v>10</v>
      </c>
      <c r="F518" s="49">
        <v>0.8</v>
      </c>
      <c r="G518" s="48">
        <v>0.82</v>
      </c>
      <c r="H518" s="48">
        <v>0.25</v>
      </c>
      <c r="I518" s="48">
        <v>16</v>
      </c>
      <c r="J518" s="55">
        <f>Table1[[#This Row],[APU
(units)]]+(Table1[[#This Row],[APU Trend]]*Table1[[#This Row],[APU
(units)]])</f>
        <v>18</v>
      </c>
      <c r="K518" s="55" t="str">
        <f>IF(Table1[[#This Row],[On Hand Stock (units)]]&gt;J518,"Yes","No")</f>
        <v>No</v>
      </c>
      <c r="L518" s="55">
        <f>Table1[[#This Row],[Lead Time (days)]]/Table1[[#This Row],[S-OTD]]</f>
        <v>19.512195121951219</v>
      </c>
      <c r="M518" s="55">
        <f>(Table1[[#This Row],[Demand variability (COV)]]/100)*E518</f>
        <v>2.5000000000000001E-2</v>
      </c>
      <c r="N518" s="55">
        <f>AVERAGE(Table1[[#This Row],[Lead Time (days)]],Table1[[#This Row],[Exp. Lead time]])</f>
        <v>17.756097560975611</v>
      </c>
      <c r="O518" s="55">
        <f>(Table1[[#This Row],[Exp. Lead time]]-N518)^2</f>
        <v>3.0838786436644785</v>
      </c>
      <c r="P518" s="55">
        <v>3.0838786436644785</v>
      </c>
      <c r="Q518" s="55">
        <f>1.64*SQRT(Table1[[#This Row],[Lead Time (days)]]*(M518^2)+Table1[[#This Row],[APU
(units)]]*P518)</f>
        <v>9.1088361495857306</v>
      </c>
      <c r="R518" s="58">
        <f>Table1[[#This Row],[Safety Stock]]+(E518/30)*Table1[[#This Row],[Lead Time (days)]]</f>
        <v>14.442169482919063</v>
      </c>
      <c r="S518" s="58" t="str">
        <f>IF(Table1[[#This Row],[On Hand Stock (units)]]&gt;R518,"yes","no")</f>
        <v>no</v>
      </c>
      <c r="T518" s="59">
        <f>Table1[[#This Row],[On Hand Stock (units)]]-J518</f>
        <v>-14.982229066381437</v>
      </c>
      <c r="U518" s="59">
        <f>Table1[[#This Row],[Exp. Lead time]]*Table1[[#This Row],[APU
(units)]]/30</f>
        <v>6.5040650406504064</v>
      </c>
      <c r="V518" s="59">
        <f>Table1[[#This Row],[On Hand Stock (units)]]+U518</f>
        <v>9.5218359742689689</v>
      </c>
      <c r="W518" s="59" t="str">
        <f>IF(Table1[[#This Row],[On hand quantity after purchase]]&gt;Table1[[#This Row],[APU  Projection for oct]],"Yes","No")</f>
        <v>No</v>
      </c>
      <c r="X518" s="59">
        <f>AE518-Table1[[#This Row],[On Hand Stock (units)]]</f>
        <v>442.76203366638134</v>
      </c>
      <c r="Y518" s="59">
        <f>MAX(Table1[[#This Row],[Qty required to meet next quarter]],Table1[[#This Row],[MOQ/One lead time demand]])</f>
        <v>442.76203366638134</v>
      </c>
      <c r="Z518" s="59">
        <f>Table1[[#This Row],[Qty to purchase]]*Table1[[#This Row],[Std. Price ($)]]</f>
        <v>2530.4406775910006</v>
      </c>
      <c r="AA518" s="59"/>
      <c r="AB518" s="59"/>
      <c r="AC518" s="61">
        <f>Table1[[#This Row],[On Hand Stock (units)]]-(12*Table1[[#This Row],[APU
(units)]])</f>
        <v>-116.98222906638144</v>
      </c>
      <c r="AD518" s="64">
        <v>78</v>
      </c>
      <c r="AE518" s="65">
        <f>AD518*Table1[[#This Row],[Std. Price ($)]]</f>
        <v>445.77980459999992</v>
      </c>
    </row>
    <row r="519" spans="1:31" ht="18.5" x14ac:dyDescent="0.35">
      <c r="A519" s="46">
        <v>34784.803830873258</v>
      </c>
      <c r="B519" s="47">
        <v>51.203539999999997</v>
      </c>
      <c r="C519" s="47">
        <v>375.27881280912561</v>
      </c>
      <c r="D519" s="47">
        <f>Table1[[#This Row],[On-Hand Stock ($)]]/Table1[[#This Row],[Std. Price ($)]]</f>
        <v>7.3291575701431118</v>
      </c>
      <c r="E519" s="48">
        <v>10</v>
      </c>
      <c r="F519" s="49">
        <v>0.8</v>
      </c>
      <c r="G519" s="48">
        <v>0.9</v>
      </c>
      <c r="H519" s="48">
        <v>0.25</v>
      </c>
      <c r="I519" s="48">
        <v>66</v>
      </c>
      <c r="J519" s="55">
        <f>Table1[[#This Row],[APU
(units)]]+(Table1[[#This Row],[APU Trend]]*Table1[[#This Row],[APU
(units)]])</f>
        <v>18</v>
      </c>
      <c r="K519" s="55" t="str">
        <f>IF(Table1[[#This Row],[On Hand Stock (units)]]&gt;J519,"Yes","No")</f>
        <v>No</v>
      </c>
      <c r="L519" s="55">
        <f>Table1[[#This Row],[Lead Time (days)]]/Table1[[#This Row],[S-OTD]]</f>
        <v>73.333333333333329</v>
      </c>
      <c r="M519" s="55">
        <f>(Table1[[#This Row],[Demand variability (COV)]]/100)*E519</f>
        <v>2.5000000000000001E-2</v>
      </c>
      <c r="N519" s="55">
        <f>AVERAGE(Table1[[#This Row],[Lead Time (days)]],Table1[[#This Row],[Exp. Lead time]])</f>
        <v>69.666666666666657</v>
      </c>
      <c r="O519" s="55">
        <f>(Table1[[#This Row],[Exp. Lead time]]-N519)^2</f>
        <v>13.444444444444478</v>
      </c>
      <c r="P519" s="55">
        <v>13.444444444444478</v>
      </c>
      <c r="Q519" s="55">
        <f>1.64*SQRT(Table1[[#This Row],[Lead Time (days)]]*(M519^2)+Table1[[#This Row],[APU
(units)]]*P519)</f>
        <v>19.018746640559115</v>
      </c>
      <c r="R519" s="58">
        <f>Table1[[#This Row],[Safety Stock]]+(E519/30)*Table1[[#This Row],[Lead Time (days)]]</f>
        <v>41.018746640559115</v>
      </c>
      <c r="S519" s="58" t="str">
        <f>IF(Table1[[#This Row],[On Hand Stock (units)]]&gt;R519,"yes","no")</f>
        <v>no</v>
      </c>
      <c r="T519" s="59">
        <f>Table1[[#This Row],[On Hand Stock (units)]]-J519</f>
        <v>-10.670842429856888</v>
      </c>
      <c r="U519" s="59">
        <f>Table1[[#This Row],[Exp. Lead time]]*Table1[[#This Row],[APU
(units)]]/30</f>
        <v>24.444444444444443</v>
      </c>
      <c r="V519" s="59">
        <f>Table1[[#This Row],[On Hand Stock (units)]]+U519</f>
        <v>31.773602014587553</v>
      </c>
      <c r="W519" s="59" t="str">
        <f>IF(Table1[[#This Row],[On hand quantity after purchase]]&gt;Table1[[#This Row],[APU  Projection for oct]],"Yes","No")</f>
        <v>Yes</v>
      </c>
      <c r="X519" s="59">
        <f>AE519-Table1[[#This Row],[On Hand Stock (units)]]</f>
        <v>3986.5469624298566</v>
      </c>
      <c r="Y519" s="59">
        <f>MAX(Table1[[#This Row],[Qty required to meet next quarter]],Table1[[#This Row],[MOQ/One lead time demand]])</f>
        <v>3986.5469624298566</v>
      </c>
      <c r="Z519" s="59">
        <f>Table1[[#This Row],[Qty to purchase]]*Table1[[#This Row],[Std. Price ($)]]</f>
        <v>204125.31685265564</v>
      </c>
      <c r="AA519" s="59"/>
      <c r="AB519" s="59"/>
      <c r="AC519" s="61">
        <f>Table1[[#This Row],[On Hand Stock (units)]]-(12*Table1[[#This Row],[APU
(units)]])</f>
        <v>-112.67084242985689</v>
      </c>
      <c r="AD519" s="64">
        <v>78</v>
      </c>
      <c r="AE519" s="65">
        <f>AD519*Table1[[#This Row],[Std. Price ($)]]</f>
        <v>3993.8761199999999</v>
      </c>
    </row>
    <row r="520" spans="1:31" ht="18.5" x14ac:dyDescent="0.35">
      <c r="A520" s="46">
        <v>21448.018871147578</v>
      </c>
      <c r="B520" s="47">
        <v>23.037631409999999</v>
      </c>
      <c r="C520" s="47">
        <v>51.680899554561762</v>
      </c>
      <c r="D520" s="47">
        <f>Table1[[#This Row],[On-Hand Stock ($)]]/Table1[[#This Row],[Std. Price ($)]]</f>
        <v>2.2433252201495208</v>
      </c>
      <c r="E520" s="48">
        <v>18</v>
      </c>
      <c r="F520" s="49">
        <v>0.2</v>
      </c>
      <c r="G520" s="48">
        <v>1</v>
      </c>
      <c r="H520" s="48">
        <v>0.25</v>
      </c>
      <c r="I520" s="48">
        <v>11</v>
      </c>
      <c r="J520" s="55">
        <f>Table1[[#This Row],[APU
(units)]]+(Table1[[#This Row],[APU Trend]]*Table1[[#This Row],[APU
(units)]])</f>
        <v>21.6</v>
      </c>
      <c r="K520" s="55" t="str">
        <f>IF(Table1[[#This Row],[On Hand Stock (units)]]&gt;J520,"Yes","No")</f>
        <v>No</v>
      </c>
      <c r="L520" s="55">
        <f>Table1[[#This Row],[Lead Time (days)]]/Table1[[#This Row],[S-OTD]]</f>
        <v>11</v>
      </c>
      <c r="M520" s="55">
        <f>(Table1[[#This Row],[Demand variability (COV)]]/100)*E520</f>
        <v>4.4999999999999998E-2</v>
      </c>
      <c r="N520" s="55">
        <f>AVERAGE(Table1[[#This Row],[Lead Time (days)]],Table1[[#This Row],[Exp. Lead time]])</f>
        <v>11</v>
      </c>
      <c r="O520" s="55">
        <f>(Table1[[#This Row],[Exp. Lead time]]-N520)^2</f>
        <v>0</v>
      </c>
      <c r="P520" s="55">
        <v>0</v>
      </c>
      <c r="Q520" s="55">
        <f>1.64*SQRT(Table1[[#This Row],[Lead Time (days)]]*(M520^2)+Table1[[#This Row],[APU
(units)]]*P520)</f>
        <v>0.24476690952822849</v>
      </c>
      <c r="R520" s="58">
        <f>Table1[[#This Row],[Safety Stock]]+(E520/30)*Table1[[#This Row],[Lead Time (days)]]</f>
        <v>6.8447669095282277</v>
      </c>
      <c r="S520" s="58" t="str">
        <f>IF(Table1[[#This Row],[On Hand Stock (units)]]&gt;R520,"yes","no")</f>
        <v>no</v>
      </c>
      <c r="T520" s="59">
        <f>Table1[[#This Row],[On Hand Stock (units)]]-J520</f>
        <v>-19.356674779850479</v>
      </c>
      <c r="U520" s="59">
        <f>Table1[[#This Row],[Exp. Lead time]]*Table1[[#This Row],[APU
(units)]]/30</f>
        <v>6.6</v>
      </c>
      <c r="V520" s="59">
        <f>Table1[[#This Row],[On Hand Stock (units)]]+U520</f>
        <v>8.84332522014952</v>
      </c>
      <c r="W520" s="59" t="str">
        <f>IF(Table1[[#This Row],[On hand quantity after purchase]]&gt;Table1[[#This Row],[APU  Projection for oct]],"Yes","No")</f>
        <v>No</v>
      </c>
      <c r="X520" s="59">
        <f>AE520-Table1[[#This Row],[On Hand Stock (units)]]</f>
        <v>1739.4016093758503</v>
      </c>
      <c r="Y520" s="59">
        <f>MAX(Table1[[#This Row],[Qty required to meet next quarter]],Table1[[#This Row],[MOQ/One lead time demand]])</f>
        <v>1739.4016093758503</v>
      </c>
      <c r="Z520" s="59">
        <f>Table1[[#This Row],[Qty to purchase]]*Table1[[#This Row],[Std. Price ($)]]</f>
        <v>40071.693150761639</v>
      </c>
      <c r="AA520" s="59"/>
      <c r="AB520" s="59"/>
      <c r="AC520" s="61">
        <f>Table1[[#This Row],[On Hand Stock (units)]]-(12*Table1[[#This Row],[APU
(units)]])</f>
        <v>-213.75667477985047</v>
      </c>
      <c r="AD520" s="64">
        <v>75.599999999999994</v>
      </c>
      <c r="AE520" s="65">
        <f>AD520*Table1[[#This Row],[Std. Price ($)]]</f>
        <v>1741.6449345959998</v>
      </c>
    </row>
    <row r="521" spans="1:31" ht="18.5" x14ac:dyDescent="0.35">
      <c r="A521" s="46">
        <v>89304.32348619141</v>
      </c>
      <c r="B521" s="47">
        <v>11.75291781</v>
      </c>
      <c r="C521" s="47">
        <v>44.039949654228003</v>
      </c>
      <c r="D521" s="47">
        <f>Table1[[#This Row],[On-Hand Stock ($)]]/Table1[[#This Row],[Std. Price ($)]]</f>
        <v>3.7471503133253004</v>
      </c>
      <c r="E521" s="48">
        <v>18</v>
      </c>
      <c r="F521" s="49">
        <v>0.6</v>
      </c>
      <c r="G521" s="48">
        <v>1</v>
      </c>
      <c r="H521" s="48">
        <v>0.25</v>
      </c>
      <c r="I521" s="48">
        <v>16</v>
      </c>
      <c r="J521" s="55">
        <f>Table1[[#This Row],[APU
(units)]]+(Table1[[#This Row],[APU Trend]]*Table1[[#This Row],[APU
(units)]])</f>
        <v>28.799999999999997</v>
      </c>
      <c r="K521" s="55" t="str">
        <f>IF(Table1[[#This Row],[On Hand Stock (units)]]&gt;J521,"Yes","No")</f>
        <v>No</v>
      </c>
      <c r="L521" s="55">
        <f>Table1[[#This Row],[Lead Time (days)]]/Table1[[#This Row],[S-OTD]]</f>
        <v>16</v>
      </c>
      <c r="M521" s="55">
        <f>(Table1[[#This Row],[Demand variability (COV)]]/100)*E521</f>
        <v>4.4999999999999998E-2</v>
      </c>
      <c r="N521" s="55">
        <f>AVERAGE(Table1[[#This Row],[Lead Time (days)]],Table1[[#This Row],[Exp. Lead time]])</f>
        <v>16</v>
      </c>
      <c r="O521" s="55">
        <f>(Table1[[#This Row],[Exp. Lead time]]-N521)^2</f>
        <v>0</v>
      </c>
      <c r="P521" s="55">
        <v>0</v>
      </c>
      <c r="Q521" s="55">
        <f>1.64*SQRT(Table1[[#This Row],[Lead Time (days)]]*(M521^2)+Table1[[#This Row],[APU
(units)]]*P521)</f>
        <v>0.29519999999999996</v>
      </c>
      <c r="R521" s="58">
        <f>Table1[[#This Row],[Safety Stock]]+(E521/30)*Table1[[#This Row],[Lead Time (days)]]</f>
        <v>9.8951999999999991</v>
      </c>
      <c r="S521" s="58" t="str">
        <f>IF(Table1[[#This Row],[On Hand Stock (units)]]&gt;R521,"yes","no")</f>
        <v>no</v>
      </c>
      <c r="T521" s="59">
        <f>Table1[[#This Row],[On Hand Stock (units)]]-J521</f>
        <v>-25.052849686674698</v>
      </c>
      <c r="U521" s="59">
        <f>Table1[[#This Row],[Exp. Lead time]]*Table1[[#This Row],[APU
(units)]]/30</f>
        <v>9.6</v>
      </c>
      <c r="V521" s="59">
        <f>Table1[[#This Row],[On Hand Stock (units)]]+U521</f>
        <v>13.347150313325301</v>
      </c>
      <c r="W521" s="59" t="str">
        <f>IF(Table1[[#This Row],[On hand quantity after purchase]]&gt;Table1[[#This Row],[APU  Projection for oct]],"Yes","No")</f>
        <v>No</v>
      </c>
      <c r="X521" s="59">
        <f>AE521-Table1[[#This Row],[On Hand Stock (units)]]</f>
        <v>1392.4994855146745</v>
      </c>
      <c r="Y521" s="59">
        <f>MAX(Table1[[#This Row],[Qty required to meet next quarter]],Table1[[#This Row],[MOQ/One lead time demand]])</f>
        <v>1392.4994855146745</v>
      </c>
      <c r="Z521" s="59">
        <f>Table1[[#This Row],[Qty to purchase]]*Table1[[#This Row],[Std. Price ($)]]</f>
        <v>16365.932003721255</v>
      </c>
      <c r="AA521" s="59"/>
      <c r="AB521" s="59"/>
      <c r="AC521" s="61">
        <f>Table1[[#This Row],[On Hand Stock (units)]]-(12*Table1[[#This Row],[APU
(units)]])</f>
        <v>-212.25284968667469</v>
      </c>
      <c r="AD521" s="64">
        <v>118.79999999999998</v>
      </c>
      <c r="AE521" s="65">
        <f>AD521*Table1[[#This Row],[Std. Price ($)]]</f>
        <v>1396.2466358279999</v>
      </c>
    </row>
    <row r="522" spans="1:31" ht="18.5" x14ac:dyDescent="0.35">
      <c r="A522" s="46">
        <v>40688.08368696877</v>
      </c>
      <c r="B522" s="47">
        <v>5.2700541999999997</v>
      </c>
      <c r="C522" s="47">
        <v>69.455777283493333</v>
      </c>
      <c r="D522" s="47">
        <f>Table1[[#This Row],[On-Hand Stock ($)]]/Table1[[#This Row],[Std. Price ($)]]</f>
        <v>13.179328835649041</v>
      </c>
      <c r="E522" s="48">
        <v>10</v>
      </c>
      <c r="F522" s="49">
        <v>-0.4</v>
      </c>
      <c r="G522" s="48">
        <v>1</v>
      </c>
      <c r="H522" s="48">
        <v>1.95</v>
      </c>
      <c r="I522" s="48">
        <v>16</v>
      </c>
      <c r="J522" s="55">
        <f>Table1[[#This Row],[APU
(units)]]+(Table1[[#This Row],[APU Trend]]*Table1[[#This Row],[APU
(units)]])</f>
        <v>6</v>
      </c>
      <c r="K522" s="55" t="str">
        <f>IF(Table1[[#This Row],[On Hand Stock (units)]]&gt;J522,"Yes","No")</f>
        <v>Yes</v>
      </c>
      <c r="L522" s="55">
        <f>Table1[[#This Row],[Lead Time (days)]]/Table1[[#This Row],[S-OTD]]</f>
        <v>16</v>
      </c>
      <c r="M522" s="55">
        <f>(Table1[[#This Row],[Demand variability (COV)]]/100)*E522</f>
        <v>0.19500000000000001</v>
      </c>
      <c r="N522" s="55">
        <f>AVERAGE(Table1[[#This Row],[Lead Time (days)]],Table1[[#This Row],[Exp. Lead time]])</f>
        <v>16</v>
      </c>
      <c r="O522" s="55">
        <f>(Table1[[#This Row],[Exp. Lead time]]-N522)^2</f>
        <v>0</v>
      </c>
      <c r="P522" s="55">
        <v>0</v>
      </c>
      <c r="Q522" s="55">
        <f>1.64*SQRT(Table1[[#This Row],[Lead Time (days)]]*(M522^2)+Table1[[#This Row],[APU
(units)]]*P522)</f>
        <v>1.2791999999999999</v>
      </c>
      <c r="R522" s="58">
        <f>Table1[[#This Row],[Safety Stock]]+(E522/30)*Table1[[#This Row],[Lead Time (days)]]</f>
        <v>6.6125333333333334</v>
      </c>
      <c r="S522" s="58" t="str">
        <f>IF(Table1[[#This Row],[On Hand Stock (units)]]&gt;R522,"yes","no")</f>
        <v>yes</v>
      </c>
      <c r="T522" s="59">
        <f>Table1[[#This Row],[On Hand Stock (units)]]-J522</f>
        <v>7.1793288356490415</v>
      </c>
      <c r="U522" s="59">
        <f>Table1[[#This Row],[Exp. Lead time]]*Table1[[#This Row],[APU
(units)]]/30</f>
        <v>5.333333333333333</v>
      </c>
      <c r="V522" s="59">
        <f>Table1[[#This Row],[On Hand Stock (units)]]+U522</f>
        <v>18.512662168982374</v>
      </c>
      <c r="W522" s="59" t="str">
        <f>IF(Table1[[#This Row],[On hand quantity after purchase]]&gt;Table1[[#This Row],[APU  Projection for oct]],"Yes","No")</f>
        <v>Yes</v>
      </c>
      <c r="X522" s="59">
        <f>AE522-Table1[[#This Row],[On Hand Stock (units)]]</f>
        <v>18.440996364350948</v>
      </c>
      <c r="Y522" s="59">
        <f>MAX(Table1[[#This Row],[Qty required to meet next quarter]],Table1[[#This Row],[MOQ/One lead time demand]])</f>
        <v>18.440996364350948</v>
      </c>
      <c r="Z522" s="59">
        <f>Table1[[#This Row],[Qty to purchase]]*Table1[[#This Row],[Std. Price ($)]]</f>
        <v>97.185050342132442</v>
      </c>
      <c r="AA522" s="59"/>
      <c r="AB522" s="59"/>
      <c r="AC522" s="61">
        <f>Table1[[#This Row],[On Hand Stock (units)]]-(12*Table1[[#This Row],[APU
(units)]])</f>
        <v>-106.82067116435095</v>
      </c>
      <c r="AD522" s="64">
        <v>5.9999999999999982</v>
      </c>
      <c r="AE522" s="65">
        <f>AD522*Table1[[#This Row],[Std. Price ($)]]</f>
        <v>31.620325199999989</v>
      </c>
    </row>
    <row r="523" spans="1:31" ht="18.5" x14ac:dyDescent="0.35">
      <c r="A523" s="46">
        <v>13480.945539438071</v>
      </c>
      <c r="B523" s="47">
        <v>8.2544270599999994</v>
      </c>
      <c r="C523" s="47">
        <v>509.73768715962933</v>
      </c>
      <c r="D523" s="47">
        <f>Table1[[#This Row],[On-Hand Stock ($)]]/Table1[[#This Row],[Std. Price ($)]]</f>
        <v>61.753248705747161</v>
      </c>
      <c r="E523" s="48">
        <v>34</v>
      </c>
      <c r="F523" s="49">
        <v>0.2</v>
      </c>
      <c r="G523" s="48">
        <v>0.7</v>
      </c>
      <c r="H523" s="48">
        <v>1.91</v>
      </c>
      <c r="I523" s="48">
        <v>23</v>
      </c>
      <c r="J523" s="55">
        <f>Table1[[#This Row],[APU
(units)]]+(Table1[[#This Row],[APU Trend]]*Table1[[#This Row],[APU
(units)]])</f>
        <v>40.799999999999997</v>
      </c>
      <c r="K523" s="55" t="str">
        <f>IF(Table1[[#This Row],[On Hand Stock (units)]]&gt;J523,"Yes","No")</f>
        <v>Yes</v>
      </c>
      <c r="L523" s="55">
        <f>Table1[[#This Row],[Lead Time (days)]]/Table1[[#This Row],[S-OTD]]</f>
        <v>32.857142857142861</v>
      </c>
      <c r="M523" s="55">
        <f>(Table1[[#This Row],[Demand variability (COV)]]/100)*E523</f>
        <v>0.64939999999999998</v>
      </c>
      <c r="N523" s="55">
        <f>AVERAGE(Table1[[#This Row],[Lead Time (days)]],Table1[[#This Row],[Exp. Lead time]])</f>
        <v>27.928571428571431</v>
      </c>
      <c r="O523" s="55">
        <f>(Table1[[#This Row],[Exp. Lead time]]-N523)^2</f>
        <v>24.290816326530631</v>
      </c>
      <c r="P523" s="55">
        <v>24.290816326530631</v>
      </c>
      <c r="Q523" s="55">
        <f>1.64*SQRT(Table1[[#This Row],[Lead Time (days)]]*(M523^2)+Table1[[#This Row],[APU
(units)]]*P523)</f>
        <v>47.406704852460884</v>
      </c>
      <c r="R523" s="58">
        <f>Table1[[#This Row],[Safety Stock]]+(E523/30)*Table1[[#This Row],[Lead Time (days)]]</f>
        <v>73.473371519127554</v>
      </c>
      <c r="S523" s="58" t="str">
        <f>IF(Table1[[#This Row],[On Hand Stock (units)]]&gt;R523,"yes","no")</f>
        <v>no</v>
      </c>
      <c r="T523" s="59">
        <f>Table1[[#This Row],[On Hand Stock (units)]]-J523</f>
        <v>20.953248705747164</v>
      </c>
      <c r="U523" s="59">
        <f>Table1[[#This Row],[Exp. Lead time]]*Table1[[#This Row],[APU
(units)]]/30</f>
        <v>37.238095238095248</v>
      </c>
      <c r="V523" s="59">
        <f>Table1[[#This Row],[On Hand Stock (units)]]+U523</f>
        <v>98.991343943842409</v>
      </c>
      <c r="W523" s="59" t="str">
        <f>IF(Table1[[#This Row],[On hand quantity after purchase]]&gt;Table1[[#This Row],[APU  Projection for oct]],"Yes","No")</f>
        <v>Yes</v>
      </c>
      <c r="X523" s="59">
        <f>AE523-Table1[[#This Row],[On Hand Stock (units)]]</f>
        <v>1116.9789354622528</v>
      </c>
      <c r="Y523" s="59">
        <f>MAX(Table1[[#This Row],[Qty required to meet next quarter]],Table1[[#This Row],[MOQ/One lead time demand]])</f>
        <v>1116.9789354622528</v>
      </c>
      <c r="Z523" s="59">
        <f>Table1[[#This Row],[Qty to purchase]]*Table1[[#This Row],[Std. Price ($)]]</f>
        <v>9220.0211503296123</v>
      </c>
      <c r="AA523" s="59"/>
      <c r="AB523" s="59"/>
      <c r="AC523" s="61">
        <f>Table1[[#This Row],[On Hand Stock (units)]]-(12*Table1[[#This Row],[APU
(units)]])</f>
        <v>-346.24675129425282</v>
      </c>
      <c r="AD523" s="64">
        <v>142.80000000000001</v>
      </c>
      <c r="AE523" s="65">
        <f>AD523*Table1[[#This Row],[Std. Price ($)]]</f>
        <v>1178.732184168</v>
      </c>
    </row>
    <row r="524" spans="1:31" ht="18.5" x14ac:dyDescent="0.35">
      <c r="A524" s="46">
        <v>46869.795453001971</v>
      </c>
      <c r="B524" s="47">
        <v>13.34032</v>
      </c>
      <c r="C524" s="47">
        <v>402.95659256869612</v>
      </c>
      <c r="D524" s="47">
        <f>Table1[[#This Row],[On-Hand Stock ($)]]/Table1[[#This Row],[Std. Price ($)]]</f>
        <v>30.205916542383999</v>
      </c>
      <c r="E524" s="48">
        <v>18</v>
      </c>
      <c r="F524" s="49">
        <v>1.2</v>
      </c>
      <c r="G524" s="48">
        <v>0.82</v>
      </c>
      <c r="H524" s="48">
        <v>1.0900000000000001</v>
      </c>
      <c r="I524" s="48">
        <v>37</v>
      </c>
      <c r="J524" s="55">
        <f>Table1[[#This Row],[APU
(units)]]+(Table1[[#This Row],[APU Trend]]*Table1[[#This Row],[APU
(units)]])</f>
        <v>39.599999999999994</v>
      </c>
      <c r="K524" s="55" t="str">
        <f>IF(Table1[[#This Row],[On Hand Stock (units)]]&gt;J524,"Yes","No")</f>
        <v>No</v>
      </c>
      <c r="L524" s="55">
        <f>Table1[[#This Row],[Lead Time (days)]]/Table1[[#This Row],[S-OTD]]</f>
        <v>45.121951219512198</v>
      </c>
      <c r="M524" s="55">
        <f>(Table1[[#This Row],[Demand variability (COV)]]/100)*E524</f>
        <v>0.19619999999999999</v>
      </c>
      <c r="N524" s="55">
        <f>AVERAGE(Table1[[#This Row],[Lead Time (days)]],Table1[[#This Row],[Exp. Lead time]])</f>
        <v>41.060975609756099</v>
      </c>
      <c r="O524" s="55">
        <f>(Table1[[#This Row],[Exp. Lead time]]-N524)^2</f>
        <v>16.491522903033921</v>
      </c>
      <c r="P524" s="55">
        <v>16.491522903033921</v>
      </c>
      <c r="Q524" s="55">
        <f>1.64*SQRT(Table1[[#This Row],[Lead Time (days)]]*(M524^2)+Table1[[#This Row],[APU
(units)]]*P524)</f>
        <v>28.323692942402275</v>
      </c>
      <c r="R524" s="58">
        <f>Table1[[#This Row],[Safety Stock]]+(E524/30)*Table1[[#This Row],[Lead Time (days)]]</f>
        <v>50.523692942402278</v>
      </c>
      <c r="S524" s="58" t="str">
        <f>IF(Table1[[#This Row],[On Hand Stock (units)]]&gt;R524,"yes","no")</f>
        <v>no</v>
      </c>
      <c r="T524" s="59">
        <f>Table1[[#This Row],[On Hand Stock (units)]]-J524</f>
        <v>-9.3940834576159951</v>
      </c>
      <c r="U524" s="59">
        <f>Table1[[#This Row],[Exp. Lead time]]*Table1[[#This Row],[APU
(units)]]/30</f>
        <v>27.073170731707318</v>
      </c>
      <c r="V524" s="59">
        <f>Table1[[#This Row],[On Hand Stock (units)]]+U524</f>
        <v>57.279087274091317</v>
      </c>
      <c r="W524" s="59" t="str">
        <f>IF(Table1[[#This Row],[On hand quantity after purchase]]&gt;Table1[[#This Row],[APU  Projection for oct]],"Yes","No")</f>
        <v>Yes</v>
      </c>
      <c r="X524" s="59">
        <f>AE524-Table1[[#This Row],[On Hand Stock (units)]]</f>
        <v>2419.0768354576157</v>
      </c>
      <c r="Y524" s="59">
        <f>MAX(Table1[[#This Row],[Qty required to meet next quarter]],Table1[[#This Row],[MOQ/One lead time demand]])</f>
        <v>2419.0768354576157</v>
      </c>
      <c r="Z524" s="59">
        <f>Table1[[#This Row],[Qty to purchase]]*Table1[[#This Row],[Std. Price ($)]]</f>
        <v>32271.259089591942</v>
      </c>
      <c r="AA524" s="59"/>
      <c r="AB524" s="59"/>
      <c r="AC524" s="61">
        <f>Table1[[#This Row],[On Hand Stock (units)]]-(12*Table1[[#This Row],[APU
(units)]])</f>
        <v>-185.79408345761601</v>
      </c>
      <c r="AD524" s="64">
        <v>183.59999999999997</v>
      </c>
      <c r="AE524" s="65">
        <f>AD524*Table1[[#This Row],[Std. Price ($)]]</f>
        <v>2449.2827519999996</v>
      </c>
    </row>
    <row r="525" spans="1:31" ht="18.5" x14ac:dyDescent="0.35">
      <c r="A525" s="46">
        <v>92010.480537955154</v>
      </c>
      <c r="B525" s="47">
        <v>8.2338274800000004</v>
      </c>
      <c r="C525" s="47">
        <v>364.925876675957</v>
      </c>
      <c r="D525" s="47">
        <f>Table1[[#This Row],[On-Hand Stock ($)]]/Table1[[#This Row],[Std. Price ($)]]</f>
        <v>44.320320964018663</v>
      </c>
      <c r="E525" s="48">
        <v>18</v>
      </c>
      <c r="F525" s="49">
        <v>-0.1</v>
      </c>
      <c r="G525" s="48">
        <v>0.82</v>
      </c>
      <c r="H525" s="48">
        <v>2.66</v>
      </c>
      <c r="I525" s="48">
        <v>23</v>
      </c>
      <c r="J525" s="55">
        <f>Table1[[#This Row],[APU
(units)]]+(Table1[[#This Row],[APU Trend]]*Table1[[#This Row],[APU
(units)]])</f>
        <v>16.2</v>
      </c>
      <c r="K525" s="55" t="str">
        <f>IF(Table1[[#This Row],[On Hand Stock (units)]]&gt;J525,"Yes","No")</f>
        <v>Yes</v>
      </c>
      <c r="L525" s="55">
        <f>Table1[[#This Row],[Lead Time (days)]]/Table1[[#This Row],[S-OTD]]</f>
        <v>28.04878048780488</v>
      </c>
      <c r="M525" s="55">
        <f>(Table1[[#This Row],[Demand variability (COV)]]/100)*E525</f>
        <v>0.47880000000000006</v>
      </c>
      <c r="N525" s="55">
        <f>AVERAGE(Table1[[#This Row],[Lead Time (days)]],Table1[[#This Row],[Exp. Lead time]])</f>
        <v>25.524390243902438</v>
      </c>
      <c r="O525" s="55">
        <f>(Table1[[#This Row],[Exp. Lead time]]-N525)^2</f>
        <v>6.372546103509829</v>
      </c>
      <c r="P525" s="55">
        <v>6.372546103509829</v>
      </c>
      <c r="Q525" s="55">
        <f>1.64*SQRT(Table1[[#This Row],[Lead Time (days)]]*(M525^2)+Table1[[#This Row],[APU
(units)]]*P525)</f>
        <v>17.963695437129651</v>
      </c>
      <c r="R525" s="58">
        <f>Table1[[#This Row],[Safety Stock]]+(E525/30)*Table1[[#This Row],[Lead Time (days)]]</f>
        <v>31.763695437129648</v>
      </c>
      <c r="S525" s="58" t="str">
        <f>IF(Table1[[#This Row],[On Hand Stock (units)]]&gt;R525,"yes","no")</f>
        <v>yes</v>
      </c>
      <c r="T525" s="59">
        <f>Table1[[#This Row],[On Hand Stock (units)]]-J525</f>
        <v>28.120320964018664</v>
      </c>
      <c r="U525" s="59">
        <f>Table1[[#This Row],[Exp. Lead time]]*Table1[[#This Row],[APU
(units)]]/30</f>
        <v>16.829268292682929</v>
      </c>
      <c r="V525" s="59">
        <f>Table1[[#This Row],[On Hand Stock (units)]]+U525</f>
        <v>61.149589256701589</v>
      </c>
      <c r="W525" s="59" t="str">
        <f>IF(Table1[[#This Row],[On hand quantity after purchase]]&gt;Table1[[#This Row],[APU  Projection for oct]],"Yes","No")</f>
        <v>Yes</v>
      </c>
      <c r="X525" s="59">
        <f>AE525-Table1[[#This Row],[On Hand Stock (units)]]</f>
        <v>311.38102617198138</v>
      </c>
      <c r="Y525" s="59">
        <f>MAX(Table1[[#This Row],[Qty required to meet next quarter]],Table1[[#This Row],[MOQ/One lead time demand]])</f>
        <v>311.38102617198138</v>
      </c>
      <c r="Z525" s="59">
        <f>Table1[[#This Row],[Qty to purchase]]*Table1[[#This Row],[Std. Price ($)]]</f>
        <v>2563.8576500454596</v>
      </c>
      <c r="AA525" s="59"/>
      <c r="AB525" s="59"/>
      <c r="AC525" s="61">
        <f>Table1[[#This Row],[On Hand Stock (units)]]-(12*Table1[[#This Row],[APU
(units)]])</f>
        <v>-171.67967903598134</v>
      </c>
      <c r="AD525" s="64">
        <v>43.2</v>
      </c>
      <c r="AE525" s="65">
        <f>AD525*Table1[[#This Row],[Std. Price ($)]]</f>
        <v>355.70134713600004</v>
      </c>
    </row>
    <row r="526" spans="1:31" ht="18.5" x14ac:dyDescent="0.35">
      <c r="A526" s="46">
        <v>38731.465072884355</v>
      </c>
      <c r="B526" s="47">
        <v>11.30886842</v>
      </c>
      <c r="C526" s="47">
        <v>34.192459810180843</v>
      </c>
      <c r="D526" s="47">
        <f>Table1[[#This Row],[On-Hand Stock ($)]]/Table1[[#This Row],[Std. Price ($)]]</f>
        <v>3.0235085014969911</v>
      </c>
      <c r="E526" s="48">
        <v>10</v>
      </c>
      <c r="F526" s="49">
        <v>0.8</v>
      </c>
      <c r="G526" s="48">
        <v>1</v>
      </c>
      <c r="H526" s="48">
        <v>0.25</v>
      </c>
      <c r="I526" s="48">
        <v>23</v>
      </c>
      <c r="J526" s="55">
        <f>Table1[[#This Row],[APU
(units)]]+(Table1[[#This Row],[APU Trend]]*Table1[[#This Row],[APU
(units)]])</f>
        <v>18</v>
      </c>
      <c r="K526" s="55" t="str">
        <f>IF(Table1[[#This Row],[On Hand Stock (units)]]&gt;J526,"Yes","No")</f>
        <v>No</v>
      </c>
      <c r="L526" s="55">
        <f>Table1[[#This Row],[Lead Time (days)]]/Table1[[#This Row],[S-OTD]]</f>
        <v>23</v>
      </c>
      <c r="M526" s="55">
        <f>(Table1[[#This Row],[Demand variability (COV)]]/100)*E526</f>
        <v>2.5000000000000001E-2</v>
      </c>
      <c r="N526" s="55">
        <f>AVERAGE(Table1[[#This Row],[Lead Time (days)]],Table1[[#This Row],[Exp. Lead time]])</f>
        <v>23</v>
      </c>
      <c r="O526" s="55">
        <f>(Table1[[#This Row],[Exp. Lead time]]-N526)^2</f>
        <v>0</v>
      </c>
      <c r="P526" s="55">
        <v>0</v>
      </c>
      <c r="Q526" s="55">
        <f>1.64*SQRT(Table1[[#This Row],[Lead Time (days)]]*(M526^2)+Table1[[#This Row],[APU
(units)]]*P526)</f>
        <v>0.1966290924558215</v>
      </c>
      <c r="R526" s="58">
        <f>Table1[[#This Row],[Safety Stock]]+(E526/30)*Table1[[#This Row],[Lead Time (days)]]</f>
        <v>7.8632957591224875</v>
      </c>
      <c r="S526" s="58" t="str">
        <f>IF(Table1[[#This Row],[On Hand Stock (units)]]&gt;R526,"yes","no")</f>
        <v>no</v>
      </c>
      <c r="T526" s="59">
        <f>Table1[[#This Row],[On Hand Stock (units)]]-J526</f>
        <v>-14.976491498503009</v>
      </c>
      <c r="U526" s="59">
        <f>Table1[[#This Row],[Exp. Lead time]]*Table1[[#This Row],[APU
(units)]]/30</f>
        <v>7.666666666666667</v>
      </c>
      <c r="V526" s="59">
        <f>Table1[[#This Row],[On Hand Stock (units)]]+U526</f>
        <v>10.690175168163659</v>
      </c>
      <c r="W526" s="59" t="str">
        <f>IF(Table1[[#This Row],[On hand quantity after purchase]]&gt;Table1[[#This Row],[APU  Projection for oct]],"Yes","No")</f>
        <v>No</v>
      </c>
      <c r="X526" s="59">
        <f>AE526-Table1[[#This Row],[On Hand Stock (units)]]</f>
        <v>879.06822825850304</v>
      </c>
      <c r="Y526" s="59">
        <f>MAX(Table1[[#This Row],[Qty required to meet next quarter]],Table1[[#This Row],[MOQ/One lead time demand]])</f>
        <v>879.06822825850304</v>
      </c>
      <c r="Z526" s="59">
        <f>Table1[[#This Row],[Qty to purchase]]*Table1[[#This Row],[Std. Price ($)]]</f>
        <v>9941.2669255779365</v>
      </c>
      <c r="AA526" s="59"/>
      <c r="AB526" s="59"/>
      <c r="AC526" s="61">
        <f>Table1[[#This Row],[On Hand Stock (units)]]-(12*Table1[[#This Row],[APU
(units)]])</f>
        <v>-116.97649149850301</v>
      </c>
      <c r="AD526" s="64">
        <v>78</v>
      </c>
      <c r="AE526" s="65">
        <f>AD526*Table1[[#This Row],[Std. Price ($)]]</f>
        <v>882.09173676</v>
      </c>
    </row>
    <row r="527" spans="1:31" ht="18.5" x14ac:dyDescent="0.35">
      <c r="A527" s="46">
        <v>82235.373771810366</v>
      </c>
      <c r="B527" s="47">
        <v>10.13202937</v>
      </c>
      <c r="C527" s="47">
        <v>66.530672846233372</v>
      </c>
      <c r="D527" s="47">
        <f>Table1[[#This Row],[On-Hand Stock ($)]]/Table1[[#This Row],[Std. Price ($)]]</f>
        <v>6.5663718902379546</v>
      </c>
      <c r="E527" s="48">
        <v>26</v>
      </c>
      <c r="F527" s="49">
        <v>1.5</v>
      </c>
      <c r="G527" s="48">
        <v>0.82</v>
      </c>
      <c r="H527" s="48">
        <v>0.25</v>
      </c>
      <c r="I527" s="48">
        <v>16</v>
      </c>
      <c r="J527" s="55">
        <f>Table1[[#This Row],[APU
(units)]]+(Table1[[#This Row],[APU Trend]]*Table1[[#This Row],[APU
(units)]])</f>
        <v>65</v>
      </c>
      <c r="K527" s="55" t="str">
        <f>IF(Table1[[#This Row],[On Hand Stock (units)]]&gt;J527,"Yes","No")</f>
        <v>No</v>
      </c>
      <c r="L527" s="55">
        <f>Table1[[#This Row],[Lead Time (days)]]/Table1[[#This Row],[S-OTD]]</f>
        <v>19.512195121951219</v>
      </c>
      <c r="M527" s="55">
        <f>(Table1[[#This Row],[Demand variability (COV)]]/100)*E527</f>
        <v>6.5000000000000002E-2</v>
      </c>
      <c r="N527" s="55">
        <f>AVERAGE(Table1[[#This Row],[Lead Time (days)]],Table1[[#This Row],[Exp. Lead time]])</f>
        <v>17.756097560975611</v>
      </c>
      <c r="O527" s="55">
        <f>(Table1[[#This Row],[Exp. Lead time]]-N527)^2</f>
        <v>3.0838786436644785</v>
      </c>
      <c r="P527" s="55">
        <v>3.0838786436644785</v>
      </c>
      <c r="Q527" s="55">
        <f>1.64*SQRT(Table1[[#This Row],[Lead Time (days)]]*(M527^2)+Table1[[#This Row],[APU
(units)]]*P527)</f>
        <v>14.691365387873226</v>
      </c>
      <c r="R527" s="58">
        <f>Table1[[#This Row],[Safety Stock]]+(E527/30)*Table1[[#This Row],[Lead Time (days)]]</f>
        <v>28.558032054539893</v>
      </c>
      <c r="S527" s="58" t="str">
        <f>IF(Table1[[#This Row],[On Hand Stock (units)]]&gt;R527,"yes","no")</f>
        <v>no</v>
      </c>
      <c r="T527" s="59">
        <f>Table1[[#This Row],[On Hand Stock (units)]]-J527</f>
        <v>-58.433628109762047</v>
      </c>
      <c r="U527" s="59">
        <f>Table1[[#This Row],[Exp. Lead time]]*Table1[[#This Row],[APU
(units)]]/30</f>
        <v>16.910569105691057</v>
      </c>
      <c r="V527" s="59">
        <f>Table1[[#This Row],[On Hand Stock (units)]]+U527</f>
        <v>23.476940995929013</v>
      </c>
      <c r="W527" s="59" t="str">
        <f>IF(Table1[[#This Row],[On hand quantity after purchase]]&gt;Table1[[#This Row],[APU  Projection for oct]],"Yes","No")</f>
        <v>No</v>
      </c>
      <c r="X527" s="59">
        <f>AE527-Table1[[#This Row],[On Hand Stock (units)]]</f>
        <v>3154.6267915497619</v>
      </c>
      <c r="Y527" s="59">
        <f>MAX(Table1[[#This Row],[Qty required to meet next quarter]],Table1[[#This Row],[MOQ/One lead time demand]])</f>
        <v>3154.6267915497619</v>
      </c>
      <c r="Z527" s="59">
        <f>Table1[[#This Row],[Qty to purchase]]*Table1[[#This Row],[Std. Price ($)]]</f>
        <v>31962.771303371053</v>
      </c>
      <c r="AA527" s="59"/>
      <c r="AB527" s="59"/>
      <c r="AC527" s="61">
        <f>Table1[[#This Row],[On Hand Stock (units)]]-(12*Table1[[#This Row],[APU
(units)]])</f>
        <v>-305.43362810976203</v>
      </c>
      <c r="AD527" s="64">
        <v>312</v>
      </c>
      <c r="AE527" s="65">
        <f>AD527*Table1[[#This Row],[Std. Price ($)]]</f>
        <v>3161.1931634399998</v>
      </c>
    </row>
    <row r="528" spans="1:31" ht="18.5" x14ac:dyDescent="0.35">
      <c r="A528" s="46">
        <v>90957.945370434274</v>
      </c>
      <c r="B528" s="47">
        <v>23.24488367</v>
      </c>
      <c r="C528" s="47">
        <v>54.843880314534843</v>
      </c>
      <c r="D528" s="47">
        <f>Table1[[#This Row],[On-Hand Stock ($)]]/Table1[[#This Row],[Std. Price ($)]]</f>
        <v>2.3593957747061869</v>
      </c>
      <c r="E528" s="48">
        <v>18</v>
      </c>
      <c r="F528" s="49">
        <v>0.8</v>
      </c>
      <c r="G528" s="48">
        <v>0.91</v>
      </c>
      <c r="H528" s="48">
        <v>0.25</v>
      </c>
      <c r="I528" s="48">
        <v>11</v>
      </c>
      <c r="J528" s="55">
        <f>Table1[[#This Row],[APU
(units)]]+(Table1[[#This Row],[APU Trend]]*Table1[[#This Row],[APU
(units)]])</f>
        <v>32.4</v>
      </c>
      <c r="K528" s="55" t="str">
        <f>IF(Table1[[#This Row],[On Hand Stock (units)]]&gt;J528,"Yes","No")</f>
        <v>No</v>
      </c>
      <c r="L528" s="55">
        <f>Table1[[#This Row],[Lead Time (days)]]/Table1[[#This Row],[S-OTD]]</f>
        <v>12.087912087912088</v>
      </c>
      <c r="M528" s="55">
        <f>(Table1[[#This Row],[Demand variability (COV)]]/100)*E528</f>
        <v>4.4999999999999998E-2</v>
      </c>
      <c r="N528" s="55">
        <f>AVERAGE(Table1[[#This Row],[Lead Time (days)]],Table1[[#This Row],[Exp. Lead time]])</f>
        <v>11.543956043956044</v>
      </c>
      <c r="O528" s="55">
        <f>(Table1[[#This Row],[Exp. Lead time]]-N528)^2</f>
        <v>0.29588817775630943</v>
      </c>
      <c r="P528" s="55">
        <v>0.29588817775630943</v>
      </c>
      <c r="Q528" s="55">
        <f>1.64*SQRT(Table1[[#This Row],[Lead Time (days)]]*(M528^2)+Table1[[#This Row],[APU
(units)]]*P528)</f>
        <v>3.7927148603712157</v>
      </c>
      <c r="R528" s="58">
        <f>Table1[[#This Row],[Safety Stock]]+(E528/30)*Table1[[#This Row],[Lead Time (days)]]</f>
        <v>10.392714860371216</v>
      </c>
      <c r="S528" s="58" t="str">
        <f>IF(Table1[[#This Row],[On Hand Stock (units)]]&gt;R528,"yes","no")</f>
        <v>no</v>
      </c>
      <c r="T528" s="59">
        <f>Table1[[#This Row],[On Hand Stock (units)]]-J528</f>
        <v>-30.040604225293812</v>
      </c>
      <c r="U528" s="59">
        <f>Table1[[#This Row],[Exp. Lead time]]*Table1[[#This Row],[APU
(units)]]/30</f>
        <v>7.2527472527472527</v>
      </c>
      <c r="V528" s="59">
        <f>Table1[[#This Row],[On Hand Stock (units)]]+U528</f>
        <v>9.6121430274534401</v>
      </c>
      <c r="W528" s="59" t="str">
        <f>IF(Table1[[#This Row],[On hand quantity after purchase]]&gt;Table1[[#This Row],[APU  Projection for oct]],"Yes","No")</f>
        <v>No</v>
      </c>
      <c r="X528" s="59">
        <f>AE528-Table1[[#This Row],[On Hand Stock (units)]]</f>
        <v>3261.2222714932932</v>
      </c>
      <c r="Y528" s="59">
        <f>MAX(Table1[[#This Row],[Qty required to meet next quarter]],Table1[[#This Row],[MOQ/One lead time demand]])</f>
        <v>3261.2222714932932</v>
      </c>
      <c r="Z528" s="59">
        <f>Table1[[#This Row],[Qty to purchase]]*Table1[[#This Row],[Std. Price ($)]]</f>
        <v>75806.732322874755</v>
      </c>
      <c r="AA528" s="59"/>
      <c r="AB528" s="59"/>
      <c r="AC528" s="61">
        <f>Table1[[#This Row],[On Hand Stock (units)]]-(12*Table1[[#This Row],[APU
(units)]])</f>
        <v>-213.6406042252938</v>
      </c>
      <c r="AD528" s="64">
        <v>140.39999999999998</v>
      </c>
      <c r="AE528" s="65">
        <f>AD528*Table1[[#This Row],[Std. Price ($)]]</f>
        <v>3263.5816672679994</v>
      </c>
    </row>
    <row r="529" spans="1:31" ht="18.5" x14ac:dyDescent="0.35">
      <c r="A529" s="46">
        <v>43977.128474166951</v>
      </c>
      <c r="B529" s="47">
        <v>6.045799999999999</v>
      </c>
      <c r="C529" s="47">
        <v>68.992286457600002</v>
      </c>
      <c r="D529" s="47">
        <f>Table1[[#This Row],[On-Hand Stock ($)]]/Table1[[#This Row],[Std. Price ($)]]</f>
        <v>11.411605818518643</v>
      </c>
      <c r="E529" s="48">
        <v>18</v>
      </c>
      <c r="F529" s="49">
        <v>1.5</v>
      </c>
      <c r="G529" s="48">
        <v>1</v>
      </c>
      <c r="H529" s="48">
        <v>0.86</v>
      </c>
      <c r="I529" s="48">
        <v>16</v>
      </c>
      <c r="J529" s="55">
        <f>Table1[[#This Row],[APU
(units)]]+(Table1[[#This Row],[APU Trend]]*Table1[[#This Row],[APU
(units)]])</f>
        <v>45</v>
      </c>
      <c r="K529" s="55" t="str">
        <f>IF(Table1[[#This Row],[On Hand Stock (units)]]&gt;J529,"Yes","No")</f>
        <v>No</v>
      </c>
      <c r="L529" s="55">
        <f>Table1[[#This Row],[Lead Time (days)]]/Table1[[#This Row],[S-OTD]]</f>
        <v>16</v>
      </c>
      <c r="M529" s="55">
        <f>(Table1[[#This Row],[Demand variability (COV)]]/100)*E529</f>
        <v>0.15479999999999999</v>
      </c>
      <c r="N529" s="55">
        <f>AVERAGE(Table1[[#This Row],[Lead Time (days)]],Table1[[#This Row],[Exp. Lead time]])</f>
        <v>16</v>
      </c>
      <c r="O529" s="55">
        <f>(Table1[[#This Row],[Exp. Lead time]]-N529)^2</f>
        <v>0</v>
      </c>
      <c r="P529" s="55">
        <v>0</v>
      </c>
      <c r="Q529" s="55">
        <f>1.64*SQRT(Table1[[#This Row],[Lead Time (days)]]*(M529^2)+Table1[[#This Row],[APU
(units)]]*P529)</f>
        <v>1.0154879999999999</v>
      </c>
      <c r="R529" s="58">
        <f>Table1[[#This Row],[Safety Stock]]+(E529/30)*Table1[[#This Row],[Lead Time (days)]]</f>
        <v>10.615487999999999</v>
      </c>
      <c r="S529" s="58" t="str">
        <f>IF(Table1[[#This Row],[On Hand Stock (units)]]&gt;R529,"yes","no")</f>
        <v>yes</v>
      </c>
      <c r="T529" s="59">
        <f>Table1[[#This Row],[On Hand Stock (units)]]-J529</f>
        <v>-33.588394181481355</v>
      </c>
      <c r="U529" s="59">
        <f>Table1[[#This Row],[Exp. Lead time]]*Table1[[#This Row],[APU
(units)]]/30</f>
        <v>9.6</v>
      </c>
      <c r="V529" s="59">
        <f>Table1[[#This Row],[On Hand Stock (units)]]+U529</f>
        <v>21.011605818518643</v>
      </c>
      <c r="W529" s="59" t="str">
        <f>IF(Table1[[#This Row],[On hand quantity after purchase]]&gt;Table1[[#This Row],[APU  Projection for oct]],"Yes","No")</f>
        <v>No</v>
      </c>
      <c r="X529" s="59">
        <f>AE529-Table1[[#This Row],[On Hand Stock (units)]]</f>
        <v>1294.4811941814812</v>
      </c>
      <c r="Y529" s="59">
        <f>MAX(Table1[[#This Row],[Qty required to meet next quarter]],Table1[[#This Row],[MOQ/One lead time demand]])</f>
        <v>1294.4811941814812</v>
      </c>
      <c r="Z529" s="59">
        <f>Table1[[#This Row],[Qty to purchase]]*Table1[[#This Row],[Std. Price ($)]]</f>
        <v>7826.1744037823973</v>
      </c>
      <c r="AA529" s="59"/>
      <c r="AB529" s="59"/>
      <c r="AC529" s="61">
        <f>Table1[[#This Row],[On Hand Stock (units)]]-(12*Table1[[#This Row],[APU
(units)]])</f>
        <v>-204.58839418148136</v>
      </c>
      <c r="AD529" s="64">
        <v>216</v>
      </c>
      <c r="AE529" s="65">
        <f>AD529*Table1[[#This Row],[Std. Price ($)]]</f>
        <v>1305.8927999999999</v>
      </c>
    </row>
    <row r="530" spans="1:31" ht="18.5" x14ac:dyDescent="0.35">
      <c r="A530" s="46">
        <v>50997.248488009216</v>
      </c>
      <c r="B530" s="47">
        <v>78.656247149999999</v>
      </c>
      <c r="C530" s="47">
        <v>172.78234182569167</v>
      </c>
      <c r="D530" s="47">
        <f>Table1[[#This Row],[On-Hand Stock ($)]]/Table1[[#This Row],[Std. Price ($)]]</f>
        <v>2.1966766542546861</v>
      </c>
      <c r="E530" s="48">
        <v>10</v>
      </c>
      <c r="F530" s="49">
        <v>1.5</v>
      </c>
      <c r="G530" s="48">
        <v>0.93</v>
      </c>
      <c r="H530" s="48">
        <v>0.25</v>
      </c>
      <c r="I530" s="48">
        <v>21</v>
      </c>
      <c r="J530" s="55">
        <f>Table1[[#This Row],[APU
(units)]]+(Table1[[#This Row],[APU Trend]]*Table1[[#This Row],[APU
(units)]])</f>
        <v>25</v>
      </c>
      <c r="K530" s="55" t="str">
        <f>IF(Table1[[#This Row],[On Hand Stock (units)]]&gt;J530,"Yes","No")</f>
        <v>No</v>
      </c>
      <c r="L530" s="55">
        <f>Table1[[#This Row],[Lead Time (days)]]/Table1[[#This Row],[S-OTD]]</f>
        <v>22.58064516129032</v>
      </c>
      <c r="M530" s="55">
        <f>(Table1[[#This Row],[Demand variability (COV)]]/100)*E530</f>
        <v>2.5000000000000001E-2</v>
      </c>
      <c r="N530" s="55">
        <f>AVERAGE(Table1[[#This Row],[Lead Time (days)]],Table1[[#This Row],[Exp. Lead time]])</f>
        <v>21.79032258064516</v>
      </c>
      <c r="O530" s="55">
        <f>(Table1[[#This Row],[Exp. Lead time]]-N530)^2</f>
        <v>0.62460978147762569</v>
      </c>
      <c r="P530" s="55">
        <v>0.62460978147762569</v>
      </c>
      <c r="Q530" s="55">
        <f>1.64*SQRT(Table1[[#This Row],[Lead Time (days)]]*(M530^2)+Table1[[#This Row],[APU
(units)]]*P530)</f>
        <v>4.1030239680779612</v>
      </c>
      <c r="R530" s="58">
        <f>Table1[[#This Row],[Safety Stock]]+(E530/30)*Table1[[#This Row],[Lead Time (days)]]</f>
        <v>11.103023968077961</v>
      </c>
      <c r="S530" s="58" t="str">
        <f>IF(Table1[[#This Row],[On Hand Stock (units)]]&gt;R530,"yes","no")</f>
        <v>no</v>
      </c>
      <c r="T530" s="59">
        <f>Table1[[#This Row],[On Hand Stock (units)]]-J530</f>
        <v>-22.803323345745312</v>
      </c>
      <c r="U530" s="59">
        <f>Table1[[#This Row],[Exp. Lead time]]*Table1[[#This Row],[APU
(units)]]/30</f>
        <v>7.5268817204301071</v>
      </c>
      <c r="V530" s="59">
        <f>Table1[[#This Row],[On Hand Stock (units)]]+U530</f>
        <v>9.7235583746847922</v>
      </c>
      <c r="W530" s="59" t="str">
        <f>IF(Table1[[#This Row],[On hand quantity after purchase]]&gt;Table1[[#This Row],[APU  Projection for oct]],"Yes","No")</f>
        <v>No</v>
      </c>
      <c r="X530" s="59">
        <f>AE530-Table1[[#This Row],[On Hand Stock (units)]]</f>
        <v>9436.5529813457451</v>
      </c>
      <c r="Y530" s="59">
        <f>MAX(Table1[[#This Row],[Qty required to meet next quarter]],Table1[[#This Row],[MOQ/One lead time demand]])</f>
        <v>9436.5529813457451</v>
      </c>
      <c r="Z530" s="59">
        <f>Table1[[#This Row],[Qty to purchase]]*Table1[[#This Row],[Std. Price ($)]]</f>
        <v>742243.8435448003</v>
      </c>
      <c r="AA530" s="59"/>
      <c r="AB530" s="59"/>
      <c r="AC530" s="61">
        <f>Table1[[#This Row],[On Hand Stock (units)]]-(12*Table1[[#This Row],[APU
(units)]])</f>
        <v>-117.80332334574531</v>
      </c>
      <c r="AD530" s="64">
        <v>120</v>
      </c>
      <c r="AE530" s="65">
        <f>AD530*Table1[[#This Row],[Std. Price ($)]]</f>
        <v>9438.7496580000006</v>
      </c>
    </row>
    <row r="531" spans="1:31" ht="18.5" x14ac:dyDescent="0.35">
      <c r="A531" s="46">
        <v>57225.681685615826</v>
      </c>
      <c r="B531" s="47">
        <v>7.3137405699999984</v>
      </c>
      <c r="C531" s="47">
        <v>393.48658219371538</v>
      </c>
      <c r="D531" s="47">
        <f>Table1[[#This Row],[On-Hand Stock ($)]]/Table1[[#This Row],[Std. Price ($)]]</f>
        <v>53.801003525849083</v>
      </c>
      <c r="E531" s="48">
        <v>10</v>
      </c>
      <c r="F531" s="49">
        <v>1.5</v>
      </c>
      <c r="G531" s="48">
        <v>1</v>
      </c>
      <c r="H531" s="48">
        <v>1.47</v>
      </c>
      <c r="I531" s="48">
        <v>87</v>
      </c>
      <c r="J531" s="55">
        <f>Table1[[#This Row],[APU
(units)]]+(Table1[[#This Row],[APU Trend]]*Table1[[#This Row],[APU
(units)]])</f>
        <v>25</v>
      </c>
      <c r="K531" s="55" t="str">
        <f>IF(Table1[[#This Row],[On Hand Stock (units)]]&gt;J531,"Yes","No")</f>
        <v>Yes</v>
      </c>
      <c r="L531" s="55">
        <f>Table1[[#This Row],[Lead Time (days)]]/Table1[[#This Row],[S-OTD]]</f>
        <v>87</v>
      </c>
      <c r="M531" s="55">
        <f>(Table1[[#This Row],[Demand variability (COV)]]/100)*E531</f>
        <v>0.14699999999999999</v>
      </c>
      <c r="N531" s="55">
        <f>AVERAGE(Table1[[#This Row],[Lead Time (days)]],Table1[[#This Row],[Exp. Lead time]])</f>
        <v>87</v>
      </c>
      <c r="O531" s="55">
        <f>(Table1[[#This Row],[Exp. Lead time]]-N531)^2</f>
        <v>0</v>
      </c>
      <c r="P531" s="55">
        <v>0</v>
      </c>
      <c r="Q531" s="55">
        <f>1.64*SQRT(Table1[[#This Row],[Lead Time (days)]]*(M531^2)+Table1[[#This Row],[APU
(units)]]*P531)</f>
        <v>2.2486445421186514</v>
      </c>
      <c r="R531" s="58">
        <f>Table1[[#This Row],[Safety Stock]]+(E531/30)*Table1[[#This Row],[Lead Time (days)]]</f>
        <v>31.248644542118651</v>
      </c>
      <c r="S531" s="58" t="str">
        <f>IF(Table1[[#This Row],[On Hand Stock (units)]]&gt;R531,"yes","no")</f>
        <v>yes</v>
      </c>
      <c r="T531" s="59">
        <f>Table1[[#This Row],[On Hand Stock (units)]]-J531</f>
        <v>28.801003525849083</v>
      </c>
      <c r="U531" s="59">
        <f>Table1[[#This Row],[Exp. Lead time]]*Table1[[#This Row],[APU
(units)]]/30</f>
        <v>29</v>
      </c>
      <c r="V531" s="59">
        <f>Table1[[#This Row],[On Hand Stock (units)]]+U531</f>
        <v>82.801003525849083</v>
      </c>
      <c r="W531" s="59" t="str">
        <f>IF(Table1[[#This Row],[On hand quantity after purchase]]&gt;Table1[[#This Row],[APU  Projection for oct]],"Yes","No")</f>
        <v>Yes</v>
      </c>
      <c r="X531" s="59">
        <f>AE531-Table1[[#This Row],[On Hand Stock (units)]]</f>
        <v>823.84786487415079</v>
      </c>
      <c r="Y531" s="59">
        <f>MAX(Table1[[#This Row],[Qty required to meet next quarter]],Table1[[#This Row],[MOQ/One lead time demand]])</f>
        <v>823.84786487415079</v>
      </c>
      <c r="Z531" s="59">
        <f>Table1[[#This Row],[Qty to purchase]]*Table1[[#This Row],[Std. Price ($)]]</f>
        <v>6025.409552837953</v>
      </c>
      <c r="AA531" s="59"/>
      <c r="AB531" s="59"/>
      <c r="AC531" s="61">
        <f>Table1[[#This Row],[On Hand Stock (units)]]-(12*Table1[[#This Row],[APU
(units)]])</f>
        <v>-66.198996474150917</v>
      </c>
      <c r="AD531" s="64">
        <v>120</v>
      </c>
      <c r="AE531" s="65">
        <f>AD531*Table1[[#This Row],[Std. Price ($)]]</f>
        <v>877.64886839999986</v>
      </c>
    </row>
    <row r="532" spans="1:31" ht="18.5" x14ac:dyDescent="0.35">
      <c r="A532" s="46">
        <v>3741.1091805607198</v>
      </c>
      <c r="B532" s="47">
        <v>6.6649999999999991</v>
      </c>
      <c r="C532" s="47">
        <v>115.00585975224868</v>
      </c>
      <c r="D532" s="47">
        <f>Table1[[#This Row],[On-Hand Stock ($)]]/Table1[[#This Row],[Std. Price ($)]]</f>
        <v>17.255192761027562</v>
      </c>
      <c r="E532" s="48">
        <v>10</v>
      </c>
      <c r="F532" s="49">
        <v>0.6</v>
      </c>
      <c r="G532" s="48">
        <v>0.99</v>
      </c>
      <c r="H532" s="48">
        <v>1.8</v>
      </c>
      <c r="I532" s="48">
        <v>23</v>
      </c>
      <c r="J532" s="55">
        <f>Table1[[#This Row],[APU
(units)]]+(Table1[[#This Row],[APU Trend]]*Table1[[#This Row],[APU
(units)]])</f>
        <v>16</v>
      </c>
      <c r="K532" s="55" t="str">
        <f>IF(Table1[[#This Row],[On Hand Stock (units)]]&gt;J532,"Yes","No")</f>
        <v>Yes</v>
      </c>
      <c r="L532" s="55">
        <f>Table1[[#This Row],[Lead Time (days)]]/Table1[[#This Row],[S-OTD]]</f>
        <v>23.232323232323232</v>
      </c>
      <c r="M532" s="55">
        <f>(Table1[[#This Row],[Demand variability (COV)]]/100)*E532</f>
        <v>0.18000000000000002</v>
      </c>
      <c r="N532" s="55">
        <f>AVERAGE(Table1[[#This Row],[Lead Time (days)]],Table1[[#This Row],[Exp. Lead time]])</f>
        <v>23.116161616161616</v>
      </c>
      <c r="O532" s="55">
        <f>(Table1[[#This Row],[Exp. Lead time]]-N532)^2</f>
        <v>1.3493521069278586E-2</v>
      </c>
      <c r="P532" s="55">
        <v>1.3493521069278586E-2</v>
      </c>
      <c r="Q532" s="55">
        <f>1.64*SQRT(Table1[[#This Row],[Lead Time (days)]]*(M532^2)+Table1[[#This Row],[APU
(units)]]*P532)</f>
        <v>1.5385745554503742</v>
      </c>
      <c r="R532" s="58">
        <f>Table1[[#This Row],[Safety Stock]]+(E532/30)*Table1[[#This Row],[Lead Time (days)]]</f>
        <v>9.2052412221170403</v>
      </c>
      <c r="S532" s="58" t="str">
        <f>IF(Table1[[#This Row],[On Hand Stock (units)]]&gt;R532,"yes","no")</f>
        <v>yes</v>
      </c>
      <c r="T532" s="59">
        <f>Table1[[#This Row],[On Hand Stock (units)]]-J532</f>
        <v>1.2551927610275619</v>
      </c>
      <c r="U532" s="59">
        <f>Table1[[#This Row],[Exp. Lead time]]*Table1[[#This Row],[APU
(units)]]/30</f>
        <v>7.7441077441077448</v>
      </c>
      <c r="V532" s="59">
        <f>Table1[[#This Row],[On Hand Stock (units)]]+U532</f>
        <v>24.999300505135306</v>
      </c>
      <c r="W532" s="59" t="str">
        <f>IF(Table1[[#This Row],[On hand quantity after purchase]]&gt;Table1[[#This Row],[APU  Projection for oct]],"Yes","No")</f>
        <v>Yes</v>
      </c>
      <c r="X532" s="59">
        <f>AE532-Table1[[#This Row],[On Hand Stock (units)]]</f>
        <v>422.63480723897237</v>
      </c>
      <c r="Y532" s="59">
        <f>MAX(Table1[[#This Row],[Qty required to meet next quarter]],Table1[[#This Row],[MOQ/One lead time demand]])</f>
        <v>422.63480723897237</v>
      </c>
      <c r="Z532" s="59">
        <f>Table1[[#This Row],[Qty to purchase]]*Table1[[#This Row],[Std. Price ($)]]</f>
        <v>2816.8609902477506</v>
      </c>
      <c r="AA532" s="59"/>
      <c r="AB532" s="59"/>
      <c r="AC532" s="61">
        <f>Table1[[#This Row],[On Hand Stock (units)]]-(12*Table1[[#This Row],[APU
(units)]])</f>
        <v>-102.74480723897244</v>
      </c>
      <c r="AD532" s="64">
        <v>66</v>
      </c>
      <c r="AE532" s="65">
        <f>AD532*Table1[[#This Row],[Std. Price ($)]]</f>
        <v>439.88999999999993</v>
      </c>
    </row>
    <row r="533" spans="1:31" ht="18.5" x14ac:dyDescent="0.35">
      <c r="A533" s="46">
        <v>36412.691718259441</v>
      </c>
      <c r="B533" s="47">
        <v>7.42660783</v>
      </c>
      <c r="C533" s="47">
        <v>119.44576799953941</v>
      </c>
      <c r="D533" s="47">
        <f>Table1[[#This Row],[On-Hand Stock ($)]]/Table1[[#This Row],[Std. Price ($)]]</f>
        <v>16.083489357958925</v>
      </c>
      <c r="E533" s="48">
        <v>18</v>
      </c>
      <c r="F533" s="49">
        <v>0.5</v>
      </c>
      <c r="G533" s="48">
        <v>1</v>
      </c>
      <c r="H533" s="48">
        <v>1.23</v>
      </c>
      <c r="I533" s="48">
        <v>17</v>
      </c>
      <c r="J533" s="55">
        <f>Table1[[#This Row],[APU
(units)]]+(Table1[[#This Row],[APU Trend]]*Table1[[#This Row],[APU
(units)]])</f>
        <v>27</v>
      </c>
      <c r="K533" s="55" t="str">
        <f>IF(Table1[[#This Row],[On Hand Stock (units)]]&gt;J533,"Yes","No")</f>
        <v>No</v>
      </c>
      <c r="L533" s="55">
        <f>Table1[[#This Row],[Lead Time (days)]]/Table1[[#This Row],[S-OTD]]</f>
        <v>17</v>
      </c>
      <c r="M533" s="55">
        <f>(Table1[[#This Row],[Demand variability (COV)]]/100)*E533</f>
        <v>0.22140000000000001</v>
      </c>
      <c r="N533" s="55">
        <f>AVERAGE(Table1[[#This Row],[Lead Time (days)]],Table1[[#This Row],[Exp. Lead time]])</f>
        <v>17</v>
      </c>
      <c r="O533" s="55">
        <f>(Table1[[#This Row],[Exp. Lead time]]-N533)^2</f>
        <v>0</v>
      </c>
      <c r="P533" s="55">
        <v>0</v>
      </c>
      <c r="Q533" s="55">
        <f>1.64*SQRT(Table1[[#This Row],[Lead Time (days)]]*(M533^2)+Table1[[#This Row],[APU
(units)]]*P533)</f>
        <v>1.4970831602392702</v>
      </c>
      <c r="R533" s="58">
        <f>Table1[[#This Row],[Safety Stock]]+(E533/30)*Table1[[#This Row],[Lead Time (days)]]</f>
        <v>11.69708316023927</v>
      </c>
      <c r="S533" s="58" t="str">
        <f>IF(Table1[[#This Row],[On Hand Stock (units)]]&gt;R533,"yes","no")</f>
        <v>yes</v>
      </c>
      <c r="T533" s="59">
        <f>Table1[[#This Row],[On Hand Stock (units)]]-J533</f>
        <v>-10.916510642041075</v>
      </c>
      <c r="U533" s="59">
        <f>Table1[[#This Row],[Exp. Lead time]]*Table1[[#This Row],[APU
(units)]]/30</f>
        <v>10.199999999999999</v>
      </c>
      <c r="V533" s="59">
        <f>Table1[[#This Row],[On Hand Stock (units)]]+U533</f>
        <v>26.283489357958924</v>
      </c>
      <c r="W533" s="59" t="str">
        <f>IF(Table1[[#This Row],[On hand quantity after purchase]]&gt;Table1[[#This Row],[APU  Projection for oct]],"Yes","No")</f>
        <v>No</v>
      </c>
      <c r="X533" s="59">
        <f>AE533-Table1[[#This Row],[On Hand Stock (units)]]</f>
        <v>785.99015628204108</v>
      </c>
      <c r="Y533" s="59">
        <f>MAX(Table1[[#This Row],[Qty required to meet next quarter]],Table1[[#This Row],[MOQ/One lead time demand]])</f>
        <v>785.99015628204108</v>
      </c>
      <c r="Z533" s="59">
        <f>Table1[[#This Row],[Qty to purchase]]*Table1[[#This Row],[Std. Price ($)]]</f>
        <v>5837.2406489471305</v>
      </c>
      <c r="AA533" s="59"/>
      <c r="AB533" s="59"/>
      <c r="AC533" s="61">
        <f>Table1[[#This Row],[On Hand Stock (units)]]-(12*Table1[[#This Row],[APU
(units)]])</f>
        <v>-199.91651064204109</v>
      </c>
      <c r="AD533" s="64">
        <v>108</v>
      </c>
      <c r="AE533" s="65">
        <f>AD533*Table1[[#This Row],[Std. Price ($)]]</f>
        <v>802.07364564</v>
      </c>
    </row>
    <row r="534" spans="1:31" ht="18.5" x14ac:dyDescent="0.35">
      <c r="A534" s="46">
        <v>783.90377272425928</v>
      </c>
      <c r="B534" s="47">
        <v>29.279704479999999</v>
      </c>
      <c r="C534" s="47">
        <v>248.69743616974301</v>
      </c>
      <c r="D534" s="47">
        <f>Table1[[#This Row],[On-Hand Stock ($)]]/Table1[[#This Row],[Std. Price ($)]]</f>
        <v>8.4938506240600908</v>
      </c>
      <c r="E534" s="48">
        <v>10</v>
      </c>
      <c r="F534" s="49">
        <v>1.2</v>
      </c>
      <c r="G534" s="48">
        <v>0.84</v>
      </c>
      <c r="H534" s="48">
        <v>1.34</v>
      </c>
      <c r="I534" s="48">
        <v>16</v>
      </c>
      <c r="J534" s="55">
        <f>Table1[[#This Row],[APU
(units)]]+(Table1[[#This Row],[APU Trend]]*Table1[[#This Row],[APU
(units)]])</f>
        <v>22</v>
      </c>
      <c r="K534" s="55" t="str">
        <f>IF(Table1[[#This Row],[On Hand Stock (units)]]&gt;J534,"Yes","No")</f>
        <v>No</v>
      </c>
      <c r="L534" s="55">
        <f>Table1[[#This Row],[Lead Time (days)]]/Table1[[#This Row],[S-OTD]]</f>
        <v>19.047619047619047</v>
      </c>
      <c r="M534" s="55">
        <f>(Table1[[#This Row],[Demand variability (COV)]]/100)*E534</f>
        <v>0.13400000000000001</v>
      </c>
      <c r="N534" s="55">
        <f>AVERAGE(Table1[[#This Row],[Lead Time (days)]],Table1[[#This Row],[Exp. Lead time]])</f>
        <v>17.523809523809526</v>
      </c>
      <c r="O534" s="55">
        <f>(Table1[[#This Row],[Exp. Lead time]]-N534)^2</f>
        <v>2.321995464852602</v>
      </c>
      <c r="P534" s="55">
        <v>2.321995464852602</v>
      </c>
      <c r="Q534" s="55">
        <f>1.64*SQRT(Table1[[#This Row],[Lead Time (days)]]*(M534^2)+Table1[[#This Row],[APU
(units)]]*P534)</f>
        <v>7.9514213411361609</v>
      </c>
      <c r="R534" s="58">
        <f>Table1[[#This Row],[Safety Stock]]+(E534/30)*Table1[[#This Row],[Lead Time (days)]]</f>
        <v>13.284754674469493</v>
      </c>
      <c r="S534" s="58" t="str">
        <f>IF(Table1[[#This Row],[On Hand Stock (units)]]&gt;R534,"yes","no")</f>
        <v>no</v>
      </c>
      <c r="T534" s="59">
        <f>Table1[[#This Row],[On Hand Stock (units)]]-J534</f>
        <v>-13.506149375939909</v>
      </c>
      <c r="U534" s="59">
        <f>Table1[[#This Row],[Exp. Lead time]]*Table1[[#This Row],[APU
(units)]]/30</f>
        <v>6.3492063492063497</v>
      </c>
      <c r="V534" s="59">
        <f>Table1[[#This Row],[On Hand Stock (units)]]+U534</f>
        <v>14.843056973266441</v>
      </c>
      <c r="W534" s="59" t="str">
        <f>IF(Table1[[#This Row],[On hand quantity after purchase]]&gt;Table1[[#This Row],[APU  Projection for oct]],"Yes","No")</f>
        <v>No</v>
      </c>
      <c r="X534" s="59">
        <f>AE534-Table1[[#This Row],[On Hand Stock (units)]]</f>
        <v>2978.0360063359399</v>
      </c>
      <c r="Y534" s="59">
        <f>MAX(Table1[[#This Row],[Qty required to meet next quarter]],Table1[[#This Row],[MOQ/One lead time demand]])</f>
        <v>2978.0360063359399</v>
      </c>
      <c r="Z534" s="59">
        <f>Table1[[#This Row],[Qty to purchase]]*Table1[[#This Row],[Std. Price ($)]]</f>
        <v>87196.014196315722</v>
      </c>
      <c r="AA534" s="59"/>
      <c r="AB534" s="59"/>
      <c r="AC534" s="61">
        <f>Table1[[#This Row],[On Hand Stock (units)]]-(12*Table1[[#This Row],[APU
(units)]])</f>
        <v>-111.50614937593991</v>
      </c>
      <c r="AD534" s="64">
        <v>102</v>
      </c>
      <c r="AE534" s="65">
        <f>AD534*Table1[[#This Row],[Std. Price ($)]]</f>
        <v>2986.52985696</v>
      </c>
    </row>
    <row r="535" spans="1:31" ht="18.5" x14ac:dyDescent="0.35">
      <c r="A535" s="46">
        <v>24318.613433478808</v>
      </c>
      <c r="B535" s="47">
        <v>11.106563309999999</v>
      </c>
      <c r="C535" s="47">
        <v>115.39835327867732</v>
      </c>
      <c r="D535" s="47">
        <f>Table1[[#This Row],[On-Hand Stock ($)]]/Table1[[#This Row],[Std. Price ($)]]</f>
        <v>10.390104486666573</v>
      </c>
      <c r="E535" s="48">
        <v>10</v>
      </c>
      <c r="F535" s="49">
        <v>0.6</v>
      </c>
      <c r="G535" s="48">
        <v>1</v>
      </c>
      <c r="H535" s="48">
        <v>1.6</v>
      </c>
      <c r="I535" s="48">
        <v>16</v>
      </c>
      <c r="J535" s="55">
        <f>Table1[[#This Row],[APU
(units)]]+(Table1[[#This Row],[APU Trend]]*Table1[[#This Row],[APU
(units)]])</f>
        <v>16</v>
      </c>
      <c r="K535" s="55" t="str">
        <f>IF(Table1[[#This Row],[On Hand Stock (units)]]&gt;J535,"Yes","No")</f>
        <v>No</v>
      </c>
      <c r="L535" s="55">
        <f>Table1[[#This Row],[Lead Time (days)]]/Table1[[#This Row],[S-OTD]]</f>
        <v>16</v>
      </c>
      <c r="M535" s="55">
        <f>(Table1[[#This Row],[Demand variability (COV)]]/100)*E535</f>
        <v>0.16</v>
      </c>
      <c r="N535" s="55">
        <f>AVERAGE(Table1[[#This Row],[Lead Time (days)]],Table1[[#This Row],[Exp. Lead time]])</f>
        <v>16</v>
      </c>
      <c r="O535" s="55">
        <f>(Table1[[#This Row],[Exp. Lead time]]-N535)^2</f>
        <v>0</v>
      </c>
      <c r="P535" s="55">
        <v>0</v>
      </c>
      <c r="Q535" s="55">
        <f>1.64*SQRT(Table1[[#This Row],[Lead Time (days)]]*(M535^2)+Table1[[#This Row],[APU
(units)]]*P535)</f>
        <v>1.0495999999999999</v>
      </c>
      <c r="R535" s="58">
        <f>Table1[[#This Row],[Safety Stock]]+(E535/30)*Table1[[#This Row],[Lead Time (days)]]</f>
        <v>6.3829333333333329</v>
      </c>
      <c r="S535" s="58" t="str">
        <f>IF(Table1[[#This Row],[On Hand Stock (units)]]&gt;R535,"yes","no")</f>
        <v>yes</v>
      </c>
      <c r="T535" s="59">
        <f>Table1[[#This Row],[On Hand Stock (units)]]-J535</f>
        <v>-5.6098955133334272</v>
      </c>
      <c r="U535" s="59">
        <f>Table1[[#This Row],[Exp. Lead time]]*Table1[[#This Row],[APU
(units)]]/30</f>
        <v>5.333333333333333</v>
      </c>
      <c r="V535" s="59">
        <f>Table1[[#This Row],[On Hand Stock (units)]]+U535</f>
        <v>15.723437819999905</v>
      </c>
      <c r="W535" s="59" t="str">
        <f>IF(Table1[[#This Row],[On hand quantity after purchase]]&gt;Table1[[#This Row],[APU  Projection for oct]],"Yes","No")</f>
        <v>No</v>
      </c>
      <c r="X535" s="59">
        <f>AE535-Table1[[#This Row],[On Hand Stock (units)]]</f>
        <v>722.64307397333334</v>
      </c>
      <c r="Y535" s="59">
        <f>MAX(Table1[[#This Row],[Qty required to meet next quarter]],Table1[[#This Row],[MOQ/One lead time demand]])</f>
        <v>722.64307397333334</v>
      </c>
      <c r="Z535" s="59">
        <f>Table1[[#This Row],[Qty to purchase]]*Table1[[#This Row],[Std. Price ($)]]</f>
        <v>8026.081051617839</v>
      </c>
      <c r="AA535" s="59"/>
      <c r="AB535" s="59"/>
      <c r="AC535" s="61">
        <f>Table1[[#This Row],[On Hand Stock (units)]]-(12*Table1[[#This Row],[APU
(units)]])</f>
        <v>-109.60989551333343</v>
      </c>
      <c r="AD535" s="64">
        <v>66</v>
      </c>
      <c r="AE535" s="65">
        <f>AD535*Table1[[#This Row],[Std. Price ($)]]</f>
        <v>733.03317845999993</v>
      </c>
    </row>
    <row r="536" spans="1:31" ht="18.5" x14ac:dyDescent="0.35">
      <c r="A536" s="46">
        <v>44375.944245181396</v>
      </c>
      <c r="B536" s="47">
        <v>19.846153779999998</v>
      </c>
      <c r="C536" s="47">
        <v>225.45960952638936</v>
      </c>
      <c r="D536" s="47">
        <f>Table1[[#This Row],[On-Hand Stock ($)]]/Table1[[#This Row],[Std. Price ($)]]</f>
        <v>11.360367959740227</v>
      </c>
      <c r="E536" s="48">
        <v>10</v>
      </c>
      <c r="F536" s="49">
        <v>0.8</v>
      </c>
      <c r="G536" s="48">
        <v>1</v>
      </c>
      <c r="H536" s="48">
        <v>1.8</v>
      </c>
      <c r="I536" s="48">
        <v>16</v>
      </c>
      <c r="J536" s="55">
        <f>Table1[[#This Row],[APU
(units)]]+(Table1[[#This Row],[APU Trend]]*Table1[[#This Row],[APU
(units)]])</f>
        <v>18</v>
      </c>
      <c r="K536" s="55" t="str">
        <f>IF(Table1[[#This Row],[On Hand Stock (units)]]&gt;J536,"Yes","No")</f>
        <v>No</v>
      </c>
      <c r="L536" s="55">
        <f>Table1[[#This Row],[Lead Time (days)]]/Table1[[#This Row],[S-OTD]]</f>
        <v>16</v>
      </c>
      <c r="M536" s="55">
        <f>(Table1[[#This Row],[Demand variability (COV)]]/100)*E536</f>
        <v>0.18000000000000002</v>
      </c>
      <c r="N536" s="55">
        <f>AVERAGE(Table1[[#This Row],[Lead Time (days)]],Table1[[#This Row],[Exp. Lead time]])</f>
        <v>16</v>
      </c>
      <c r="O536" s="55">
        <f>(Table1[[#This Row],[Exp. Lead time]]-N536)^2</f>
        <v>0</v>
      </c>
      <c r="P536" s="55">
        <v>0</v>
      </c>
      <c r="Q536" s="55">
        <f>1.64*SQRT(Table1[[#This Row],[Lead Time (days)]]*(M536^2)+Table1[[#This Row],[APU
(units)]]*P536)</f>
        <v>1.1808000000000001</v>
      </c>
      <c r="R536" s="58">
        <f>Table1[[#This Row],[Safety Stock]]+(E536/30)*Table1[[#This Row],[Lead Time (days)]]</f>
        <v>6.5141333333333336</v>
      </c>
      <c r="S536" s="58" t="str">
        <f>IF(Table1[[#This Row],[On Hand Stock (units)]]&gt;R536,"yes","no")</f>
        <v>yes</v>
      </c>
      <c r="T536" s="59">
        <f>Table1[[#This Row],[On Hand Stock (units)]]-J536</f>
        <v>-6.639632040259773</v>
      </c>
      <c r="U536" s="59">
        <f>Table1[[#This Row],[Exp. Lead time]]*Table1[[#This Row],[APU
(units)]]/30</f>
        <v>5.333333333333333</v>
      </c>
      <c r="V536" s="59">
        <f>Table1[[#This Row],[On Hand Stock (units)]]+U536</f>
        <v>16.693701293073559</v>
      </c>
      <c r="W536" s="59" t="str">
        <f>IF(Table1[[#This Row],[On hand quantity after purchase]]&gt;Table1[[#This Row],[APU  Projection for oct]],"Yes","No")</f>
        <v>No</v>
      </c>
      <c r="X536" s="59">
        <f>AE536-Table1[[#This Row],[On Hand Stock (units)]]</f>
        <v>1536.6396268802596</v>
      </c>
      <c r="Y536" s="59">
        <f>MAX(Table1[[#This Row],[Qty required to meet next quarter]],Table1[[#This Row],[MOQ/One lead time demand]])</f>
        <v>1536.6396268802596</v>
      </c>
      <c r="Z536" s="59">
        <f>Table1[[#This Row],[Qty to purchase]]*Table1[[#This Row],[Std. Price ($)]]</f>
        <v>30496.386339507451</v>
      </c>
      <c r="AA536" s="59"/>
      <c r="AB536" s="59"/>
      <c r="AC536" s="61">
        <f>Table1[[#This Row],[On Hand Stock (units)]]-(12*Table1[[#This Row],[APU
(units)]])</f>
        <v>-108.63963204025977</v>
      </c>
      <c r="AD536" s="64">
        <v>78</v>
      </c>
      <c r="AE536" s="65">
        <f>AD536*Table1[[#This Row],[Std. Price ($)]]</f>
        <v>1547.9999948399998</v>
      </c>
    </row>
    <row r="537" spans="1:31" ht="18.5" x14ac:dyDescent="0.35">
      <c r="A537" s="46">
        <v>44413.414429711309</v>
      </c>
      <c r="B537" s="47">
        <v>5.3896169899999995</v>
      </c>
      <c r="C537" s="47">
        <v>19.311888277508753</v>
      </c>
      <c r="D537" s="47">
        <f>Table1[[#This Row],[On-Hand Stock ($)]]/Table1[[#This Row],[Std. Price ($)]]</f>
        <v>3.583165244086993</v>
      </c>
      <c r="E537" s="48">
        <v>10</v>
      </c>
      <c r="F537" s="49">
        <v>0.6</v>
      </c>
      <c r="G537" s="48">
        <v>1</v>
      </c>
      <c r="H537" s="48">
        <v>0.25</v>
      </c>
      <c r="I537" s="48">
        <v>21</v>
      </c>
      <c r="J537" s="55">
        <f>Table1[[#This Row],[APU
(units)]]+(Table1[[#This Row],[APU Trend]]*Table1[[#This Row],[APU
(units)]])</f>
        <v>16</v>
      </c>
      <c r="K537" s="55" t="str">
        <f>IF(Table1[[#This Row],[On Hand Stock (units)]]&gt;J537,"Yes","No")</f>
        <v>No</v>
      </c>
      <c r="L537" s="55">
        <f>Table1[[#This Row],[Lead Time (days)]]/Table1[[#This Row],[S-OTD]]</f>
        <v>21</v>
      </c>
      <c r="M537" s="55">
        <f>(Table1[[#This Row],[Demand variability (COV)]]/100)*E537</f>
        <v>2.5000000000000001E-2</v>
      </c>
      <c r="N537" s="55">
        <f>AVERAGE(Table1[[#This Row],[Lead Time (days)]],Table1[[#This Row],[Exp. Lead time]])</f>
        <v>21</v>
      </c>
      <c r="O537" s="55">
        <f>(Table1[[#This Row],[Exp. Lead time]]-N537)^2</f>
        <v>0</v>
      </c>
      <c r="P537" s="55">
        <v>0</v>
      </c>
      <c r="Q537" s="55">
        <f>1.64*SQRT(Table1[[#This Row],[Lead Time (days)]]*(M537^2)+Table1[[#This Row],[APU
(units)]]*P537)</f>
        <v>0.18788560349318945</v>
      </c>
      <c r="R537" s="58">
        <f>Table1[[#This Row],[Safety Stock]]+(E537/30)*Table1[[#This Row],[Lead Time (days)]]</f>
        <v>7.1878856034931893</v>
      </c>
      <c r="S537" s="58" t="str">
        <f>IF(Table1[[#This Row],[On Hand Stock (units)]]&gt;R537,"yes","no")</f>
        <v>no</v>
      </c>
      <c r="T537" s="59">
        <f>Table1[[#This Row],[On Hand Stock (units)]]-J537</f>
        <v>-12.416834755913007</v>
      </c>
      <c r="U537" s="59">
        <f>Table1[[#This Row],[Exp. Lead time]]*Table1[[#This Row],[APU
(units)]]/30</f>
        <v>7</v>
      </c>
      <c r="V537" s="59">
        <f>Table1[[#This Row],[On Hand Stock (units)]]+U537</f>
        <v>10.583165244086993</v>
      </c>
      <c r="W537" s="59" t="str">
        <f>IF(Table1[[#This Row],[On hand quantity after purchase]]&gt;Table1[[#This Row],[APU  Projection for oct]],"Yes","No")</f>
        <v>No</v>
      </c>
      <c r="X537" s="59">
        <f>AE537-Table1[[#This Row],[On Hand Stock (units)]]</f>
        <v>352.13155609591297</v>
      </c>
      <c r="Y537" s="59">
        <f>MAX(Table1[[#This Row],[Qty required to meet next quarter]],Table1[[#This Row],[MOQ/One lead time demand]])</f>
        <v>352.13155609591297</v>
      </c>
      <c r="Z537" s="59">
        <f>Table1[[#This Row],[Qty to purchase]]*Table1[[#This Row],[Std. Price ($)]]</f>
        <v>1897.8542174496704</v>
      </c>
      <c r="AA537" s="59"/>
      <c r="AB537" s="59"/>
      <c r="AC537" s="61">
        <f>Table1[[#This Row],[On Hand Stock (units)]]-(12*Table1[[#This Row],[APU
(units)]])</f>
        <v>-116.416834755913</v>
      </c>
      <c r="AD537" s="64">
        <v>66</v>
      </c>
      <c r="AE537" s="65">
        <f>AD537*Table1[[#This Row],[Std. Price ($)]]</f>
        <v>355.71472133999998</v>
      </c>
    </row>
    <row r="538" spans="1:31" ht="18.5" x14ac:dyDescent="0.35">
      <c r="A538" s="46">
        <v>27249.776791369306</v>
      </c>
      <c r="B538" s="47">
        <v>6.065178809999999</v>
      </c>
      <c r="C538" s="47">
        <v>157.31169774112951</v>
      </c>
      <c r="D538" s="47">
        <f>Table1[[#This Row],[On-Hand Stock ($)]]/Table1[[#This Row],[Std. Price ($)]]</f>
        <v>25.936860671240382</v>
      </c>
      <c r="E538" s="48">
        <v>18</v>
      </c>
      <c r="F538" s="49">
        <v>1.2</v>
      </c>
      <c r="G538" s="48">
        <v>0.76</v>
      </c>
      <c r="H538" s="48">
        <v>1.25</v>
      </c>
      <c r="I538" s="48">
        <v>26</v>
      </c>
      <c r="J538" s="55">
        <f>Table1[[#This Row],[APU
(units)]]+(Table1[[#This Row],[APU Trend]]*Table1[[#This Row],[APU
(units)]])</f>
        <v>39.599999999999994</v>
      </c>
      <c r="K538" s="55" t="str">
        <f>IF(Table1[[#This Row],[On Hand Stock (units)]]&gt;J538,"Yes","No")</f>
        <v>No</v>
      </c>
      <c r="L538" s="55">
        <f>Table1[[#This Row],[Lead Time (days)]]/Table1[[#This Row],[S-OTD]]</f>
        <v>34.210526315789473</v>
      </c>
      <c r="M538" s="55">
        <f>(Table1[[#This Row],[Demand variability (COV)]]/100)*E538</f>
        <v>0.22500000000000001</v>
      </c>
      <c r="N538" s="55">
        <f>AVERAGE(Table1[[#This Row],[Lead Time (days)]],Table1[[#This Row],[Exp. Lead time]])</f>
        <v>30.105263157894736</v>
      </c>
      <c r="O538" s="55">
        <f>(Table1[[#This Row],[Exp. Lead time]]-N538)^2</f>
        <v>16.853185595567862</v>
      </c>
      <c r="P538" s="55">
        <v>16.853185595567862</v>
      </c>
      <c r="Q538" s="55">
        <f>1.64*SQRT(Table1[[#This Row],[Lead Time (days)]]*(M538^2)+Table1[[#This Row],[APU
(units)]]*P538)</f>
        <v>28.626038664144708</v>
      </c>
      <c r="R538" s="58">
        <f>Table1[[#This Row],[Safety Stock]]+(E538/30)*Table1[[#This Row],[Lead Time (days)]]</f>
        <v>44.22603866414471</v>
      </c>
      <c r="S538" s="58" t="str">
        <f>IF(Table1[[#This Row],[On Hand Stock (units)]]&gt;R538,"yes","no")</f>
        <v>no</v>
      </c>
      <c r="T538" s="59">
        <f>Table1[[#This Row],[On Hand Stock (units)]]-J538</f>
        <v>-13.663139328759613</v>
      </c>
      <c r="U538" s="59">
        <f>Table1[[#This Row],[Exp. Lead time]]*Table1[[#This Row],[APU
(units)]]/30</f>
        <v>20.526315789473685</v>
      </c>
      <c r="V538" s="59">
        <f>Table1[[#This Row],[On Hand Stock (units)]]+U538</f>
        <v>46.463176460714067</v>
      </c>
      <c r="W538" s="59" t="str">
        <f>IF(Table1[[#This Row],[On hand quantity after purchase]]&gt;Table1[[#This Row],[APU  Projection for oct]],"Yes","No")</f>
        <v>Yes</v>
      </c>
      <c r="X538" s="59">
        <f>AE538-Table1[[#This Row],[On Hand Stock (units)]]</f>
        <v>1087.6299688447593</v>
      </c>
      <c r="Y538" s="59">
        <f>MAX(Table1[[#This Row],[Qty required to meet next quarter]],Table1[[#This Row],[MOQ/One lead time demand]])</f>
        <v>1087.6299688447593</v>
      </c>
      <c r="Z538" s="59">
        <f>Table1[[#This Row],[Qty to purchase]]*Table1[[#This Row],[Std. Price ($)]]</f>
        <v>6596.6702401581933</v>
      </c>
      <c r="AA538" s="59"/>
      <c r="AB538" s="59"/>
      <c r="AC538" s="61">
        <f>Table1[[#This Row],[On Hand Stock (units)]]-(12*Table1[[#This Row],[APU
(units)]])</f>
        <v>-190.06313932875963</v>
      </c>
      <c r="AD538" s="64">
        <v>183.59999999999997</v>
      </c>
      <c r="AE538" s="65">
        <f>AD538*Table1[[#This Row],[Std. Price ($)]]</f>
        <v>1113.5668295159996</v>
      </c>
    </row>
    <row r="539" spans="1:31" ht="18.5" x14ac:dyDescent="0.35">
      <c r="A539" s="46">
        <v>12591.104473677738</v>
      </c>
      <c r="B539" s="47">
        <v>7.5622298299999997</v>
      </c>
      <c r="C539" s="47">
        <v>117.7352137493895</v>
      </c>
      <c r="D539" s="47">
        <f>Table1[[#This Row],[On-Hand Stock ($)]]/Table1[[#This Row],[Std. Price ($)]]</f>
        <v>15.568848923676459</v>
      </c>
      <c r="E539" s="48">
        <v>18</v>
      </c>
      <c r="F539" s="49">
        <v>0.5</v>
      </c>
      <c r="G539" s="48">
        <v>1</v>
      </c>
      <c r="H539" s="48">
        <v>0.25</v>
      </c>
      <c r="I539" s="48">
        <v>58</v>
      </c>
      <c r="J539" s="55">
        <f>Table1[[#This Row],[APU
(units)]]+(Table1[[#This Row],[APU Trend]]*Table1[[#This Row],[APU
(units)]])</f>
        <v>27</v>
      </c>
      <c r="K539" s="55" t="str">
        <f>IF(Table1[[#This Row],[On Hand Stock (units)]]&gt;J539,"Yes","No")</f>
        <v>No</v>
      </c>
      <c r="L539" s="55">
        <f>Table1[[#This Row],[Lead Time (days)]]/Table1[[#This Row],[S-OTD]]</f>
        <v>58</v>
      </c>
      <c r="M539" s="55">
        <f>(Table1[[#This Row],[Demand variability (COV)]]/100)*E539</f>
        <v>4.4999999999999998E-2</v>
      </c>
      <c r="N539" s="55">
        <f>AVERAGE(Table1[[#This Row],[Lead Time (days)]],Table1[[#This Row],[Exp. Lead time]])</f>
        <v>58</v>
      </c>
      <c r="O539" s="55">
        <f>(Table1[[#This Row],[Exp. Lead time]]-N539)^2</f>
        <v>0</v>
      </c>
      <c r="P539" s="55">
        <v>0</v>
      </c>
      <c r="Q539" s="55">
        <f>1.64*SQRT(Table1[[#This Row],[Lead Time (days)]]*(M539^2)+Table1[[#This Row],[APU
(units)]]*P539)</f>
        <v>0.56204405521275647</v>
      </c>
      <c r="R539" s="58">
        <f>Table1[[#This Row],[Safety Stock]]+(E539/30)*Table1[[#This Row],[Lead Time (days)]]</f>
        <v>35.362044055212756</v>
      </c>
      <c r="S539" s="58" t="str">
        <f>IF(Table1[[#This Row],[On Hand Stock (units)]]&gt;R539,"yes","no")</f>
        <v>no</v>
      </c>
      <c r="T539" s="59">
        <f>Table1[[#This Row],[On Hand Stock (units)]]-J539</f>
        <v>-11.431151076323541</v>
      </c>
      <c r="U539" s="59">
        <f>Table1[[#This Row],[Exp. Lead time]]*Table1[[#This Row],[APU
(units)]]/30</f>
        <v>34.799999999999997</v>
      </c>
      <c r="V539" s="59">
        <f>Table1[[#This Row],[On Hand Stock (units)]]+U539</f>
        <v>50.368848923676453</v>
      </c>
      <c r="W539" s="59" t="str">
        <f>IF(Table1[[#This Row],[On hand quantity after purchase]]&gt;Table1[[#This Row],[APU  Projection for oct]],"Yes","No")</f>
        <v>Yes</v>
      </c>
      <c r="X539" s="59">
        <f>AE539-Table1[[#This Row],[On Hand Stock (units)]]</f>
        <v>801.15197271632348</v>
      </c>
      <c r="Y539" s="59">
        <f>MAX(Table1[[#This Row],[Qty required to meet next quarter]],Table1[[#This Row],[MOQ/One lead time demand]])</f>
        <v>801.15197271632348</v>
      </c>
      <c r="Z539" s="59">
        <f>Table1[[#This Row],[Qty to purchase]]*Table1[[#This Row],[Std. Price ($)]]</f>
        <v>6058.4953464387272</v>
      </c>
      <c r="AA539" s="59"/>
      <c r="AB539" s="59"/>
      <c r="AC539" s="61">
        <f>Table1[[#This Row],[On Hand Stock (units)]]-(12*Table1[[#This Row],[APU
(units)]])</f>
        <v>-200.43115107632354</v>
      </c>
      <c r="AD539" s="64">
        <v>108</v>
      </c>
      <c r="AE539" s="65">
        <f>AD539*Table1[[#This Row],[Std. Price ($)]]</f>
        <v>816.72082163999994</v>
      </c>
    </row>
    <row r="540" spans="1:31" ht="18.5" x14ac:dyDescent="0.35">
      <c r="A540" s="46">
        <v>18554.019687530221</v>
      </c>
      <c r="B540" s="47">
        <v>7.5622298299999997</v>
      </c>
      <c r="C540" s="47">
        <v>46.688102004068249</v>
      </c>
      <c r="D540" s="47">
        <f>Table1[[#This Row],[On-Hand Stock ($)]]/Table1[[#This Row],[Std. Price ($)]]</f>
        <v>6.1738538835268715</v>
      </c>
      <c r="E540" s="48">
        <v>18</v>
      </c>
      <c r="F540" s="49">
        <v>0.2</v>
      </c>
      <c r="G540" s="48">
        <v>1</v>
      </c>
      <c r="H540" s="48">
        <v>0.25</v>
      </c>
      <c r="I540" s="48">
        <v>23</v>
      </c>
      <c r="J540" s="55">
        <f>Table1[[#This Row],[APU
(units)]]+(Table1[[#This Row],[APU Trend]]*Table1[[#This Row],[APU
(units)]])</f>
        <v>21.6</v>
      </c>
      <c r="K540" s="55" t="str">
        <f>IF(Table1[[#This Row],[On Hand Stock (units)]]&gt;J540,"Yes","No")</f>
        <v>No</v>
      </c>
      <c r="L540" s="55">
        <f>Table1[[#This Row],[Lead Time (days)]]/Table1[[#This Row],[S-OTD]]</f>
        <v>23</v>
      </c>
      <c r="M540" s="55">
        <f>(Table1[[#This Row],[Demand variability (COV)]]/100)*E540</f>
        <v>4.4999999999999998E-2</v>
      </c>
      <c r="N540" s="55">
        <f>AVERAGE(Table1[[#This Row],[Lead Time (days)]],Table1[[#This Row],[Exp. Lead time]])</f>
        <v>23</v>
      </c>
      <c r="O540" s="55">
        <f>(Table1[[#This Row],[Exp. Lead time]]-N540)^2</f>
        <v>0</v>
      </c>
      <c r="P540" s="55">
        <v>0</v>
      </c>
      <c r="Q540" s="55">
        <f>1.64*SQRT(Table1[[#This Row],[Lead Time (days)]]*(M540^2)+Table1[[#This Row],[APU
(units)]]*P540)</f>
        <v>0.35393236642047865</v>
      </c>
      <c r="R540" s="58">
        <f>Table1[[#This Row],[Safety Stock]]+(E540/30)*Table1[[#This Row],[Lead Time (days)]]</f>
        <v>14.153932366420477</v>
      </c>
      <c r="S540" s="58" t="str">
        <f>IF(Table1[[#This Row],[On Hand Stock (units)]]&gt;R540,"yes","no")</f>
        <v>no</v>
      </c>
      <c r="T540" s="59">
        <f>Table1[[#This Row],[On Hand Stock (units)]]-J540</f>
        <v>-15.426146116473131</v>
      </c>
      <c r="U540" s="59">
        <f>Table1[[#This Row],[Exp. Lead time]]*Table1[[#This Row],[APU
(units)]]/30</f>
        <v>13.8</v>
      </c>
      <c r="V540" s="59">
        <f>Table1[[#This Row],[On Hand Stock (units)]]+U540</f>
        <v>19.973853883526871</v>
      </c>
      <c r="W540" s="59" t="str">
        <f>IF(Table1[[#This Row],[On hand quantity after purchase]]&gt;Table1[[#This Row],[APU  Projection for oct]],"Yes","No")</f>
        <v>No</v>
      </c>
      <c r="X540" s="59">
        <f>AE540-Table1[[#This Row],[On Hand Stock (units)]]</f>
        <v>565.53072126447307</v>
      </c>
      <c r="Y540" s="59">
        <f>MAX(Table1[[#This Row],[Qty required to meet next quarter]],Table1[[#This Row],[MOQ/One lead time demand]])</f>
        <v>565.53072126447307</v>
      </c>
      <c r="Z540" s="59">
        <f>Table1[[#This Row],[Qty to purchase]]*Table1[[#This Row],[Std. Price ($)]]</f>
        <v>4276.6732901276137</v>
      </c>
      <c r="AA540" s="59"/>
      <c r="AB540" s="59"/>
      <c r="AC540" s="61">
        <f>Table1[[#This Row],[On Hand Stock (units)]]-(12*Table1[[#This Row],[APU
(units)]])</f>
        <v>-209.82614611647313</v>
      </c>
      <c r="AD540" s="64">
        <v>75.599999999999994</v>
      </c>
      <c r="AE540" s="65">
        <f>AD540*Table1[[#This Row],[Std. Price ($)]]</f>
        <v>571.70457514799989</v>
      </c>
    </row>
    <row r="541" spans="1:31" ht="18.5" x14ac:dyDescent="0.35">
      <c r="A541" s="46">
        <v>7328.0114365796735</v>
      </c>
      <c r="B541" s="47">
        <v>16.599719999999998</v>
      </c>
      <c r="C541" s="47">
        <v>31.895170853333333</v>
      </c>
      <c r="D541" s="47">
        <f>Table1[[#This Row],[On-Hand Stock ($)]]/Table1[[#This Row],[Std. Price ($)]]</f>
        <v>1.921428244171187</v>
      </c>
      <c r="E541" s="48">
        <v>10</v>
      </c>
      <c r="F541" s="49">
        <v>-0.4</v>
      </c>
      <c r="G541" s="48">
        <v>1</v>
      </c>
      <c r="H541" s="48">
        <v>0.25</v>
      </c>
      <c r="I541" s="48">
        <v>16</v>
      </c>
      <c r="J541" s="55">
        <f>Table1[[#This Row],[APU
(units)]]+(Table1[[#This Row],[APU Trend]]*Table1[[#This Row],[APU
(units)]])</f>
        <v>6</v>
      </c>
      <c r="K541" s="55" t="str">
        <f>IF(Table1[[#This Row],[On Hand Stock (units)]]&gt;J541,"Yes","No")</f>
        <v>No</v>
      </c>
      <c r="L541" s="55">
        <f>Table1[[#This Row],[Lead Time (days)]]/Table1[[#This Row],[S-OTD]]</f>
        <v>16</v>
      </c>
      <c r="M541" s="55">
        <f>(Table1[[#This Row],[Demand variability (COV)]]/100)*E541</f>
        <v>2.5000000000000001E-2</v>
      </c>
      <c r="N541" s="55">
        <f>AVERAGE(Table1[[#This Row],[Lead Time (days)]],Table1[[#This Row],[Exp. Lead time]])</f>
        <v>16</v>
      </c>
      <c r="O541" s="55">
        <f>(Table1[[#This Row],[Exp. Lead time]]-N541)^2</f>
        <v>0</v>
      </c>
      <c r="P541" s="55">
        <v>0</v>
      </c>
      <c r="Q541" s="55">
        <f>1.64*SQRT(Table1[[#This Row],[Lead Time (days)]]*(M541^2)+Table1[[#This Row],[APU
(units)]]*P541)</f>
        <v>0.16400000000000001</v>
      </c>
      <c r="R541" s="58">
        <f>Table1[[#This Row],[Safety Stock]]+(E541/30)*Table1[[#This Row],[Lead Time (days)]]</f>
        <v>5.4973333333333327</v>
      </c>
      <c r="S541" s="58" t="str">
        <f>IF(Table1[[#This Row],[On Hand Stock (units)]]&gt;R541,"yes","no")</f>
        <v>no</v>
      </c>
      <c r="T541" s="59">
        <f>Table1[[#This Row],[On Hand Stock (units)]]-J541</f>
        <v>-4.078571755828813</v>
      </c>
      <c r="U541" s="59">
        <f>Table1[[#This Row],[Exp. Lead time]]*Table1[[#This Row],[APU
(units)]]/30</f>
        <v>5.333333333333333</v>
      </c>
      <c r="V541" s="59">
        <f>Table1[[#This Row],[On Hand Stock (units)]]+U541</f>
        <v>7.25476157750452</v>
      </c>
      <c r="W541" s="59" t="str">
        <f>IF(Table1[[#This Row],[On hand quantity after purchase]]&gt;Table1[[#This Row],[APU  Projection for oct]],"Yes","No")</f>
        <v>Yes</v>
      </c>
      <c r="X541" s="59">
        <f>AE541-Table1[[#This Row],[On Hand Stock (units)]]</f>
        <v>97.676891755828777</v>
      </c>
      <c r="Y541" s="59">
        <f>MAX(Table1[[#This Row],[Qty required to meet next quarter]],Table1[[#This Row],[MOQ/One lead time demand]])</f>
        <v>97.676891755828777</v>
      </c>
      <c r="Z541" s="59">
        <f>Table1[[#This Row],[Qty to purchase]]*Table1[[#This Row],[Std. Price ($)]]</f>
        <v>1621.4090536170659</v>
      </c>
      <c r="AA541" s="59"/>
      <c r="AB541" s="59"/>
      <c r="AC541" s="61">
        <f>Table1[[#This Row],[On Hand Stock (units)]]-(12*Table1[[#This Row],[APU
(units)]])</f>
        <v>-118.07857175582882</v>
      </c>
      <c r="AD541" s="64">
        <v>5.9999999999999982</v>
      </c>
      <c r="AE541" s="65">
        <f>AD541*Table1[[#This Row],[Std. Price ($)]]</f>
        <v>99.598319999999958</v>
      </c>
    </row>
    <row r="542" spans="1:31" ht="18.5" x14ac:dyDescent="0.35">
      <c r="A542" s="46">
        <v>60644.097118411999</v>
      </c>
      <c r="B542" s="47">
        <v>22.907866439999999</v>
      </c>
      <c r="C542" s="47">
        <v>477.18148432383151</v>
      </c>
      <c r="D542" s="47">
        <f>Table1[[#This Row],[On-Hand Stock ($)]]/Table1[[#This Row],[Std. Price ($)]]</f>
        <v>20.830463874654559</v>
      </c>
      <c r="E542" s="48">
        <v>10</v>
      </c>
      <c r="F542" s="49">
        <v>0.5</v>
      </c>
      <c r="G542" s="48">
        <v>1</v>
      </c>
      <c r="H542" s="48">
        <v>1.28</v>
      </c>
      <c r="I542" s="48">
        <v>41</v>
      </c>
      <c r="J542" s="55">
        <f>Table1[[#This Row],[APU
(units)]]+(Table1[[#This Row],[APU Trend]]*Table1[[#This Row],[APU
(units)]])</f>
        <v>15</v>
      </c>
      <c r="K542" s="55" t="str">
        <f>IF(Table1[[#This Row],[On Hand Stock (units)]]&gt;J542,"Yes","No")</f>
        <v>Yes</v>
      </c>
      <c r="L542" s="55">
        <f>Table1[[#This Row],[Lead Time (days)]]/Table1[[#This Row],[S-OTD]]</f>
        <v>41</v>
      </c>
      <c r="M542" s="55">
        <f>(Table1[[#This Row],[Demand variability (COV)]]/100)*E542</f>
        <v>0.128</v>
      </c>
      <c r="N542" s="55">
        <f>AVERAGE(Table1[[#This Row],[Lead Time (days)]],Table1[[#This Row],[Exp. Lead time]])</f>
        <v>41</v>
      </c>
      <c r="O542" s="55">
        <f>(Table1[[#This Row],[Exp. Lead time]]-N542)^2</f>
        <v>0</v>
      </c>
      <c r="P542" s="55">
        <v>0</v>
      </c>
      <c r="Q542" s="55">
        <f>1.64*SQRT(Table1[[#This Row],[Lead Time (days)]]*(M542^2)+Table1[[#This Row],[APU
(units)]]*P542)</f>
        <v>1.3441438399219037</v>
      </c>
      <c r="R542" s="58">
        <f>Table1[[#This Row],[Safety Stock]]+(E542/30)*Table1[[#This Row],[Lead Time (days)]]</f>
        <v>15.01081050658857</v>
      </c>
      <c r="S542" s="58" t="str">
        <f>IF(Table1[[#This Row],[On Hand Stock (units)]]&gt;R542,"yes","no")</f>
        <v>yes</v>
      </c>
      <c r="T542" s="59">
        <f>Table1[[#This Row],[On Hand Stock (units)]]-J542</f>
        <v>5.8304638746545585</v>
      </c>
      <c r="U542" s="59">
        <f>Table1[[#This Row],[Exp. Lead time]]*Table1[[#This Row],[APU
(units)]]/30</f>
        <v>13.666666666666666</v>
      </c>
      <c r="V542" s="59">
        <f>Table1[[#This Row],[On Hand Stock (units)]]+U542</f>
        <v>34.497130541321226</v>
      </c>
      <c r="W542" s="59" t="str">
        <f>IF(Table1[[#This Row],[On hand quantity after purchase]]&gt;Table1[[#This Row],[APU  Projection for oct]],"Yes","No")</f>
        <v>Yes</v>
      </c>
      <c r="X542" s="59">
        <f>AE542-Table1[[#This Row],[On Hand Stock (units)]]</f>
        <v>1353.6415225253454</v>
      </c>
      <c r="Y542" s="59">
        <f>MAX(Table1[[#This Row],[Qty required to meet next quarter]],Table1[[#This Row],[MOQ/One lead time demand]])</f>
        <v>1353.6415225253454</v>
      </c>
      <c r="Z542" s="59">
        <f>Table1[[#This Row],[Qty to purchase]]*Table1[[#This Row],[Std. Price ($)]]</f>
        <v>31009.039205648864</v>
      </c>
      <c r="AA542" s="59"/>
      <c r="AB542" s="59"/>
      <c r="AC542" s="61">
        <f>Table1[[#This Row],[On Hand Stock (units)]]-(12*Table1[[#This Row],[APU
(units)]])</f>
        <v>-99.169536125345445</v>
      </c>
      <c r="AD542" s="64">
        <v>60</v>
      </c>
      <c r="AE542" s="65">
        <f>AD542*Table1[[#This Row],[Std. Price ($)]]</f>
        <v>1374.4719863999999</v>
      </c>
    </row>
    <row r="543" spans="1:31" ht="18.5" x14ac:dyDescent="0.35">
      <c r="A543" s="46">
        <v>33525.415563176161</v>
      </c>
      <c r="B543" s="47">
        <v>20.13307859</v>
      </c>
      <c r="C543" s="47">
        <v>398.40986528884815</v>
      </c>
      <c r="D543" s="47">
        <f>Table1[[#This Row],[On-Hand Stock ($)]]/Table1[[#This Row],[Std. Price ($)]]</f>
        <v>19.788819852257287</v>
      </c>
      <c r="E543" s="48">
        <v>10</v>
      </c>
      <c r="F543" s="49">
        <v>1.5</v>
      </c>
      <c r="G543" s="48">
        <v>0.76</v>
      </c>
      <c r="H543" s="48">
        <v>2.1800000000000002</v>
      </c>
      <c r="I543" s="48">
        <v>23</v>
      </c>
      <c r="J543" s="55">
        <f>Table1[[#This Row],[APU
(units)]]+(Table1[[#This Row],[APU Trend]]*Table1[[#This Row],[APU
(units)]])</f>
        <v>25</v>
      </c>
      <c r="K543" s="55" t="str">
        <f>IF(Table1[[#This Row],[On Hand Stock (units)]]&gt;J543,"Yes","No")</f>
        <v>No</v>
      </c>
      <c r="L543" s="55">
        <f>Table1[[#This Row],[Lead Time (days)]]/Table1[[#This Row],[S-OTD]]</f>
        <v>30.263157894736842</v>
      </c>
      <c r="M543" s="55">
        <f>(Table1[[#This Row],[Demand variability (COV)]]/100)*E543</f>
        <v>0.218</v>
      </c>
      <c r="N543" s="55">
        <f>AVERAGE(Table1[[#This Row],[Lead Time (days)]],Table1[[#This Row],[Exp. Lead time]])</f>
        <v>26.631578947368421</v>
      </c>
      <c r="O543" s="55">
        <f>(Table1[[#This Row],[Exp. Lead time]]-N543)^2</f>
        <v>13.18836565096953</v>
      </c>
      <c r="P543" s="55">
        <v>13.18836565096953</v>
      </c>
      <c r="Q543" s="55">
        <f>1.64*SQRT(Table1[[#This Row],[Lead Time (days)]]*(M543^2)+Table1[[#This Row],[APU
(units)]]*P543)</f>
        <v>18.911746487505493</v>
      </c>
      <c r="R543" s="58">
        <f>Table1[[#This Row],[Safety Stock]]+(E543/30)*Table1[[#This Row],[Lead Time (days)]]</f>
        <v>26.578413154172161</v>
      </c>
      <c r="S543" s="58" t="str">
        <f>IF(Table1[[#This Row],[On Hand Stock (units)]]&gt;R543,"yes","no")</f>
        <v>no</v>
      </c>
      <c r="T543" s="59">
        <f>Table1[[#This Row],[On Hand Stock (units)]]-J543</f>
        <v>-5.2111801477427129</v>
      </c>
      <c r="U543" s="59">
        <f>Table1[[#This Row],[Exp. Lead time]]*Table1[[#This Row],[APU
(units)]]/30</f>
        <v>10.087719298245615</v>
      </c>
      <c r="V543" s="59">
        <f>Table1[[#This Row],[On Hand Stock (units)]]+U543</f>
        <v>29.8765391505029</v>
      </c>
      <c r="W543" s="59" t="str">
        <f>IF(Table1[[#This Row],[On hand quantity after purchase]]&gt;Table1[[#This Row],[APU  Projection for oct]],"Yes","No")</f>
        <v>Yes</v>
      </c>
      <c r="X543" s="59">
        <f>AE543-Table1[[#This Row],[On Hand Stock (units)]]</f>
        <v>2396.1806109477425</v>
      </c>
      <c r="Y543" s="59">
        <f>MAX(Table1[[#This Row],[Qty required to meet next quarter]],Table1[[#This Row],[MOQ/One lead time demand]])</f>
        <v>2396.1806109477425</v>
      </c>
      <c r="Z543" s="59">
        <f>Table1[[#This Row],[Qty to purchase]]*Table1[[#This Row],[Std. Price ($)]]</f>
        <v>48242.492556045116</v>
      </c>
      <c r="AA543" s="59"/>
      <c r="AB543" s="59"/>
      <c r="AC543" s="61">
        <f>Table1[[#This Row],[On Hand Stock (units)]]-(12*Table1[[#This Row],[APU
(units)]])</f>
        <v>-100.21118014774271</v>
      </c>
      <c r="AD543" s="64">
        <v>120</v>
      </c>
      <c r="AE543" s="65">
        <f>AD543*Table1[[#This Row],[Std. Price ($)]]</f>
        <v>2415.9694307999998</v>
      </c>
    </row>
    <row r="544" spans="1:31" ht="18.5" x14ac:dyDescent="0.35">
      <c r="A544" s="46">
        <v>37961.205779365839</v>
      </c>
      <c r="B544" s="47">
        <v>9.5085938699999986</v>
      </c>
      <c r="C544" s="47">
        <v>340.88540641285175</v>
      </c>
      <c r="D544" s="47">
        <f>Table1[[#This Row],[On-Hand Stock ($)]]/Table1[[#This Row],[Std. Price ($)]]</f>
        <v>35.85024358736775</v>
      </c>
      <c r="E544" s="48">
        <v>10</v>
      </c>
      <c r="F544" s="49">
        <v>-0.4</v>
      </c>
      <c r="G544" s="48">
        <v>0.84</v>
      </c>
      <c r="H544" s="48">
        <v>1.1599999999999999</v>
      </c>
      <c r="I544" s="48">
        <v>73</v>
      </c>
      <c r="J544" s="55">
        <f>Table1[[#This Row],[APU
(units)]]+(Table1[[#This Row],[APU Trend]]*Table1[[#This Row],[APU
(units)]])</f>
        <v>6</v>
      </c>
      <c r="K544" s="55" t="str">
        <f>IF(Table1[[#This Row],[On Hand Stock (units)]]&gt;J544,"Yes","No")</f>
        <v>Yes</v>
      </c>
      <c r="L544" s="55">
        <f>Table1[[#This Row],[Lead Time (days)]]/Table1[[#This Row],[S-OTD]]</f>
        <v>86.904761904761912</v>
      </c>
      <c r="M544" s="55">
        <f>(Table1[[#This Row],[Demand variability (COV)]]/100)*E544</f>
        <v>0.11599999999999999</v>
      </c>
      <c r="N544" s="55">
        <f>AVERAGE(Table1[[#This Row],[Lead Time (days)]],Table1[[#This Row],[Exp. Lead time]])</f>
        <v>79.952380952380963</v>
      </c>
      <c r="O544" s="55">
        <f>(Table1[[#This Row],[Exp. Lead time]]-N544)^2</f>
        <v>48.335600907029431</v>
      </c>
      <c r="P544" s="55">
        <v>48.335600907029431</v>
      </c>
      <c r="Q544" s="55">
        <f>1.64*SQRT(Table1[[#This Row],[Lead Time (days)]]*(M544^2)+Table1[[#This Row],[APU
(units)]]*P544)</f>
        <v>36.092607051864</v>
      </c>
      <c r="R544" s="58">
        <f>Table1[[#This Row],[Safety Stock]]+(E544/30)*Table1[[#This Row],[Lead Time (days)]]</f>
        <v>60.425940385197336</v>
      </c>
      <c r="S544" s="58" t="str">
        <f>IF(Table1[[#This Row],[On Hand Stock (units)]]&gt;R544,"yes","no")</f>
        <v>no</v>
      </c>
      <c r="T544" s="59">
        <f>Table1[[#This Row],[On Hand Stock (units)]]-J544</f>
        <v>29.85024358736775</v>
      </c>
      <c r="U544" s="59">
        <f>Table1[[#This Row],[Exp. Lead time]]*Table1[[#This Row],[APU
(units)]]/30</f>
        <v>28.968253968253972</v>
      </c>
      <c r="V544" s="59">
        <f>Table1[[#This Row],[On Hand Stock (units)]]+U544</f>
        <v>64.818497555621718</v>
      </c>
      <c r="W544" s="59" t="str">
        <f>IF(Table1[[#This Row],[On hand quantity after purchase]]&gt;Table1[[#This Row],[APU  Projection for oct]],"Yes","No")</f>
        <v>Yes</v>
      </c>
      <c r="X544" s="59">
        <f>AE544-Table1[[#This Row],[On Hand Stock (units)]]</f>
        <v>21.201319632632227</v>
      </c>
      <c r="Y544" s="59">
        <f>MAX(Table1[[#This Row],[Qty required to meet next quarter]],Table1[[#This Row],[MOQ/One lead time demand]])</f>
        <v>28.968253968253972</v>
      </c>
      <c r="Z544" s="59">
        <f>Table1[[#This Row],[Qty to purchase]]*Table1[[#This Row],[Std. Price ($)]]</f>
        <v>275.44736210714285</v>
      </c>
      <c r="AA544" s="59"/>
      <c r="AB544" s="59"/>
      <c r="AC544" s="61">
        <f>Table1[[#This Row],[On Hand Stock (units)]]-(12*Table1[[#This Row],[APU
(units)]])</f>
        <v>-84.149756412632257</v>
      </c>
      <c r="AD544" s="64">
        <v>5.9999999999999982</v>
      </c>
      <c r="AE544" s="65">
        <f>AD544*Table1[[#This Row],[Std. Price ($)]]</f>
        <v>57.051563219999977</v>
      </c>
    </row>
    <row r="545" spans="1:31" ht="18.5" x14ac:dyDescent="0.35">
      <c r="A545" s="46">
        <v>98390.268775439792</v>
      </c>
      <c r="B545" s="47">
        <v>6.190543589999999</v>
      </c>
      <c r="C545" s="47">
        <v>18.930380606449582</v>
      </c>
      <c r="D545" s="47">
        <f>Table1[[#This Row],[On-Hand Stock ($)]]/Table1[[#This Row],[Std. Price ($)]]</f>
        <v>3.0579512657061487</v>
      </c>
      <c r="E545" s="48">
        <v>10</v>
      </c>
      <c r="F545" s="49">
        <v>0.2</v>
      </c>
      <c r="G545" s="48">
        <v>1</v>
      </c>
      <c r="H545" s="48">
        <v>0.25</v>
      </c>
      <c r="I545" s="48">
        <v>19</v>
      </c>
      <c r="J545" s="55">
        <f>Table1[[#This Row],[APU
(units)]]+(Table1[[#This Row],[APU Trend]]*Table1[[#This Row],[APU
(units)]])</f>
        <v>12</v>
      </c>
      <c r="K545" s="55" t="str">
        <f>IF(Table1[[#This Row],[On Hand Stock (units)]]&gt;J545,"Yes","No")</f>
        <v>No</v>
      </c>
      <c r="L545" s="55">
        <f>Table1[[#This Row],[Lead Time (days)]]/Table1[[#This Row],[S-OTD]]</f>
        <v>19</v>
      </c>
      <c r="M545" s="55">
        <f>(Table1[[#This Row],[Demand variability (COV)]]/100)*E545</f>
        <v>2.5000000000000001E-2</v>
      </c>
      <c r="N545" s="55">
        <f>AVERAGE(Table1[[#This Row],[Lead Time (days)]],Table1[[#This Row],[Exp. Lead time]])</f>
        <v>19</v>
      </c>
      <c r="O545" s="55">
        <f>(Table1[[#This Row],[Exp. Lead time]]-N545)^2</f>
        <v>0</v>
      </c>
      <c r="P545" s="55">
        <v>0</v>
      </c>
      <c r="Q545" s="55">
        <f>1.64*SQRT(Table1[[#This Row],[Lead Time (days)]]*(M545^2)+Table1[[#This Row],[APU
(units)]]*P545)</f>
        <v>0.17871485668516762</v>
      </c>
      <c r="R545" s="58">
        <f>Table1[[#This Row],[Safety Stock]]+(E545/30)*Table1[[#This Row],[Lead Time (days)]]</f>
        <v>6.5120481900185005</v>
      </c>
      <c r="S545" s="58" t="str">
        <f>IF(Table1[[#This Row],[On Hand Stock (units)]]&gt;R545,"yes","no")</f>
        <v>no</v>
      </c>
      <c r="T545" s="59">
        <f>Table1[[#This Row],[On Hand Stock (units)]]-J545</f>
        <v>-8.9420487342938522</v>
      </c>
      <c r="U545" s="59">
        <f>Table1[[#This Row],[Exp. Lead time]]*Table1[[#This Row],[APU
(units)]]/30</f>
        <v>6.333333333333333</v>
      </c>
      <c r="V545" s="59">
        <f>Table1[[#This Row],[On Hand Stock (units)]]+U545</f>
        <v>9.3912845990394818</v>
      </c>
      <c r="W545" s="59" t="str">
        <f>IF(Table1[[#This Row],[On hand quantity after purchase]]&gt;Table1[[#This Row],[APU  Projection for oct]],"Yes","No")</f>
        <v>No</v>
      </c>
      <c r="X545" s="59">
        <f>AE545-Table1[[#This Row],[On Hand Stock (units)]]</f>
        <v>256.9448795142938</v>
      </c>
      <c r="Y545" s="59">
        <f>MAX(Table1[[#This Row],[Qty required to meet next quarter]],Table1[[#This Row],[MOQ/One lead time demand]])</f>
        <v>256.9448795142938</v>
      </c>
      <c r="Z545" s="59">
        <f>Table1[[#This Row],[Qty to purchase]]*Table1[[#This Row],[Std. Price ($)]]</f>
        <v>1590.6284768605335</v>
      </c>
      <c r="AA545" s="59"/>
      <c r="AB545" s="59"/>
      <c r="AC545" s="61">
        <f>Table1[[#This Row],[On Hand Stock (units)]]-(12*Table1[[#This Row],[APU
(units)]])</f>
        <v>-116.94204873429385</v>
      </c>
      <c r="AD545" s="64">
        <v>42</v>
      </c>
      <c r="AE545" s="65">
        <f>AD545*Table1[[#This Row],[Std. Price ($)]]</f>
        <v>260.00283077999995</v>
      </c>
    </row>
    <row r="546" spans="1:31" ht="18.5" x14ac:dyDescent="0.35">
      <c r="A546" s="46">
        <v>36030.966312752091</v>
      </c>
      <c r="B546" s="47">
        <v>12.553046329999999</v>
      </c>
      <c r="C546" s="47">
        <v>313.28304878888321</v>
      </c>
      <c r="D546" s="47">
        <f>Table1[[#This Row],[On-Hand Stock ($)]]/Table1[[#This Row],[Std. Price ($)]]</f>
        <v>24.956734847714309</v>
      </c>
      <c r="E546" s="48">
        <v>10</v>
      </c>
      <c r="F546" s="49">
        <v>-0.7</v>
      </c>
      <c r="G546" s="48">
        <v>1</v>
      </c>
      <c r="H546" s="48">
        <v>0.95</v>
      </c>
      <c r="I546" s="48">
        <v>63</v>
      </c>
      <c r="J546" s="55">
        <f>Table1[[#This Row],[APU
(units)]]+(Table1[[#This Row],[APU Trend]]*Table1[[#This Row],[APU
(units)]])</f>
        <v>3</v>
      </c>
      <c r="K546" s="55" t="str">
        <f>IF(Table1[[#This Row],[On Hand Stock (units)]]&gt;J546,"Yes","No")</f>
        <v>Yes</v>
      </c>
      <c r="L546" s="55">
        <f>Table1[[#This Row],[Lead Time (days)]]/Table1[[#This Row],[S-OTD]]</f>
        <v>63</v>
      </c>
      <c r="M546" s="55">
        <f>(Table1[[#This Row],[Demand variability (COV)]]/100)*E546</f>
        <v>9.5000000000000001E-2</v>
      </c>
      <c r="N546" s="55">
        <f>AVERAGE(Table1[[#This Row],[Lead Time (days)]],Table1[[#This Row],[Exp. Lead time]])</f>
        <v>63</v>
      </c>
      <c r="O546" s="55">
        <f>(Table1[[#This Row],[Exp. Lead time]]-N546)^2</f>
        <v>0</v>
      </c>
      <c r="P546" s="55">
        <v>0</v>
      </c>
      <c r="Q546" s="55">
        <f>1.64*SQRT(Table1[[#This Row],[Lead Time (days)]]*(M546^2)+Table1[[#This Row],[APU
(units)]]*P546)</f>
        <v>1.2366241627915895</v>
      </c>
      <c r="R546" s="58">
        <f>Table1[[#This Row],[Safety Stock]]+(E546/30)*Table1[[#This Row],[Lead Time (days)]]</f>
        <v>22.236624162791589</v>
      </c>
      <c r="S546" s="58" t="str">
        <f>IF(Table1[[#This Row],[On Hand Stock (units)]]&gt;R546,"yes","no")</f>
        <v>yes</v>
      </c>
      <c r="T546" s="59">
        <f>Table1[[#This Row],[On Hand Stock (units)]]-J546</f>
        <v>21.956734847714309</v>
      </c>
      <c r="U546" s="59">
        <f>Table1[[#This Row],[Exp. Lead time]]*Table1[[#This Row],[APU
(units)]]/30</f>
        <v>21</v>
      </c>
      <c r="V546" s="59">
        <f>Table1[[#This Row],[On Hand Stock (units)]]+U546</f>
        <v>45.956734847714309</v>
      </c>
      <c r="W546" s="59" t="str">
        <f>IF(Table1[[#This Row],[On hand quantity after purchase]]&gt;Table1[[#This Row],[APU  Projection for oct]],"Yes","No")</f>
        <v>Yes</v>
      </c>
      <c r="X546" s="59">
        <f>AE546-Table1[[#This Row],[On Hand Stock (units)]]</f>
        <v>-175.59329080771425</v>
      </c>
      <c r="Y546" s="59">
        <f>MAX(Table1[[#This Row],[Qty required to meet next quarter]],Table1[[#This Row],[MOQ/One lead time demand]])</f>
        <v>21</v>
      </c>
      <c r="Z546" s="59">
        <f>Table1[[#This Row],[Qty to purchase]]*Table1[[#This Row],[Std. Price ($)]]</f>
        <v>263.61397292999999</v>
      </c>
      <c r="AA546" s="59"/>
      <c r="AB546" s="59"/>
      <c r="AC546" s="61">
        <f>Table1[[#This Row],[On Hand Stock (units)]]-(12*Table1[[#This Row],[APU
(units)]])</f>
        <v>-95.043265152285699</v>
      </c>
      <c r="AD546" s="64">
        <v>-11.999999999999996</v>
      </c>
      <c r="AE546" s="65">
        <f>AD546*Table1[[#This Row],[Std. Price ($)]]</f>
        <v>-150.63655595999995</v>
      </c>
    </row>
    <row r="547" spans="1:31" ht="18.5" x14ac:dyDescent="0.35">
      <c r="A547" s="46">
        <v>88608.292108535097</v>
      </c>
      <c r="B547" s="47">
        <v>13.388384110000001</v>
      </c>
      <c r="C547" s="47">
        <v>198.50564531116137</v>
      </c>
      <c r="D547" s="47">
        <f>Table1[[#This Row],[On-Hand Stock ($)]]/Table1[[#This Row],[Std. Price ($)]]</f>
        <v>14.826706769108476</v>
      </c>
      <c r="E547" s="48">
        <v>10</v>
      </c>
      <c r="F547" s="49">
        <v>0.4</v>
      </c>
      <c r="G547" s="48">
        <v>0.89</v>
      </c>
      <c r="H547" s="48">
        <v>1.6</v>
      </c>
      <c r="I547" s="48">
        <v>23</v>
      </c>
      <c r="J547" s="55">
        <f>Table1[[#This Row],[APU
(units)]]+(Table1[[#This Row],[APU Trend]]*Table1[[#This Row],[APU
(units)]])</f>
        <v>14</v>
      </c>
      <c r="K547" s="55" t="str">
        <f>IF(Table1[[#This Row],[On Hand Stock (units)]]&gt;J547,"Yes","No")</f>
        <v>Yes</v>
      </c>
      <c r="L547" s="55">
        <f>Table1[[#This Row],[Lead Time (days)]]/Table1[[#This Row],[S-OTD]]</f>
        <v>25.842696629213481</v>
      </c>
      <c r="M547" s="55">
        <f>(Table1[[#This Row],[Demand variability (COV)]]/100)*E547</f>
        <v>0.16</v>
      </c>
      <c r="N547" s="55">
        <f>AVERAGE(Table1[[#This Row],[Lead Time (days)]],Table1[[#This Row],[Exp. Lead time]])</f>
        <v>24.421348314606739</v>
      </c>
      <c r="O547" s="55">
        <f>(Table1[[#This Row],[Exp. Lead time]]-N547)^2</f>
        <v>2.0202310314354275</v>
      </c>
      <c r="P547" s="55">
        <v>2.0202310314354275</v>
      </c>
      <c r="Q547" s="55">
        <f>1.64*SQRT(Table1[[#This Row],[Lead Time (days)]]*(M547^2)+Table1[[#This Row],[APU
(units)]]*P547)</f>
        <v>7.4779522799685765</v>
      </c>
      <c r="R547" s="58">
        <f>Table1[[#This Row],[Safety Stock]]+(E547/30)*Table1[[#This Row],[Lead Time (days)]]</f>
        <v>15.144618946635243</v>
      </c>
      <c r="S547" s="58" t="str">
        <f>IF(Table1[[#This Row],[On Hand Stock (units)]]&gt;R547,"yes","no")</f>
        <v>no</v>
      </c>
      <c r="T547" s="59">
        <f>Table1[[#This Row],[On Hand Stock (units)]]-J547</f>
        <v>0.82670676910847618</v>
      </c>
      <c r="U547" s="59">
        <f>Table1[[#This Row],[Exp. Lead time]]*Table1[[#This Row],[APU
(units)]]/30</f>
        <v>8.6142322097378266</v>
      </c>
      <c r="V547" s="59">
        <f>Table1[[#This Row],[On Hand Stock (units)]]+U547</f>
        <v>23.440938978846305</v>
      </c>
      <c r="W547" s="59" t="str">
        <f>IF(Table1[[#This Row],[On hand quantity after purchase]]&gt;Table1[[#This Row],[APU  Projection for oct]],"Yes","No")</f>
        <v>Yes</v>
      </c>
      <c r="X547" s="59">
        <f>AE547-Table1[[#This Row],[On Hand Stock (units)]]</f>
        <v>708.14603517089154</v>
      </c>
      <c r="Y547" s="59">
        <f>MAX(Table1[[#This Row],[Qty required to meet next quarter]],Table1[[#This Row],[MOQ/One lead time demand]])</f>
        <v>708.14603517089154</v>
      </c>
      <c r="Z547" s="59">
        <f>Table1[[#This Row],[Qty to purchase]]*Table1[[#This Row],[Std. Price ($)]]</f>
        <v>9480.9311248414651</v>
      </c>
      <c r="AA547" s="59"/>
      <c r="AB547" s="59"/>
      <c r="AC547" s="61">
        <f>Table1[[#This Row],[On Hand Stock (units)]]-(12*Table1[[#This Row],[APU
(units)]])</f>
        <v>-105.17329323089152</v>
      </c>
      <c r="AD547" s="64">
        <v>54</v>
      </c>
      <c r="AE547" s="65">
        <f>AD547*Table1[[#This Row],[Std. Price ($)]]</f>
        <v>722.97274193999999</v>
      </c>
    </row>
    <row r="548" spans="1:31" ht="18.5" x14ac:dyDescent="0.35">
      <c r="A548" s="46">
        <v>76164.660682766771</v>
      </c>
      <c r="B548" s="47">
        <v>31.463338220000001</v>
      </c>
      <c r="C548" s="47">
        <v>54.67614304518667</v>
      </c>
      <c r="D548" s="47">
        <f>Table1[[#This Row],[On-Hand Stock ($)]]/Table1[[#This Row],[Std. Price ($)]]</f>
        <v>1.7377731079542986</v>
      </c>
      <c r="E548" s="48">
        <v>10</v>
      </c>
      <c r="F548" s="49">
        <v>-0.2</v>
      </c>
      <c r="G548" s="48">
        <v>1</v>
      </c>
      <c r="H548" s="48">
        <v>0.25</v>
      </c>
      <c r="I548" s="48">
        <v>16</v>
      </c>
      <c r="J548" s="55">
        <f>Table1[[#This Row],[APU
(units)]]+(Table1[[#This Row],[APU Trend]]*Table1[[#This Row],[APU
(units)]])</f>
        <v>8</v>
      </c>
      <c r="K548" s="55" t="str">
        <f>IF(Table1[[#This Row],[On Hand Stock (units)]]&gt;J548,"Yes","No")</f>
        <v>No</v>
      </c>
      <c r="L548" s="55">
        <f>Table1[[#This Row],[Lead Time (days)]]/Table1[[#This Row],[S-OTD]]</f>
        <v>16</v>
      </c>
      <c r="M548" s="55">
        <f>(Table1[[#This Row],[Demand variability (COV)]]/100)*E548</f>
        <v>2.5000000000000001E-2</v>
      </c>
      <c r="N548" s="55">
        <f>AVERAGE(Table1[[#This Row],[Lead Time (days)]],Table1[[#This Row],[Exp. Lead time]])</f>
        <v>16</v>
      </c>
      <c r="O548" s="55">
        <f>(Table1[[#This Row],[Exp. Lead time]]-N548)^2</f>
        <v>0</v>
      </c>
      <c r="P548" s="55">
        <v>0</v>
      </c>
      <c r="Q548" s="55">
        <f>1.64*SQRT(Table1[[#This Row],[Lead Time (days)]]*(M548^2)+Table1[[#This Row],[APU
(units)]]*P548)</f>
        <v>0.16400000000000001</v>
      </c>
      <c r="R548" s="58">
        <f>Table1[[#This Row],[Safety Stock]]+(E548/30)*Table1[[#This Row],[Lead Time (days)]]</f>
        <v>5.4973333333333327</v>
      </c>
      <c r="S548" s="58" t="str">
        <f>IF(Table1[[#This Row],[On Hand Stock (units)]]&gt;R548,"yes","no")</f>
        <v>no</v>
      </c>
      <c r="T548" s="59">
        <f>Table1[[#This Row],[On Hand Stock (units)]]-J548</f>
        <v>-6.2622268920457014</v>
      </c>
      <c r="U548" s="59">
        <f>Table1[[#This Row],[Exp. Lead time]]*Table1[[#This Row],[APU
(units)]]/30</f>
        <v>5.333333333333333</v>
      </c>
      <c r="V548" s="59">
        <f>Table1[[#This Row],[On Hand Stock (units)]]+U548</f>
        <v>7.0711064412876317</v>
      </c>
      <c r="W548" s="59" t="str">
        <f>IF(Table1[[#This Row],[On hand quantity after purchase]]&gt;Table1[[#This Row],[APU  Projection for oct]],"Yes","No")</f>
        <v>No</v>
      </c>
      <c r="X548" s="59">
        <f>AE548-Table1[[#This Row],[On Hand Stock (units)]]</f>
        <v>564.60231485204565</v>
      </c>
      <c r="Y548" s="59">
        <f>MAX(Table1[[#This Row],[Qty required to meet next quarter]],Table1[[#This Row],[MOQ/One lead time demand]])</f>
        <v>564.60231485204565</v>
      </c>
      <c r="Z548" s="59">
        <f>Table1[[#This Row],[Qty to purchase]]*Table1[[#This Row],[Std. Price ($)]]</f>
        <v>17764.273591984842</v>
      </c>
      <c r="AA548" s="59"/>
      <c r="AB548" s="59"/>
      <c r="AC548" s="61">
        <f>Table1[[#This Row],[On Hand Stock (units)]]-(12*Table1[[#This Row],[APU
(units)]])</f>
        <v>-118.2622268920457</v>
      </c>
      <c r="AD548" s="64">
        <v>18</v>
      </c>
      <c r="AE548" s="65">
        <f>AD548*Table1[[#This Row],[Std. Price ($)]]</f>
        <v>566.34008796000001</v>
      </c>
    </row>
    <row r="549" spans="1:31" ht="18.5" x14ac:dyDescent="0.35">
      <c r="A549" s="46">
        <v>95500.490159355497</v>
      </c>
      <c r="B549" s="47">
        <v>5.9999727499999986</v>
      </c>
      <c r="C549" s="47">
        <v>312.44216461946047</v>
      </c>
      <c r="D549" s="47">
        <f>Table1[[#This Row],[On-Hand Stock ($)]]/Table1[[#This Row],[Std. Price ($)]]</f>
        <v>52.073930605678257</v>
      </c>
      <c r="E549" s="48">
        <v>42</v>
      </c>
      <c r="F549" s="49">
        <v>0.4</v>
      </c>
      <c r="G549" s="48">
        <v>0.84</v>
      </c>
      <c r="H549" s="48">
        <v>1.84</v>
      </c>
      <c r="I549" s="48">
        <v>16</v>
      </c>
      <c r="J549" s="55">
        <f>Table1[[#This Row],[APU
(units)]]+(Table1[[#This Row],[APU Trend]]*Table1[[#This Row],[APU
(units)]])</f>
        <v>58.8</v>
      </c>
      <c r="K549" s="55" t="str">
        <f>IF(Table1[[#This Row],[On Hand Stock (units)]]&gt;J549,"Yes","No")</f>
        <v>No</v>
      </c>
      <c r="L549" s="55">
        <f>Table1[[#This Row],[Lead Time (days)]]/Table1[[#This Row],[S-OTD]]</f>
        <v>19.047619047619047</v>
      </c>
      <c r="M549" s="55">
        <f>(Table1[[#This Row],[Demand variability (COV)]]/100)*E549</f>
        <v>0.77279999999999993</v>
      </c>
      <c r="N549" s="55">
        <f>AVERAGE(Table1[[#This Row],[Lead Time (days)]],Table1[[#This Row],[Exp. Lead time]])</f>
        <v>17.523809523809526</v>
      </c>
      <c r="O549" s="55">
        <f>(Table1[[#This Row],[Exp. Lead time]]-N549)^2</f>
        <v>2.321995464852602</v>
      </c>
      <c r="P549" s="55">
        <v>2.321995464852602</v>
      </c>
      <c r="Q549" s="55">
        <f>1.64*SQRT(Table1[[#This Row],[Lead Time (days)]]*(M549^2)+Table1[[#This Row],[APU
(units)]]*P549)</f>
        <v>16.970579182864132</v>
      </c>
      <c r="R549" s="58">
        <f>Table1[[#This Row],[Safety Stock]]+(E549/30)*Table1[[#This Row],[Lead Time (days)]]</f>
        <v>39.370579182864134</v>
      </c>
      <c r="S549" s="58" t="str">
        <f>IF(Table1[[#This Row],[On Hand Stock (units)]]&gt;R549,"yes","no")</f>
        <v>yes</v>
      </c>
      <c r="T549" s="59">
        <f>Table1[[#This Row],[On Hand Stock (units)]]-J549</f>
        <v>-6.7260693943217404</v>
      </c>
      <c r="U549" s="59">
        <f>Table1[[#This Row],[Exp. Lead time]]*Table1[[#This Row],[APU
(units)]]/30</f>
        <v>26.666666666666668</v>
      </c>
      <c r="V549" s="59">
        <f>Table1[[#This Row],[On Hand Stock (units)]]+U549</f>
        <v>78.740597272344928</v>
      </c>
      <c r="W549" s="59" t="str">
        <f>IF(Table1[[#This Row],[On hand quantity after purchase]]&gt;Table1[[#This Row],[APU  Projection for oct]],"Yes","No")</f>
        <v>Yes</v>
      </c>
      <c r="X549" s="59">
        <f>AE549-Table1[[#This Row],[On Hand Stock (units)]]</f>
        <v>1308.7198890943214</v>
      </c>
      <c r="Y549" s="59">
        <f>MAX(Table1[[#This Row],[Qty required to meet next quarter]],Table1[[#This Row],[MOQ/One lead time demand]])</f>
        <v>1308.7198890943214</v>
      </c>
      <c r="Z549" s="59">
        <f>Table1[[#This Row],[Qty to purchase]]*Table1[[#This Row],[Std. Price ($)]]</f>
        <v>7852.2836719489487</v>
      </c>
      <c r="AA549" s="59"/>
      <c r="AB549" s="59"/>
      <c r="AC549" s="61">
        <f>Table1[[#This Row],[On Hand Stock (units)]]-(12*Table1[[#This Row],[APU
(units)]])</f>
        <v>-451.92606939432176</v>
      </c>
      <c r="AD549" s="64">
        <v>226.79999999999998</v>
      </c>
      <c r="AE549" s="65">
        <f>AD549*Table1[[#This Row],[Std. Price ($)]]</f>
        <v>1360.7938196999996</v>
      </c>
    </row>
    <row r="550" spans="1:31" ht="18.5" x14ac:dyDescent="0.35">
      <c r="A550" s="46">
        <v>86427.243510650893</v>
      </c>
      <c r="B550" s="47">
        <v>5.9683999999999999</v>
      </c>
      <c r="C550" s="47">
        <v>29.738742777765776</v>
      </c>
      <c r="D550" s="47">
        <f>Table1[[#This Row],[On-Hand Stock ($)]]/Table1[[#This Row],[Std. Price ($)]]</f>
        <v>4.9826993461841997</v>
      </c>
      <c r="E550" s="48">
        <v>10</v>
      </c>
      <c r="F550" s="49">
        <v>0.8</v>
      </c>
      <c r="G550" s="48">
        <v>0.94</v>
      </c>
      <c r="H550" s="48">
        <v>0.25</v>
      </c>
      <c r="I550" s="48">
        <v>30</v>
      </c>
      <c r="J550" s="55">
        <f>Table1[[#This Row],[APU
(units)]]+(Table1[[#This Row],[APU Trend]]*Table1[[#This Row],[APU
(units)]])</f>
        <v>18</v>
      </c>
      <c r="K550" s="55" t="str">
        <f>IF(Table1[[#This Row],[On Hand Stock (units)]]&gt;J550,"Yes","No")</f>
        <v>No</v>
      </c>
      <c r="L550" s="55">
        <f>Table1[[#This Row],[Lead Time (days)]]/Table1[[#This Row],[S-OTD]]</f>
        <v>31.914893617021278</v>
      </c>
      <c r="M550" s="55">
        <f>(Table1[[#This Row],[Demand variability (COV)]]/100)*E550</f>
        <v>2.5000000000000001E-2</v>
      </c>
      <c r="N550" s="55">
        <f>AVERAGE(Table1[[#This Row],[Lead Time (days)]],Table1[[#This Row],[Exp. Lead time]])</f>
        <v>30.957446808510639</v>
      </c>
      <c r="O550" s="55">
        <f>(Table1[[#This Row],[Exp. Lead time]]-N550)^2</f>
        <v>0.91670439112720803</v>
      </c>
      <c r="P550" s="55">
        <v>0.91670439112720803</v>
      </c>
      <c r="Q550" s="55">
        <f>1.64*SQRT(Table1[[#This Row],[Lead Time (days)]]*(M550^2)+Table1[[#This Row],[APU
(units)]]*P550)</f>
        <v>4.9705242483823966</v>
      </c>
      <c r="R550" s="58">
        <f>Table1[[#This Row],[Safety Stock]]+(E550/30)*Table1[[#This Row],[Lead Time (days)]]</f>
        <v>14.970524248382397</v>
      </c>
      <c r="S550" s="58" t="str">
        <f>IF(Table1[[#This Row],[On Hand Stock (units)]]&gt;R550,"yes","no")</f>
        <v>no</v>
      </c>
      <c r="T550" s="59">
        <f>Table1[[#This Row],[On Hand Stock (units)]]-J550</f>
        <v>-13.0173006538158</v>
      </c>
      <c r="U550" s="59">
        <f>Table1[[#This Row],[Exp. Lead time]]*Table1[[#This Row],[APU
(units)]]/30</f>
        <v>10.638297872340425</v>
      </c>
      <c r="V550" s="59">
        <f>Table1[[#This Row],[On Hand Stock (units)]]+U550</f>
        <v>15.620997218524625</v>
      </c>
      <c r="W550" s="59" t="str">
        <f>IF(Table1[[#This Row],[On hand quantity after purchase]]&gt;Table1[[#This Row],[APU  Projection for oct]],"Yes","No")</f>
        <v>No</v>
      </c>
      <c r="X550" s="59">
        <f>AE550-Table1[[#This Row],[On Hand Stock (units)]]</f>
        <v>460.5525006538158</v>
      </c>
      <c r="Y550" s="59">
        <f>MAX(Table1[[#This Row],[Qty required to meet next quarter]],Table1[[#This Row],[MOQ/One lead time demand]])</f>
        <v>460.5525006538158</v>
      </c>
      <c r="Z550" s="59">
        <f>Table1[[#This Row],[Qty to purchase]]*Table1[[#This Row],[Std. Price ($)]]</f>
        <v>2748.7615449022342</v>
      </c>
      <c r="AA550" s="59"/>
      <c r="AB550" s="59"/>
      <c r="AC550" s="61">
        <f>Table1[[#This Row],[On Hand Stock (units)]]-(12*Table1[[#This Row],[APU
(units)]])</f>
        <v>-115.01730065381579</v>
      </c>
      <c r="AD550" s="64">
        <v>78</v>
      </c>
      <c r="AE550" s="65">
        <f>AD550*Table1[[#This Row],[Std. Price ($)]]</f>
        <v>465.53519999999997</v>
      </c>
    </row>
    <row r="551" spans="1:31" ht="18.5" x14ac:dyDescent="0.35">
      <c r="A551" s="46">
        <v>46285.293144709613</v>
      </c>
      <c r="B551" s="47">
        <v>6.8718299999999992</v>
      </c>
      <c r="C551" s="47">
        <v>85.965601173833321</v>
      </c>
      <c r="D551" s="47">
        <f>Table1[[#This Row],[On-Hand Stock ($)]]/Table1[[#This Row],[Std. Price ($)]]</f>
        <v>12.50985562416901</v>
      </c>
      <c r="E551" s="48">
        <v>10</v>
      </c>
      <c r="F551" s="49">
        <v>0.2</v>
      </c>
      <c r="G551" s="48">
        <v>1</v>
      </c>
      <c r="H551" s="48">
        <v>0.9</v>
      </c>
      <c r="I551" s="48">
        <v>31</v>
      </c>
      <c r="J551" s="55">
        <f>Table1[[#This Row],[APU
(units)]]+(Table1[[#This Row],[APU Trend]]*Table1[[#This Row],[APU
(units)]])</f>
        <v>12</v>
      </c>
      <c r="K551" s="55" t="str">
        <f>IF(Table1[[#This Row],[On Hand Stock (units)]]&gt;J551,"Yes","No")</f>
        <v>Yes</v>
      </c>
      <c r="L551" s="55">
        <f>Table1[[#This Row],[Lead Time (days)]]/Table1[[#This Row],[S-OTD]]</f>
        <v>31</v>
      </c>
      <c r="M551" s="55">
        <f>(Table1[[#This Row],[Demand variability (COV)]]/100)*E551</f>
        <v>9.0000000000000011E-2</v>
      </c>
      <c r="N551" s="55">
        <f>AVERAGE(Table1[[#This Row],[Lead Time (days)]],Table1[[#This Row],[Exp. Lead time]])</f>
        <v>31</v>
      </c>
      <c r="O551" s="55">
        <f>(Table1[[#This Row],[Exp. Lead time]]-N551)^2</f>
        <v>0</v>
      </c>
      <c r="P551" s="55">
        <v>0</v>
      </c>
      <c r="Q551" s="55">
        <f>1.64*SQRT(Table1[[#This Row],[Lead Time (days)]]*(M551^2)+Table1[[#This Row],[APU
(units)]]*P551)</f>
        <v>0.82180201995371127</v>
      </c>
      <c r="R551" s="58">
        <f>Table1[[#This Row],[Safety Stock]]+(E551/30)*Table1[[#This Row],[Lead Time (days)]]</f>
        <v>11.155135353287044</v>
      </c>
      <c r="S551" s="58" t="str">
        <f>IF(Table1[[#This Row],[On Hand Stock (units)]]&gt;R551,"yes","no")</f>
        <v>yes</v>
      </c>
      <c r="T551" s="59">
        <f>Table1[[#This Row],[On Hand Stock (units)]]-J551</f>
        <v>0.50985562416900976</v>
      </c>
      <c r="U551" s="59">
        <f>Table1[[#This Row],[Exp. Lead time]]*Table1[[#This Row],[APU
(units)]]/30</f>
        <v>10.333333333333334</v>
      </c>
      <c r="V551" s="59">
        <f>Table1[[#This Row],[On Hand Stock (units)]]+U551</f>
        <v>22.843188957502342</v>
      </c>
      <c r="W551" s="59" t="str">
        <f>IF(Table1[[#This Row],[On hand quantity after purchase]]&gt;Table1[[#This Row],[APU  Projection for oct]],"Yes","No")</f>
        <v>Yes</v>
      </c>
      <c r="X551" s="59">
        <f>AE551-Table1[[#This Row],[On Hand Stock (units)]]</f>
        <v>276.10700437583097</v>
      </c>
      <c r="Y551" s="59">
        <f>MAX(Table1[[#This Row],[Qty required to meet next quarter]],Table1[[#This Row],[MOQ/One lead time demand]])</f>
        <v>276.10700437583097</v>
      </c>
      <c r="Z551" s="59">
        <f>Table1[[#This Row],[Qty to purchase]]*Table1[[#This Row],[Std. Price ($)]]</f>
        <v>1897.3603958799663</v>
      </c>
      <c r="AA551" s="59"/>
      <c r="AB551" s="59"/>
      <c r="AC551" s="61">
        <f>Table1[[#This Row],[On Hand Stock (units)]]-(12*Table1[[#This Row],[APU
(units)]])</f>
        <v>-107.49014437583099</v>
      </c>
      <c r="AD551" s="64">
        <v>42</v>
      </c>
      <c r="AE551" s="65">
        <f>AD551*Table1[[#This Row],[Std. Price ($)]]</f>
        <v>288.61685999999997</v>
      </c>
    </row>
    <row r="552" spans="1:31" ht="18.5" x14ac:dyDescent="0.35">
      <c r="A552" s="46">
        <v>55912.04181368876</v>
      </c>
      <c r="B552" s="47">
        <v>5.4446574199999995</v>
      </c>
      <c r="C552" s="47">
        <v>160.67622462779141</v>
      </c>
      <c r="D552" s="47">
        <f>Table1[[#This Row],[On-Hand Stock ($)]]/Table1[[#This Row],[Std. Price ($)]]</f>
        <v>29.51080522303852</v>
      </c>
      <c r="E552" s="48">
        <v>10</v>
      </c>
      <c r="F552" s="49">
        <v>-0.4</v>
      </c>
      <c r="G552" s="48">
        <v>0.77</v>
      </c>
      <c r="H552" s="48">
        <v>1.54</v>
      </c>
      <c r="I552" s="48">
        <v>44</v>
      </c>
      <c r="J552" s="55">
        <f>Table1[[#This Row],[APU
(units)]]+(Table1[[#This Row],[APU Trend]]*Table1[[#This Row],[APU
(units)]])</f>
        <v>6</v>
      </c>
      <c r="K552" s="55" t="str">
        <f>IF(Table1[[#This Row],[On Hand Stock (units)]]&gt;J552,"Yes","No")</f>
        <v>Yes</v>
      </c>
      <c r="L552" s="55">
        <f>Table1[[#This Row],[Lead Time (days)]]/Table1[[#This Row],[S-OTD]]</f>
        <v>57.142857142857139</v>
      </c>
      <c r="M552" s="55">
        <f>(Table1[[#This Row],[Demand variability (COV)]]/100)*E552</f>
        <v>0.154</v>
      </c>
      <c r="N552" s="55">
        <f>AVERAGE(Table1[[#This Row],[Lead Time (days)]],Table1[[#This Row],[Exp. Lead time]])</f>
        <v>50.571428571428569</v>
      </c>
      <c r="O552" s="55">
        <f>(Table1[[#This Row],[Exp. Lead time]]-N552)^2</f>
        <v>43.183673469387728</v>
      </c>
      <c r="P552" s="55">
        <v>43.183673469387728</v>
      </c>
      <c r="Q552" s="55">
        <f>1.64*SQRT(Table1[[#This Row],[Lead Time (days)]]*(M552^2)+Table1[[#This Row],[APU
(units)]]*P552)</f>
        <v>34.121469634103569</v>
      </c>
      <c r="R552" s="58">
        <f>Table1[[#This Row],[Safety Stock]]+(E552/30)*Table1[[#This Row],[Lead Time (days)]]</f>
        <v>48.788136300770233</v>
      </c>
      <c r="S552" s="58" t="str">
        <f>IF(Table1[[#This Row],[On Hand Stock (units)]]&gt;R552,"yes","no")</f>
        <v>no</v>
      </c>
      <c r="T552" s="59">
        <f>Table1[[#This Row],[On Hand Stock (units)]]-J552</f>
        <v>23.51080522303852</v>
      </c>
      <c r="U552" s="59">
        <f>Table1[[#This Row],[Exp. Lead time]]*Table1[[#This Row],[APU
(units)]]/30</f>
        <v>19.047619047619044</v>
      </c>
      <c r="V552" s="59">
        <f>Table1[[#This Row],[On Hand Stock (units)]]+U552</f>
        <v>48.558424270657568</v>
      </c>
      <c r="W552" s="59" t="str">
        <f>IF(Table1[[#This Row],[On hand quantity after purchase]]&gt;Table1[[#This Row],[APU  Projection for oct]],"Yes","No")</f>
        <v>Yes</v>
      </c>
      <c r="X552" s="59">
        <f>AE552-Table1[[#This Row],[On Hand Stock (units)]]</f>
        <v>3.1571392969614642</v>
      </c>
      <c r="Y552" s="59">
        <f>MAX(Table1[[#This Row],[Qty required to meet next quarter]],Table1[[#This Row],[MOQ/One lead time demand]])</f>
        <v>19.047619047619044</v>
      </c>
      <c r="Z552" s="59">
        <f>Table1[[#This Row],[Qty to purchase]]*Table1[[#This Row],[Std. Price ($)]]</f>
        <v>103.70776038095235</v>
      </c>
      <c r="AA552" s="59"/>
      <c r="AB552" s="59"/>
      <c r="AC552" s="61">
        <f>Table1[[#This Row],[On Hand Stock (units)]]-(12*Table1[[#This Row],[APU
(units)]])</f>
        <v>-90.489194776961483</v>
      </c>
      <c r="AD552" s="64">
        <v>5.9999999999999982</v>
      </c>
      <c r="AE552" s="65">
        <f>AD552*Table1[[#This Row],[Std. Price ($)]]</f>
        <v>32.667944519999985</v>
      </c>
    </row>
    <row r="553" spans="1:31" ht="18.5" x14ac:dyDescent="0.35">
      <c r="A553" s="46">
        <v>41393.252390035806</v>
      </c>
      <c r="B553" s="47">
        <v>423.91505795999996</v>
      </c>
      <c r="C553" s="47">
        <v>41.01086326041834</v>
      </c>
      <c r="D553" s="47">
        <f>Table1[[#This Row],[On-Hand Stock ($)]]/Table1[[#This Row],[Std. Price ($)]]</f>
        <v>9.6743115136731159E-2</v>
      </c>
      <c r="E553" s="48">
        <v>10</v>
      </c>
      <c r="F553" s="49">
        <v>-0.4</v>
      </c>
      <c r="G553" s="48">
        <v>1</v>
      </c>
      <c r="H553" s="48">
        <v>0.25</v>
      </c>
      <c r="I553" s="48">
        <v>1</v>
      </c>
      <c r="J553" s="55">
        <f>Table1[[#This Row],[APU
(units)]]+(Table1[[#This Row],[APU Trend]]*Table1[[#This Row],[APU
(units)]])</f>
        <v>6</v>
      </c>
      <c r="K553" s="55" t="str">
        <f>IF(Table1[[#This Row],[On Hand Stock (units)]]&gt;J553,"Yes","No")</f>
        <v>No</v>
      </c>
      <c r="L553" s="55">
        <f>Table1[[#This Row],[Lead Time (days)]]/Table1[[#This Row],[S-OTD]]</f>
        <v>1</v>
      </c>
      <c r="M553" s="55">
        <f>(Table1[[#This Row],[Demand variability (COV)]]/100)*E553</f>
        <v>2.5000000000000001E-2</v>
      </c>
      <c r="N553" s="55">
        <f>AVERAGE(Table1[[#This Row],[Lead Time (days)]],Table1[[#This Row],[Exp. Lead time]])</f>
        <v>1</v>
      </c>
      <c r="O553" s="55">
        <f>(Table1[[#This Row],[Exp. Lead time]]-N553)^2</f>
        <v>0</v>
      </c>
      <c r="P553" s="55">
        <v>0</v>
      </c>
      <c r="Q553" s="55">
        <f>1.64*SQRT(Table1[[#This Row],[Lead Time (days)]]*(M553^2)+Table1[[#This Row],[APU
(units)]]*P553)</f>
        <v>4.1000000000000002E-2</v>
      </c>
      <c r="R553" s="58">
        <f>Table1[[#This Row],[Safety Stock]]+(E553/30)*Table1[[#This Row],[Lead Time (days)]]</f>
        <v>0.3743333333333333</v>
      </c>
      <c r="S553" s="58" t="str">
        <f>IF(Table1[[#This Row],[On Hand Stock (units)]]&gt;R553,"yes","no")</f>
        <v>no</v>
      </c>
      <c r="T553" s="59">
        <f>Table1[[#This Row],[On Hand Stock (units)]]-J553</f>
        <v>-5.9032568848632687</v>
      </c>
      <c r="U553" s="59">
        <f>Table1[[#This Row],[Exp. Lead time]]*Table1[[#This Row],[APU
(units)]]/30</f>
        <v>0.33333333333333331</v>
      </c>
      <c r="V553" s="59">
        <f>Table1[[#This Row],[On Hand Stock (units)]]+U553</f>
        <v>0.43007644847006449</v>
      </c>
      <c r="W553" s="59" t="str">
        <f>IF(Table1[[#This Row],[On hand quantity after purchase]]&gt;Table1[[#This Row],[APU  Projection for oct]],"Yes","No")</f>
        <v>No</v>
      </c>
      <c r="X553" s="59">
        <f>AE553-Table1[[#This Row],[On Hand Stock (units)]]</f>
        <v>2543.3936046448625</v>
      </c>
      <c r="Y553" s="59">
        <f>MAX(Table1[[#This Row],[Qty required to meet next quarter]],Table1[[#This Row],[MOQ/One lead time demand]])</f>
        <v>2543.3936046448625</v>
      </c>
      <c r="Z553" s="59">
        <f>Table1[[#This Row],[Qty to purchase]]*Table1[[#This Row],[Std. Price ($)]]</f>
        <v>1078182.8473281201</v>
      </c>
      <c r="AA553" s="59"/>
      <c r="AB553" s="59"/>
      <c r="AC553" s="61">
        <f>Table1[[#This Row],[On Hand Stock (units)]]-(12*Table1[[#This Row],[APU
(units)]])</f>
        <v>-119.90325688486327</v>
      </c>
      <c r="AD553" s="64">
        <v>5.9999999999999982</v>
      </c>
      <c r="AE553" s="65">
        <f>AD553*Table1[[#This Row],[Std. Price ($)]]</f>
        <v>2543.4903477599992</v>
      </c>
    </row>
    <row r="554" spans="1:31" ht="18.5" x14ac:dyDescent="0.35">
      <c r="A554" s="46">
        <v>14959.284891570578</v>
      </c>
      <c r="B554" s="47">
        <v>30.169674619999999</v>
      </c>
      <c r="C554" s="47">
        <v>94.848098341655998</v>
      </c>
      <c r="D554" s="47">
        <f>Table1[[#This Row],[On-Hand Stock ($)]]/Table1[[#This Row],[Std. Price ($)]]</f>
        <v>3.1438223824521976</v>
      </c>
      <c r="E554" s="48">
        <v>18</v>
      </c>
      <c r="F554" s="49">
        <v>-0.4</v>
      </c>
      <c r="G554" s="48">
        <v>1</v>
      </c>
      <c r="H554" s="48">
        <v>0.25</v>
      </c>
      <c r="I554" s="48">
        <v>16</v>
      </c>
      <c r="J554" s="55">
        <f>Table1[[#This Row],[APU
(units)]]+(Table1[[#This Row],[APU Trend]]*Table1[[#This Row],[APU
(units)]])</f>
        <v>10.8</v>
      </c>
      <c r="K554" s="55" t="str">
        <f>IF(Table1[[#This Row],[On Hand Stock (units)]]&gt;J554,"Yes","No")</f>
        <v>No</v>
      </c>
      <c r="L554" s="55">
        <f>Table1[[#This Row],[Lead Time (days)]]/Table1[[#This Row],[S-OTD]]</f>
        <v>16</v>
      </c>
      <c r="M554" s="55">
        <f>(Table1[[#This Row],[Demand variability (COV)]]/100)*E554</f>
        <v>4.4999999999999998E-2</v>
      </c>
      <c r="N554" s="55">
        <f>AVERAGE(Table1[[#This Row],[Lead Time (days)]],Table1[[#This Row],[Exp. Lead time]])</f>
        <v>16</v>
      </c>
      <c r="O554" s="55">
        <f>(Table1[[#This Row],[Exp. Lead time]]-N554)^2</f>
        <v>0</v>
      </c>
      <c r="P554" s="55">
        <v>0</v>
      </c>
      <c r="Q554" s="55">
        <f>1.64*SQRT(Table1[[#This Row],[Lead Time (days)]]*(M554^2)+Table1[[#This Row],[APU
(units)]]*P554)</f>
        <v>0.29519999999999996</v>
      </c>
      <c r="R554" s="58">
        <f>Table1[[#This Row],[Safety Stock]]+(E554/30)*Table1[[#This Row],[Lead Time (days)]]</f>
        <v>9.8951999999999991</v>
      </c>
      <c r="S554" s="58" t="str">
        <f>IF(Table1[[#This Row],[On Hand Stock (units)]]&gt;R554,"yes","no")</f>
        <v>no</v>
      </c>
      <c r="T554" s="59">
        <f>Table1[[#This Row],[On Hand Stock (units)]]-J554</f>
        <v>-7.6561776175478027</v>
      </c>
      <c r="U554" s="59">
        <f>Table1[[#This Row],[Exp. Lead time]]*Table1[[#This Row],[APU
(units)]]/30</f>
        <v>9.6</v>
      </c>
      <c r="V554" s="59">
        <f>Table1[[#This Row],[On Hand Stock (units)]]+U554</f>
        <v>12.743822382452198</v>
      </c>
      <c r="W554" s="59" t="str">
        <f>IF(Table1[[#This Row],[On hand quantity after purchase]]&gt;Table1[[#This Row],[APU  Projection for oct]],"Yes","No")</f>
        <v>Yes</v>
      </c>
      <c r="X554" s="59">
        <f>AE554-Table1[[#This Row],[On Hand Stock (units)]]</f>
        <v>322.68866351354779</v>
      </c>
      <c r="Y554" s="59">
        <f>MAX(Table1[[#This Row],[Qty required to meet next quarter]],Table1[[#This Row],[MOQ/One lead time demand]])</f>
        <v>322.68866351354779</v>
      </c>
      <c r="Z554" s="59">
        <f>Table1[[#This Row],[Qty to purchase]]*Table1[[#This Row],[Std. Price ($)]]</f>
        <v>9735.4119817664032</v>
      </c>
      <c r="AA554" s="59"/>
      <c r="AB554" s="59"/>
      <c r="AC554" s="61">
        <f>Table1[[#This Row],[On Hand Stock (units)]]-(12*Table1[[#This Row],[APU
(units)]])</f>
        <v>-212.85617761754781</v>
      </c>
      <c r="AD554" s="64">
        <v>10.799999999999999</v>
      </c>
      <c r="AE554" s="65">
        <f>AD554*Table1[[#This Row],[Std. Price ($)]]</f>
        <v>325.83248589599998</v>
      </c>
    </row>
    <row r="555" spans="1:31" ht="18.5" x14ac:dyDescent="0.35">
      <c r="A555" s="46">
        <v>6729.4042047005178</v>
      </c>
      <c r="B555" s="47">
        <v>11.822210589999999</v>
      </c>
      <c r="C555" s="47">
        <v>24.572841430939999</v>
      </c>
      <c r="D555" s="47">
        <f>Table1[[#This Row],[On-Hand Stock ($)]]/Table1[[#This Row],[Std. Price ($)]]</f>
        <v>2.0785318654131673</v>
      </c>
      <c r="E555" s="48">
        <v>10</v>
      </c>
      <c r="F555" s="49">
        <v>-0.1</v>
      </c>
      <c r="G555" s="48">
        <v>1</v>
      </c>
      <c r="H555" s="48">
        <v>0.25</v>
      </c>
      <c r="I555" s="48">
        <v>16</v>
      </c>
      <c r="J555" s="55">
        <f>Table1[[#This Row],[APU
(units)]]+(Table1[[#This Row],[APU Trend]]*Table1[[#This Row],[APU
(units)]])</f>
        <v>9</v>
      </c>
      <c r="K555" s="55" t="str">
        <f>IF(Table1[[#This Row],[On Hand Stock (units)]]&gt;J555,"Yes","No")</f>
        <v>No</v>
      </c>
      <c r="L555" s="55">
        <f>Table1[[#This Row],[Lead Time (days)]]/Table1[[#This Row],[S-OTD]]</f>
        <v>16</v>
      </c>
      <c r="M555" s="55">
        <f>(Table1[[#This Row],[Demand variability (COV)]]/100)*E555</f>
        <v>2.5000000000000001E-2</v>
      </c>
      <c r="N555" s="55">
        <f>AVERAGE(Table1[[#This Row],[Lead Time (days)]],Table1[[#This Row],[Exp. Lead time]])</f>
        <v>16</v>
      </c>
      <c r="O555" s="55">
        <f>(Table1[[#This Row],[Exp. Lead time]]-N555)^2</f>
        <v>0</v>
      </c>
      <c r="P555" s="55">
        <v>0</v>
      </c>
      <c r="Q555" s="55">
        <f>1.64*SQRT(Table1[[#This Row],[Lead Time (days)]]*(M555^2)+Table1[[#This Row],[APU
(units)]]*P555)</f>
        <v>0.16400000000000001</v>
      </c>
      <c r="R555" s="58">
        <f>Table1[[#This Row],[Safety Stock]]+(E555/30)*Table1[[#This Row],[Lead Time (days)]]</f>
        <v>5.4973333333333327</v>
      </c>
      <c r="S555" s="58" t="str">
        <f>IF(Table1[[#This Row],[On Hand Stock (units)]]&gt;R555,"yes","no")</f>
        <v>no</v>
      </c>
      <c r="T555" s="59">
        <f>Table1[[#This Row],[On Hand Stock (units)]]-J555</f>
        <v>-6.9214681345868332</v>
      </c>
      <c r="U555" s="59">
        <f>Table1[[#This Row],[Exp. Lead time]]*Table1[[#This Row],[APU
(units)]]/30</f>
        <v>5.333333333333333</v>
      </c>
      <c r="V555" s="59">
        <f>Table1[[#This Row],[On Hand Stock (units)]]+U555</f>
        <v>7.4118651987465007</v>
      </c>
      <c r="W555" s="59" t="str">
        <f>IF(Table1[[#This Row],[On hand quantity after purchase]]&gt;Table1[[#This Row],[APU  Projection for oct]],"Yes","No")</f>
        <v>No</v>
      </c>
      <c r="X555" s="59">
        <f>AE555-Table1[[#This Row],[On Hand Stock (units)]]</f>
        <v>281.65452229458685</v>
      </c>
      <c r="Y555" s="59">
        <f>MAX(Table1[[#This Row],[Qty required to meet next quarter]],Table1[[#This Row],[MOQ/One lead time demand]])</f>
        <v>281.65452229458685</v>
      </c>
      <c r="Z555" s="59">
        <f>Table1[[#This Row],[Qty to purchase]]*Table1[[#This Row],[Std. Price ($)]]</f>
        <v>3329.7790761924557</v>
      </c>
      <c r="AA555" s="59"/>
      <c r="AB555" s="59"/>
      <c r="AC555" s="61">
        <f>Table1[[#This Row],[On Hand Stock (units)]]-(12*Table1[[#This Row],[APU
(units)]])</f>
        <v>-117.92146813458683</v>
      </c>
      <c r="AD555" s="64">
        <v>24</v>
      </c>
      <c r="AE555" s="65">
        <f>AD555*Table1[[#This Row],[Std. Price ($)]]</f>
        <v>283.73305415999999</v>
      </c>
    </row>
    <row r="556" spans="1:31" ht="18.5" x14ac:dyDescent="0.35">
      <c r="A556" s="46">
        <v>691.0125995347571</v>
      </c>
      <c r="B556" s="47">
        <v>6.3525108299999999</v>
      </c>
      <c r="C556" s="47">
        <v>4.0474037330283332</v>
      </c>
      <c r="D556" s="47">
        <f>Table1[[#This Row],[On-Hand Stock ($)]]/Table1[[#This Row],[Std. Price ($)]]</f>
        <v>0.63713448766026481</v>
      </c>
      <c r="E556" s="48">
        <v>10</v>
      </c>
      <c r="F556" s="49">
        <v>0.6</v>
      </c>
      <c r="G556" s="48">
        <v>1</v>
      </c>
      <c r="H556" s="48">
        <v>0.25</v>
      </c>
      <c r="I556" s="48">
        <v>4</v>
      </c>
      <c r="J556" s="55">
        <f>Table1[[#This Row],[APU
(units)]]+(Table1[[#This Row],[APU Trend]]*Table1[[#This Row],[APU
(units)]])</f>
        <v>16</v>
      </c>
      <c r="K556" s="55" t="str">
        <f>IF(Table1[[#This Row],[On Hand Stock (units)]]&gt;J556,"Yes","No")</f>
        <v>No</v>
      </c>
      <c r="L556" s="55">
        <f>Table1[[#This Row],[Lead Time (days)]]/Table1[[#This Row],[S-OTD]]</f>
        <v>4</v>
      </c>
      <c r="M556" s="55">
        <f>(Table1[[#This Row],[Demand variability (COV)]]/100)*E556</f>
        <v>2.5000000000000001E-2</v>
      </c>
      <c r="N556" s="55">
        <f>AVERAGE(Table1[[#This Row],[Lead Time (days)]],Table1[[#This Row],[Exp. Lead time]])</f>
        <v>4</v>
      </c>
      <c r="O556" s="55">
        <f>(Table1[[#This Row],[Exp. Lead time]]-N556)^2</f>
        <v>0</v>
      </c>
      <c r="P556" s="55">
        <v>0</v>
      </c>
      <c r="Q556" s="55">
        <f>1.64*SQRT(Table1[[#This Row],[Lead Time (days)]]*(M556^2)+Table1[[#This Row],[APU
(units)]]*P556)</f>
        <v>8.2000000000000003E-2</v>
      </c>
      <c r="R556" s="58">
        <f>Table1[[#This Row],[Safety Stock]]+(E556/30)*Table1[[#This Row],[Lead Time (days)]]</f>
        <v>1.4153333333333333</v>
      </c>
      <c r="S556" s="58" t="str">
        <f>IF(Table1[[#This Row],[On Hand Stock (units)]]&gt;R556,"yes","no")</f>
        <v>no</v>
      </c>
      <c r="T556" s="59">
        <f>Table1[[#This Row],[On Hand Stock (units)]]-J556</f>
        <v>-15.362865512339734</v>
      </c>
      <c r="U556" s="59">
        <f>Table1[[#This Row],[Exp. Lead time]]*Table1[[#This Row],[APU
(units)]]/30</f>
        <v>1.3333333333333333</v>
      </c>
      <c r="V556" s="59">
        <f>Table1[[#This Row],[On Hand Stock (units)]]+U556</f>
        <v>1.9704678209935982</v>
      </c>
      <c r="W556" s="59" t="str">
        <f>IF(Table1[[#This Row],[On hand quantity after purchase]]&gt;Table1[[#This Row],[APU  Projection for oct]],"Yes","No")</f>
        <v>No</v>
      </c>
      <c r="X556" s="59">
        <f>AE556-Table1[[#This Row],[On Hand Stock (units)]]</f>
        <v>418.62858029233973</v>
      </c>
      <c r="Y556" s="59">
        <f>MAX(Table1[[#This Row],[Qty required to meet next quarter]],Table1[[#This Row],[MOQ/One lead time demand]])</f>
        <v>418.62858029233973</v>
      </c>
      <c r="Z556" s="59">
        <f>Table1[[#This Row],[Qty to purchase]]*Table1[[#This Row],[Std. Price ($)]]</f>
        <v>2659.3425900546126</v>
      </c>
      <c r="AA556" s="59"/>
      <c r="AB556" s="59"/>
      <c r="AC556" s="61">
        <f>Table1[[#This Row],[On Hand Stock (units)]]-(12*Table1[[#This Row],[APU
(units)]])</f>
        <v>-119.36286551233974</v>
      </c>
      <c r="AD556" s="64">
        <v>66</v>
      </c>
      <c r="AE556" s="65">
        <f>AD556*Table1[[#This Row],[Std. Price ($)]]</f>
        <v>419.26571478</v>
      </c>
    </row>
    <row r="557" spans="1:31" ht="18.5" x14ac:dyDescent="0.35">
      <c r="A557" s="46">
        <v>9969.6237463032467</v>
      </c>
      <c r="B557" s="47">
        <v>10.042494339999999</v>
      </c>
      <c r="C557" s="47">
        <v>5.4612824146100003</v>
      </c>
      <c r="D557" s="47">
        <f>Table1[[#This Row],[On-Hand Stock ($)]]/Table1[[#This Row],[Std. Price ($)]]</f>
        <v>0.5438173256276887</v>
      </c>
      <c r="E557" s="48">
        <v>10</v>
      </c>
      <c r="F557" s="49">
        <v>0.8</v>
      </c>
      <c r="G557" s="48">
        <v>1</v>
      </c>
      <c r="H557" s="48">
        <v>0.25</v>
      </c>
      <c r="I557" s="48">
        <v>4</v>
      </c>
      <c r="J557" s="55">
        <f>Table1[[#This Row],[APU
(units)]]+(Table1[[#This Row],[APU Trend]]*Table1[[#This Row],[APU
(units)]])</f>
        <v>18</v>
      </c>
      <c r="K557" s="55" t="str">
        <f>IF(Table1[[#This Row],[On Hand Stock (units)]]&gt;J557,"Yes","No")</f>
        <v>No</v>
      </c>
      <c r="L557" s="55">
        <f>Table1[[#This Row],[Lead Time (days)]]/Table1[[#This Row],[S-OTD]]</f>
        <v>4</v>
      </c>
      <c r="M557" s="55">
        <f>(Table1[[#This Row],[Demand variability (COV)]]/100)*E557</f>
        <v>2.5000000000000001E-2</v>
      </c>
      <c r="N557" s="55">
        <f>AVERAGE(Table1[[#This Row],[Lead Time (days)]],Table1[[#This Row],[Exp. Lead time]])</f>
        <v>4</v>
      </c>
      <c r="O557" s="55">
        <f>(Table1[[#This Row],[Exp. Lead time]]-N557)^2</f>
        <v>0</v>
      </c>
      <c r="P557" s="55">
        <v>0</v>
      </c>
      <c r="Q557" s="55">
        <f>1.64*SQRT(Table1[[#This Row],[Lead Time (days)]]*(M557^2)+Table1[[#This Row],[APU
(units)]]*P557)</f>
        <v>8.2000000000000003E-2</v>
      </c>
      <c r="R557" s="58">
        <f>Table1[[#This Row],[Safety Stock]]+(E557/30)*Table1[[#This Row],[Lead Time (days)]]</f>
        <v>1.4153333333333333</v>
      </c>
      <c r="S557" s="58" t="str">
        <f>IF(Table1[[#This Row],[On Hand Stock (units)]]&gt;R557,"yes","no")</f>
        <v>no</v>
      </c>
      <c r="T557" s="59">
        <f>Table1[[#This Row],[On Hand Stock (units)]]-J557</f>
        <v>-17.456182674372311</v>
      </c>
      <c r="U557" s="59">
        <f>Table1[[#This Row],[Exp. Lead time]]*Table1[[#This Row],[APU
(units)]]/30</f>
        <v>1.3333333333333333</v>
      </c>
      <c r="V557" s="59">
        <f>Table1[[#This Row],[On Hand Stock (units)]]+U557</f>
        <v>1.8771506589610221</v>
      </c>
      <c r="W557" s="59" t="str">
        <f>IF(Table1[[#This Row],[On hand quantity after purchase]]&gt;Table1[[#This Row],[APU  Projection for oct]],"Yes","No")</f>
        <v>No</v>
      </c>
      <c r="X557" s="59">
        <f>AE557-Table1[[#This Row],[On Hand Stock (units)]]</f>
        <v>782.77074119437225</v>
      </c>
      <c r="Y557" s="59">
        <f>MAX(Table1[[#This Row],[Qty required to meet next quarter]],Table1[[#This Row],[MOQ/One lead time demand]])</f>
        <v>782.77074119437225</v>
      </c>
      <c r="Z557" s="59">
        <f>Table1[[#This Row],[Qty to purchase]]*Table1[[#This Row],[Std. Price ($)]]</f>
        <v>7860.9707379620877</v>
      </c>
      <c r="AA557" s="59"/>
      <c r="AB557" s="59"/>
      <c r="AC557" s="61">
        <f>Table1[[#This Row],[On Hand Stock (units)]]-(12*Table1[[#This Row],[APU
(units)]])</f>
        <v>-119.45618267437231</v>
      </c>
      <c r="AD557" s="64">
        <v>78</v>
      </c>
      <c r="AE557" s="65">
        <f>AD557*Table1[[#This Row],[Std. Price ($)]]</f>
        <v>783.31455851999999</v>
      </c>
    </row>
    <row r="558" spans="1:31" ht="18.5" x14ac:dyDescent="0.35">
      <c r="A558" s="46">
        <v>76995.052682215421</v>
      </c>
      <c r="B558" s="47">
        <v>5.86044506</v>
      </c>
      <c r="C558" s="47">
        <v>3.8588605321566667</v>
      </c>
      <c r="D558" s="47">
        <f>Table1[[#This Row],[On-Hand Stock ($)]]/Table1[[#This Row],[Std. Price ($)]]</f>
        <v>0.6584586140897406</v>
      </c>
      <c r="E558" s="48">
        <v>10</v>
      </c>
      <c r="F558" s="49">
        <v>1.2</v>
      </c>
      <c r="G558" s="48">
        <v>1</v>
      </c>
      <c r="H558" s="48">
        <v>0.25</v>
      </c>
      <c r="I558" s="48">
        <v>4</v>
      </c>
      <c r="J558" s="55">
        <f>Table1[[#This Row],[APU
(units)]]+(Table1[[#This Row],[APU Trend]]*Table1[[#This Row],[APU
(units)]])</f>
        <v>22</v>
      </c>
      <c r="K558" s="55" t="str">
        <f>IF(Table1[[#This Row],[On Hand Stock (units)]]&gt;J558,"Yes","No")</f>
        <v>No</v>
      </c>
      <c r="L558" s="55">
        <f>Table1[[#This Row],[Lead Time (days)]]/Table1[[#This Row],[S-OTD]]</f>
        <v>4</v>
      </c>
      <c r="M558" s="55">
        <f>(Table1[[#This Row],[Demand variability (COV)]]/100)*E558</f>
        <v>2.5000000000000001E-2</v>
      </c>
      <c r="N558" s="55">
        <f>AVERAGE(Table1[[#This Row],[Lead Time (days)]],Table1[[#This Row],[Exp. Lead time]])</f>
        <v>4</v>
      </c>
      <c r="O558" s="55">
        <f>(Table1[[#This Row],[Exp. Lead time]]-N558)^2</f>
        <v>0</v>
      </c>
      <c r="P558" s="55">
        <v>0</v>
      </c>
      <c r="Q558" s="55">
        <f>1.64*SQRT(Table1[[#This Row],[Lead Time (days)]]*(M558^2)+Table1[[#This Row],[APU
(units)]]*P558)</f>
        <v>8.2000000000000003E-2</v>
      </c>
      <c r="R558" s="58">
        <f>Table1[[#This Row],[Safety Stock]]+(E558/30)*Table1[[#This Row],[Lead Time (days)]]</f>
        <v>1.4153333333333333</v>
      </c>
      <c r="S558" s="58" t="str">
        <f>IF(Table1[[#This Row],[On Hand Stock (units)]]&gt;R558,"yes","no")</f>
        <v>no</v>
      </c>
      <c r="T558" s="59">
        <f>Table1[[#This Row],[On Hand Stock (units)]]-J558</f>
        <v>-21.341541385910258</v>
      </c>
      <c r="U558" s="59">
        <f>Table1[[#This Row],[Exp. Lead time]]*Table1[[#This Row],[APU
(units)]]/30</f>
        <v>1.3333333333333333</v>
      </c>
      <c r="V558" s="59">
        <f>Table1[[#This Row],[On Hand Stock (units)]]+U558</f>
        <v>1.9917919474230739</v>
      </c>
      <c r="W558" s="59" t="str">
        <f>IF(Table1[[#This Row],[On hand quantity after purchase]]&gt;Table1[[#This Row],[APU  Projection for oct]],"Yes","No")</f>
        <v>No</v>
      </c>
      <c r="X558" s="59">
        <f>AE558-Table1[[#This Row],[On Hand Stock (units)]]</f>
        <v>597.1069375059102</v>
      </c>
      <c r="Y558" s="59">
        <f>MAX(Table1[[#This Row],[Qty required to meet next quarter]],Table1[[#This Row],[MOQ/One lead time demand]])</f>
        <v>597.1069375059102</v>
      </c>
      <c r="Z558" s="59">
        <f>Table1[[#This Row],[Qty to purchase]]*Table1[[#This Row],[Std. Price ($)]]</f>
        <v>3499.3124021982403</v>
      </c>
      <c r="AA558" s="59"/>
      <c r="AB558" s="59"/>
      <c r="AC558" s="61">
        <f>Table1[[#This Row],[On Hand Stock (units)]]-(12*Table1[[#This Row],[APU
(units)]])</f>
        <v>-119.34154138591026</v>
      </c>
      <c r="AD558" s="64">
        <v>102</v>
      </c>
      <c r="AE558" s="65">
        <f>AD558*Table1[[#This Row],[Std. Price ($)]]</f>
        <v>597.76539611999999</v>
      </c>
    </row>
    <row r="559" spans="1:31" ht="18.5" x14ac:dyDescent="0.35">
      <c r="A559" s="46">
        <v>7728.2377309429103</v>
      </c>
      <c r="B559" s="47">
        <v>74.244410169999995</v>
      </c>
      <c r="C559" s="47">
        <v>15.030658248402501</v>
      </c>
      <c r="D559" s="47">
        <f>Table1[[#This Row],[On-Hand Stock ($)]]/Table1[[#This Row],[Std. Price ($)]]</f>
        <v>0.20244834882499951</v>
      </c>
      <c r="E559" s="48">
        <v>10</v>
      </c>
      <c r="F559" s="49">
        <v>0.5</v>
      </c>
      <c r="G559" s="48">
        <v>1</v>
      </c>
      <c r="H559" s="48">
        <v>0.25</v>
      </c>
      <c r="I559" s="48">
        <v>2</v>
      </c>
      <c r="J559" s="55">
        <f>Table1[[#This Row],[APU
(units)]]+(Table1[[#This Row],[APU Trend]]*Table1[[#This Row],[APU
(units)]])</f>
        <v>15</v>
      </c>
      <c r="K559" s="55" t="str">
        <f>IF(Table1[[#This Row],[On Hand Stock (units)]]&gt;J559,"Yes","No")</f>
        <v>No</v>
      </c>
      <c r="L559" s="55">
        <f>Table1[[#This Row],[Lead Time (days)]]/Table1[[#This Row],[S-OTD]]</f>
        <v>2</v>
      </c>
      <c r="M559" s="55">
        <f>(Table1[[#This Row],[Demand variability (COV)]]/100)*E559</f>
        <v>2.5000000000000001E-2</v>
      </c>
      <c r="N559" s="55">
        <f>AVERAGE(Table1[[#This Row],[Lead Time (days)]],Table1[[#This Row],[Exp. Lead time]])</f>
        <v>2</v>
      </c>
      <c r="O559" s="55">
        <f>(Table1[[#This Row],[Exp. Lead time]]-N559)^2</f>
        <v>0</v>
      </c>
      <c r="P559" s="55">
        <v>0</v>
      </c>
      <c r="Q559" s="55">
        <f>1.64*SQRT(Table1[[#This Row],[Lead Time (days)]]*(M559^2)+Table1[[#This Row],[APU
(units)]]*P559)</f>
        <v>5.7982756057296907E-2</v>
      </c>
      <c r="R559" s="58">
        <f>Table1[[#This Row],[Safety Stock]]+(E559/30)*Table1[[#This Row],[Lead Time (days)]]</f>
        <v>0.72464942272396349</v>
      </c>
      <c r="S559" s="58" t="str">
        <f>IF(Table1[[#This Row],[On Hand Stock (units)]]&gt;R559,"yes","no")</f>
        <v>no</v>
      </c>
      <c r="T559" s="59">
        <f>Table1[[#This Row],[On Hand Stock (units)]]-J559</f>
        <v>-14.797551651175</v>
      </c>
      <c r="U559" s="59">
        <f>Table1[[#This Row],[Exp. Lead time]]*Table1[[#This Row],[APU
(units)]]/30</f>
        <v>0.66666666666666663</v>
      </c>
      <c r="V559" s="59">
        <f>Table1[[#This Row],[On Hand Stock (units)]]+U559</f>
        <v>0.86911501549166614</v>
      </c>
      <c r="W559" s="59" t="str">
        <f>IF(Table1[[#This Row],[On hand quantity after purchase]]&gt;Table1[[#This Row],[APU  Projection for oct]],"Yes","No")</f>
        <v>No</v>
      </c>
      <c r="X559" s="59">
        <f>AE559-Table1[[#This Row],[On Hand Stock (units)]]</f>
        <v>4454.4621618511746</v>
      </c>
      <c r="Y559" s="59">
        <f>MAX(Table1[[#This Row],[Qty required to meet next quarter]],Table1[[#This Row],[MOQ/One lead time demand]])</f>
        <v>4454.4621618511746</v>
      </c>
      <c r="Z559" s="59">
        <f>Table1[[#This Row],[Qty to purchase]]*Table1[[#This Row],[Std. Price ($)]]</f>
        <v>330718.91583122354</v>
      </c>
      <c r="AA559" s="59"/>
      <c r="AB559" s="59"/>
      <c r="AC559" s="61">
        <f>Table1[[#This Row],[On Hand Stock (units)]]-(12*Table1[[#This Row],[APU
(units)]])</f>
        <v>-119.797551651175</v>
      </c>
      <c r="AD559" s="64">
        <v>60</v>
      </c>
      <c r="AE559" s="65">
        <f>AD559*Table1[[#This Row],[Std. Price ($)]]</f>
        <v>4454.6646101999995</v>
      </c>
    </row>
    <row r="560" spans="1:31" ht="18.5" x14ac:dyDescent="0.35">
      <c r="A560" s="46">
        <v>61807.91734209883</v>
      </c>
      <c r="B560" s="47">
        <v>22.903005719999999</v>
      </c>
      <c r="C560" s="47">
        <v>53.214263280607732</v>
      </c>
      <c r="D560" s="47">
        <f>Table1[[#This Row],[On-Hand Stock ($)]]/Table1[[#This Row],[Std. Price ($)]]</f>
        <v>2.3234619914598587</v>
      </c>
      <c r="E560" s="48">
        <v>10</v>
      </c>
      <c r="F560" s="49">
        <v>0.4</v>
      </c>
      <c r="G560" s="48">
        <v>1</v>
      </c>
      <c r="H560" s="48">
        <v>1.47</v>
      </c>
      <c r="I560" s="48">
        <v>4</v>
      </c>
      <c r="J560" s="55">
        <f>Table1[[#This Row],[APU
(units)]]+(Table1[[#This Row],[APU Trend]]*Table1[[#This Row],[APU
(units)]])</f>
        <v>14</v>
      </c>
      <c r="K560" s="55" t="str">
        <f>IF(Table1[[#This Row],[On Hand Stock (units)]]&gt;J560,"Yes","No")</f>
        <v>No</v>
      </c>
      <c r="L560" s="55">
        <f>Table1[[#This Row],[Lead Time (days)]]/Table1[[#This Row],[S-OTD]]</f>
        <v>4</v>
      </c>
      <c r="M560" s="55">
        <f>(Table1[[#This Row],[Demand variability (COV)]]/100)*E560</f>
        <v>0.14699999999999999</v>
      </c>
      <c r="N560" s="55">
        <f>AVERAGE(Table1[[#This Row],[Lead Time (days)]],Table1[[#This Row],[Exp. Lead time]])</f>
        <v>4</v>
      </c>
      <c r="O560" s="55">
        <f>(Table1[[#This Row],[Exp. Lead time]]-N560)^2</f>
        <v>0</v>
      </c>
      <c r="P560" s="55">
        <v>0</v>
      </c>
      <c r="Q560" s="55">
        <f>1.64*SQRT(Table1[[#This Row],[Lead Time (days)]]*(M560^2)+Table1[[#This Row],[APU
(units)]]*P560)</f>
        <v>0.48215999999999992</v>
      </c>
      <c r="R560" s="58">
        <f>Table1[[#This Row],[Safety Stock]]+(E560/30)*Table1[[#This Row],[Lead Time (days)]]</f>
        <v>1.8154933333333332</v>
      </c>
      <c r="S560" s="58" t="str">
        <f>IF(Table1[[#This Row],[On Hand Stock (units)]]&gt;R560,"yes","no")</f>
        <v>yes</v>
      </c>
      <c r="T560" s="59">
        <f>Table1[[#This Row],[On Hand Stock (units)]]-J560</f>
        <v>-11.676538008540142</v>
      </c>
      <c r="U560" s="59">
        <f>Table1[[#This Row],[Exp. Lead time]]*Table1[[#This Row],[APU
(units)]]/30</f>
        <v>1.3333333333333333</v>
      </c>
      <c r="V560" s="59">
        <f>Table1[[#This Row],[On Hand Stock (units)]]+U560</f>
        <v>3.6567953247931921</v>
      </c>
      <c r="W560" s="59" t="str">
        <f>IF(Table1[[#This Row],[On hand quantity after purchase]]&gt;Table1[[#This Row],[APU  Projection for oct]],"Yes","No")</f>
        <v>No</v>
      </c>
      <c r="X560" s="59">
        <f>AE560-Table1[[#This Row],[On Hand Stock (units)]]</f>
        <v>1234.43884688854</v>
      </c>
      <c r="Y560" s="59">
        <f>MAX(Table1[[#This Row],[Qty required to meet next quarter]],Table1[[#This Row],[MOQ/One lead time demand]])</f>
        <v>1234.43884688854</v>
      </c>
      <c r="Z560" s="59">
        <f>Table1[[#This Row],[Qty to purchase]]*Table1[[#This Row],[Std. Price ($)]]</f>
        <v>28272.359971278434</v>
      </c>
      <c r="AA560" s="59"/>
      <c r="AB560" s="59"/>
      <c r="AC560" s="61">
        <f>Table1[[#This Row],[On Hand Stock (units)]]-(12*Table1[[#This Row],[APU
(units)]])</f>
        <v>-117.67653800854013</v>
      </c>
      <c r="AD560" s="64">
        <v>54</v>
      </c>
      <c r="AE560" s="65">
        <f>AD560*Table1[[#This Row],[Std. Price ($)]]</f>
        <v>1236.7623088799999</v>
      </c>
    </row>
    <row r="561" spans="1:31" ht="18.5" x14ac:dyDescent="0.35">
      <c r="A561" s="46">
        <v>20058.575955813729</v>
      </c>
      <c r="B561" s="47">
        <v>465.86958476999996</v>
      </c>
      <c r="C561" s="47">
        <v>45.029757307759589</v>
      </c>
      <c r="D561" s="47">
        <f>Table1[[#This Row],[On-Hand Stock ($)]]/Table1[[#This Row],[Std. Price ($)]]</f>
        <v>9.6657431134919022E-2</v>
      </c>
      <c r="E561" s="48">
        <v>10</v>
      </c>
      <c r="F561" s="49">
        <v>0.2</v>
      </c>
      <c r="G561" s="48">
        <v>1</v>
      </c>
      <c r="H561" s="48">
        <v>0.25</v>
      </c>
      <c r="I561" s="48">
        <v>1</v>
      </c>
      <c r="J561" s="55">
        <f>Table1[[#This Row],[APU
(units)]]+(Table1[[#This Row],[APU Trend]]*Table1[[#This Row],[APU
(units)]])</f>
        <v>12</v>
      </c>
      <c r="K561" s="55" t="str">
        <f>IF(Table1[[#This Row],[On Hand Stock (units)]]&gt;J561,"Yes","No")</f>
        <v>No</v>
      </c>
      <c r="L561" s="55">
        <f>Table1[[#This Row],[Lead Time (days)]]/Table1[[#This Row],[S-OTD]]</f>
        <v>1</v>
      </c>
      <c r="M561" s="55">
        <f>(Table1[[#This Row],[Demand variability (COV)]]/100)*E561</f>
        <v>2.5000000000000001E-2</v>
      </c>
      <c r="N561" s="55">
        <f>AVERAGE(Table1[[#This Row],[Lead Time (days)]],Table1[[#This Row],[Exp. Lead time]])</f>
        <v>1</v>
      </c>
      <c r="O561" s="55">
        <f>(Table1[[#This Row],[Exp. Lead time]]-N561)^2</f>
        <v>0</v>
      </c>
      <c r="P561" s="55">
        <v>0</v>
      </c>
      <c r="Q561" s="55">
        <f>1.64*SQRT(Table1[[#This Row],[Lead Time (days)]]*(M561^2)+Table1[[#This Row],[APU
(units)]]*P561)</f>
        <v>4.1000000000000002E-2</v>
      </c>
      <c r="R561" s="58">
        <f>Table1[[#This Row],[Safety Stock]]+(E561/30)*Table1[[#This Row],[Lead Time (days)]]</f>
        <v>0.3743333333333333</v>
      </c>
      <c r="S561" s="58" t="str">
        <f>IF(Table1[[#This Row],[On Hand Stock (units)]]&gt;R561,"yes","no")</f>
        <v>no</v>
      </c>
      <c r="T561" s="59">
        <f>Table1[[#This Row],[On Hand Stock (units)]]-J561</f>
        <v>-11.903342568865082</v>
      </c>
      <c r="U561" s="59">
        <f>Table1[[#This Row],[Exp. Lead time]]*Table1[[#This Row],[APU
(units)]]/30</f>
        <v>0.33333333333333331</v>
      </c>
      <c r="V561" s="59">
        <f>Table1[[#This Row],[On Hand Stock (units)]]+U561</f>
        <v>0.42999076446825235</v>
      </c>
      <c r="W561" s="59" t="str">
        <f>IF(Table1[[#This Row],[On hand quantity after purchase]]&gt;Table1[[#This Row],[APU  Projection for oct]],"Yes","No")</f>
        <v>No</v>
      </c>
      <c r="X561" s="59">
        <f>AE561-Table1[[#This Row],[On Hand Stock (units)]]</f>
        <v>19566.425902908864</v>
      </c>
      <c r="Y561" s="59">
        <f>MAX(Table1[[#This Row],[Qty required to meet next quarter]],Table1[[#This Row],[MOQ/One lead time demand]])</f>
        <v>19566.425902908864</v>
      </c>
      <c r="Z561" s="59">
        <f>Table1[[#This Row],[Qty to purchase]]*Table1[[#This Row],[Std. Price ($)]]</f>
        <v>9115402.7108211238</v>
      </c>
      <c r="AA561" s="59"/>
      <c r="AB561" s="59"/>
      <c r="AC561" s="61">
        <f>Table1[[#This Row],[On Hand Stock (units)]]-(12*Table1[[#This Row],[APU
(units)]])</f>
        <v>-119.90334256886509</v>
      </c>
      <c r="AD561" s="64">
        <v>42</v>
      </c>
      <c r="AE561" s="65">
        <f>AD561*Table1[[#This Row],[Std. Price ($)]]</f>
        <v>19566.522560339999</v>
      </c>
    </row>
    <row r="562" spans="1:31" ht="18.5" x14ac:dyDescent="0.35">
      <c r="A562" s="46">
        <v>38.498988258828248</v>
      </c>
      <c r="B562" s="47">
        <v>372.56434787999996</v>
      </c>
      <c r="C562" s="47">
        <v>129.93081536641799</v>
      </c>
      <c r="D562" s="47">
        <f>Table1[[#This Row],[On-Hand Stock ($)]]/Table1[[#This Row],[Std. Price ($)]]</f>
        <v>0.3487473133319447</v>
      </c>
      <c r="E562" s="48">
        <v>18</v>
      </c>
      <c r="F562" s="49">
        <v>1.5</v>
      </c>
      <c r="G562" s="48">
        <v>1</v>
      </c>
      <c r="H562" s="48">
        <v>0.25</v>
      </c>
      <c r="I562" s="48">
        <v>2</v>
      </c>
      <c r="J562" s="55">
        <f>Table1[[#This Row],[APU
(units)]]+(Table1[[#This Row],[APU Trend]]*Table1[[#This Row],[APU
(units)]])</f>
        <v>45</v>
      </c>
      <c r="K562" s="55" t="str">
        <f>IF(Table1[[#This Row],[On Hand Stock (units)]]&gt;J562,"Yes","No")</f>
        <v>No</v>
      </c>
      <c r="L562" s="55">
        <f>Table1[[#This Row],[Lead Time (days)]]/Table1[[#This Row],[S-OTD]]</f>
        <v>2</v>
      </c>
      <c r="M562" s="55">
        <f>(Table1[[#This Row],[Demand variability (COV)]]/100)*E562</f>
        <v>4.4999999999999998E-2</v>
      </c>
      <c r="N562" s="55">
        <f>AVERAGE(Table1[[#This Row],[Lead Time (days)]],Table1[[#This Row],[Exp. Lead time]])</f>
        <v>2</v>
      </c>
      <c r="O562" s="55">
        <f>(Table1[[#This Row],[Exp. Lead time]]-N562)^2</f>
        <v>0</v>
      </c>
      <c r="P562" s="55">
        <v>0</v>
      </c>
      <c r="Q562" s="55">
        <f>1.64*SQRT(Table1[[#This Row],[Lead Time (days)]]*(M562^2)+Table1[[#This Row],[APU
(units)]]*P562)</f>
        <v>0.1043689609031344</v>
      </c>
      <c r="R562" s="58">
        <f>Table1[[#This Row],[Safety Stock]]+(E562/30)*Table1[[#This Row],[Lead Time (days)]]</f>
        <v>1.3043689609031344</v>
      </c>
      <c r="S562" s="58" t="str">
        <f>IF(Table1[[#This Row],[On Hand Stock (units)]]&gt;R562,"yes","no")</f>
        <v>no</v>
      </c>
      <c r="T562" s="59">
        <f>Table1[[#This Row],[On Hand Stock (units)]]-J562</f>
        <v>-44.651252686668059</v>
      </c>
      <c r="U562" s="59">
        <f>Table1[[#This Row],[Exp. Lead time]]*Table1[[#This Row],[APU
(units)]]/30</f>
        <v>1.2</v>
      </c>
      <c r="V562" s="59">
        <f>Table1[[#This Row],[On Hand Stock (units)]]+U562</f>
        <v>1.5487473133319447</v>
      </c>
      <c r="W562" s="59" t="str">
        <f>IF(Table1[[#This Row],[On hand quantity after purchase]]&gt;Table1[[#This Row],[APU  Projection for oct]],"Yes","No")</f>
        <v>No</v>
      </c>
      <c r="X562" s="59">
        <f>AE562-Table1[[#This Row],[On Hand Stock (units)]]</f>
        <v>80473.550394766658</v>
      </c>
      <c r="Y562" s="59">
        <f>MAX(Table1[[#This Row],[Qty required to meet next quarter]],Table1[[#This Row],[MOQ/One lead time demand]])</f>
        <v>80473.550394766658</v>
      </c>
      <c r="Z562" s="59">
        <f>Table1[[#This Row],[Qty to purchase]]*Table1[[#This Row],[Std. Price ($)]]</f>
        <v>29981575.824414555</v>
      </c>
      <c r="AA562" s="59"/>
      <c r="AB562" s="59"/>
      <c r="AC562" s="61">
        <f>Table1[[#This Row],[On Hand Stock (units)]]-(12*Table1[[#This Row],[APU
(units)]])</f>
        <v>-215.65125268666804</v>
      </c>
      <c r="AD562" s="64">
        <v>216</v>
      </c>
      <c r="AE562" s="65">
        <f>AD562*Table1[[#This Row],[Std. Price ($)]]</f>
        <v>80473.899142079987</v>
      </c>
    </row>
    <row r="563" spans="1:31" ht="18.5" x14ac:dyDescent="0.35">
      <c r="A563" s="46">
        <v>59027.207994497847</v>
      </c>
      <c r="B563" s="47">
        <v>23.851799429999996</v>
      </c>
      <c r="C563" s="47">
        <v>296.3694446388003</v>
      </c>
      <c r="D563" s="47">
        <f>Table1[[#This Row],[On-Hand Stock ($)]]/Table1[[#This Row],[Std. Price ($)]]</f>
        <v>12.425454335576742</v>
      </c>
      <c r="E563" s="48">
        <v>26</v>
      </c>
      <c r="F563" s="49">
        <v>1.2</v>
      </c>
      <c r="G563" s="48">
        <v>0.83</v>
      </c>
      <c r="H563" s="48">
        <v>0.25</v>
      </c>
      <c r="I563" s="48">
        <v>36</v>
      </c>
      <c r="J563" s="55">
        <f>Table1[[#This Row],[APU
(units)]]+(Table1[[#This Row],[APU Trend]]*Table1[[#This Row],[APU
(units)]])</f>
        <v>57.2</v>
      </c>
      <c r="K563" s="55" t="str">
        <f>IF(Table1[[#This Row],[On Hand Stock (units)]]&gt;J563,"Yes","No")</f>
        <v>No</v>
      </c>
      <c r="L563" s="55">
        <f>Table1[[#This Row],[Lead Time (days)]]/Table1[[#This Row],[S-OTD]]</f>
        <v>43.373493975903614</v>
      </c>
      <c r="M563" s="55">
        <f>(Table1[[#This Row],[Demand variability (COV)]]/100)*E563</f>
        <v>6.5000000000000002E-2</v>
      </c>
      <c r="N563" s="55">
        <f>AVERAGE(Table1[[#This Row],[Lead Time (days)]],Table1[[#This Row],[Exp. Lead time]])</f>
        <v>39.686746987951807</v>
      </c>
      <c r="O563" s="55">
        <f>(Table1[[#This Row],[Exp. Lead time]]-N563)^2</f>
        <v>13.592103353171721</v>
      </c>
      <c r="P563" s="55">
        <v>13.592103353171721</v>
      </c>
      <c r="Q563" s="55">
        <f>1.64*SQRT(Table1[[#This Row],[Lead Time (days)]]*(M563^2)+Table1[[#This Row],[APU
(units)]]*P563)</f>
        <v>30.836657387044355</v>
      </c>
      <c r="R563" s="58">
        <f>Table1[[#This Row],[Safety Stock]]+(E563/30)*Table1[[#This Row],[Lead Time (days)]]</f>
        <v>62.036657387044357</v>
      </c>
      <c r="S563" s="58" t="str">
        <f>IF(Table1[[#This Row],[On Hand Stock (units)]]&gt;R563,"yes","no")</f>
        <v>no</v>
      </c>
      <c r="T563" s="59">
        <f>Table1[[#This Row],[On Hand Stock (units)]]-J563</f>
        <v>-44.774545664423258</v>
      </c>
      <c r="U563" s="59">
        <f>Table1[[#This Row],[Exp. Lead time]]*Table1[[#This Row],[APU
(units)]]/30</f>
        <v>37.590361445783131</v>
      </c>
      <c r="V563" s="59">
        <f>Table1[[#This Row],[On Hand Stock (units)]]+U563</f>
        <v>50.015815781359876</v>
      </c>
      <c r="W563" s="59" t="str">
        <f>IF(Table1[[#This Row],[On hand quantity after purchase]]&gt;Table1[[#This Row],[APU  Projection for oct]],"Yes","No")</f>
        <v>No</v>
      </c>
      <c r="X563" s="59">
        <f>AE563-Table1[[#This Row],[On Hand Stock (units)]]</f>
        <v>6313.0717545004236</v>
      </c>
      <c r="Y563" s="59">
        <f>MAX(Table1[[#This Row],[Qty required to meet next quarter]],Table1[[#This Row],[MOQ/One lead time demand]])</f>
        <v>6313.0717545004236</v>
      </c>
      <c r="Z563" s="59">
        <f>Table1[[#This Row],[Qty to purchase]]*Table1[[#This Row],[Std. Price ($)]]</f>
        <v>150578.12127554227</v>
      </c>
      <c r="AA563" s="59"/>
      <c r="AB563" s="59"/>
      <c r="AC563" s="61">
        <f>Table1[[#This Row],[On Hand Stock (units)]]-(12*Table1[[#This Row],[APU
(units)]])</f>
        <v>-299.57454566442328</v>
      </c>
      <c r="AD563" s="64">
        <v>265.20000000000005</v>
      </c>
      <c r="AE563" s="65">
        <f>AD563*Table1[[#This Row],[Std. Price ($)]]</f>
        <v>6325.497208836</v>
      </c>
    </row>
    <row r="564" spans="1:31" ht="18.5" x14ac:dyDescent="0.35">
      <c r="A564" s="46">
        <v>41123.514084125221</v>
      </c>
      <c r="B564" s="47">
        <v>16.702225979999998</v>
      </c>
      <c r="C564" s="47">
        <v>6.0098021910024997</v>
      </c>
      <c r="D564" s="47">
        <f>Table1[[#This Row],[On-Hand Stock ($)]]/Table1[[#This Row],[Std. Price ($)]]</f>
        <v>0.35982043340803249</v>
      </c>
      <c r="E564" s="48">
        <v>10</v>
      </c>
      <c r="F564" s="49">
        <v>1.2</v>
      </c>
      <c r="G564" s="48">
        <v>1</v>
      </c>
      <c r="H564" s="48">
        <v>0.25</v>
      </c>
      <c r="I564" s="48">
        <v>3</v>
      </c>
      <c r="J564" s="55">
        <f>Table1[[#This Row],[APU
(units)]]+(Table1[[#This Row],[APU Trend]]*Table1[[#This Row],[APU
(units)]])</f>
        <v>22</v>
      </c>
      <c r="K564" s="55" t="str">
        <f>IF(Table1[[#This Row],[On Hand Stock (units)]]&gt;J564,"Yes","No")</f>
        <v>No</v>
      </c>
      <c r="L564" s="55">
        <f>Table1[[#This Row],[Lead Time (days)]]/Table1[[#This Row],[S-OTD]]</f>
        <v>3</v>
      </c>
      <c r="M564" s="55">
        <f>(Table1[[#This Row],[Demand variability (COV)]]/100)*E564</f>
        <v>2.5000000000000001E-2</v>
      </c>
      <c r="N564" s="55">
        <f>AVERAGE(Table1[[#This Row],[Lead Time (days)]],Table1[[#This Row],[Exp. Lead time]])</f>
        <v>3</v>
      </c>
      <c r="O564" s="55">
        <f>(Table1[[#This Row],[Exp. Lead time]]-N564)^2</f>
        <v>0</v>
      </c>
      <c r="P564" s="55">
        <v>0</v>
      </c>
      <c r="Q564" s="55">
        <f>1.64*SQRT(Table1[[#This Row],[Lead Time (days)]]*(M564^2)+Table1[[#This Row],[APU
(units)]]*P564)</f>
        <v>7.1014083110323978E-2</v>
      </c>
      <c r="R564" s="58">
        <f>Table1[[#This Row],[Safety Stock]]+(E564/30)*Table1[[#This Row],[Lead Time (days)]]</f>
        <v>1.0710140831103239</v>
      </c>
      <c r="S564" s="58" t="str">
        <f>IF(Table1[[#This Row],[On Hand Stock (units)]]&gt;R564,"yes","no")</f>
        <v>no</v>
      </c>
      <c r="T564" s="59">
        <f>Table1[[#This Row],[On Hand Stock (units)]]-J564</f>
        <v>-21.640179566591968</v>
      </c>
      <c r="U564" s="59">
        <f>Table1[[#This Row],[Exp. Lead time]]*Table1[[#This Row],[APU
(units)]]/30</f>
        <v>1</v>
      </c>
      <c r="V564" s="59">
        <f>Table1[[#This Row],[On Hand Stock (units)]]+U564</f>
        <v>1.3598204334080326</v>
      </c>
      <c r="W564" s="59" t="str">
        <f>IF(Table1[[#This Row],[On hand quantity after purchase]]&gt;Table1[[#This Row],[APU  Projection for oct]],"Yes","No")</f>
        <v>No</v>
      </c>
      <c r="X564" s="59">
        <f>AE564-Table1[[#This Row],[On Hand Stock (units)]]</f>
        <v>1703.2672295265918</v>
      </c>
      <c r="Y564" s="59">
        <f>MAX(Table1[[#This Row],[Qty required to meet next quarter]],Table1[[#This Row],[MOQ/One lead time demand]])</f>
        <v>1703.2672295265918</v>
      </c>
      <c r="Z564" s="59">
        <f>Table1[[#This Row],[Qty to purchase]]*Table1[[#This Row],[Std. Price ($)]]</f>
        <v>28448.35417188166</v>
      </c>
      <c r="AA564" s="59"/>
      <c r="AB564" s="59"/>
      <c r="AC564" s="61">
        <f>Table1[[#This Row],[On Hand Stock (units)]]-(12*Table1[[#This Row],[APU
(units)]])</f>
        <v>-119.64017956659197</v>
      </c>
      <c r="AD564" s="64">
        <v>102</v>
      </c>
      <c r="AE564" s="65">
        <f>AD564*Table1[[#This Row],[Std. Price ($)]]</f>
        <v>1703.6270499599998</v>
      </c>
    </row>
    <row r="565" spans="1:31" ht="18.5" x14ac:dyDescent="0.35">
      <c r="A565" s="46">
        <v>6377.5062856124441</v>
      </c>
      <c r="B565" s="47">
        <v>266.73959047</v>
      </c>
      <c r="C565" s="47">
        <v>1040.5500547512263</v>
      </c>
      <c r="D565" s="47">
        <f>Table1[[#This Row],[On-Hand Stock ($)]]/Table1[[#This Row],[Std. Price ($)]]</f>
        <v>3.9009959223441792</v>
      </c>
      <c r="E565" s="48">
        <v>10</v>
      </c>
      <c r="F565" s="49">
        <v>0.2</v>
      </c>
      <c r="G565" s="48">
        <v>1</v>
      </c>
      <c r="H565" s="48">
        <v>0.25</v>
      </c>
      <c r="I565" s="48">
        <v>49</v>
      </c>
      <c r="J565" s="55">
        <f>Table1[[#This Row],[APU
(units)]]+(Table1[[#This Row],[APU Trend]]*Table1[[#This Row],[APU
(units)]])</f>
        <v>12</v>
      </c>
      <c r="K565" s="55" t="str">
        <f>IF(Table1[[#This Row],[On Hand Stock (units)]]&gt;J565,"Yes","No")</f>
        <v>No</v>
      </c>
      <c r="L565" s="55">
        <f>Table1[[#This Row],[Lead Time (days)]]/Table1[[#This Row],[S-OTD]]</f>
        <v>49</v>
      </c>
      <c r="M565" s="55">
        <f>(Table1[[#This Row],[Demand variability (COV)]]/100)*E565</f>
        <v>2.5000000000000001E-2</v>
      </c>
      <c r="N565" s="55">
        <f>AVERAGE(Table1[[#This Row],[Lead Time (days)]],Table1[[#This Row],[Exp. Lead time]])</f>
        <v>49</v>
      </c>
      <c r="O565" s="55">
        <f>(Table1[[#This Row],[Exp. Lead time]]-N565)^2</f>
        <v>0</v>
      </c>
      <c r="P565" s="55">
        <v>0</v>
      </c>
      <c r="Q565" s="55">
        <f>1.64*SQRT(Table1[[#This Row],[Lead Time (days)]]*(M565^2)+Table1[[#This Row],[APU
(units)]]*P565)</f>
        <v>0.28700000000000003</v>
      </c>
      <c r="R565" s="58">
        <f>Table1[[#This Row],[Safety Stock]]+(E565/30)*Table1[[#This Row],[Lead Time (days)]]</f>
        <v>16.620333333333331</v>
      </c>
      <c r="S565" s="58" t="str">
        <f>IF(Table1[[#This Row],[On Hand Stock (units)]]&gt;R565,"yes","no")</f>
        <v>no</v>
      </c>
      <c r="T565" s="59">
        <f>Table1[[#This Row],[On Hand Stock (units)]]-J565</f>
        <v>-8.0990040776558203</v>
      </c>
      <c r="U565" s="59">
        <f>Table1[[#This Row],[Exp. Lead time]]*Table1[[#This Row],[APU
(units)]]/30</f>
        <v>16.333333333333332</v>
      </c>
      <c r="V565" s="59">
        <f>Table1[[#This Row],[On Hand Stock (units)]]+U565</f>
        <v>20.234329255677512</v>
      </c>
      <c r="W565" s="59" t="str">
        <f>IF(Table1[[#This Row],[On hand quantity after purchase]]&gt;Table1[[#This Row],[APU  Projection for oct]],"Yes","No")</f>
        <v>Yes</v>
      </c>
      <c r="X565" s="59">
        <f>AE565-Table1[[#This Row],[On Hand Stock (units)]]</f>
        <v>11199.161803817657</v>
      </c>
      <c r="Y565" s="59">
        <f>MAX(Table1[[#This Row],[Qty required to meet next quarter]],Table1[[#This Row],[MOQ/One lead time demand]])</f>
        <v>11199.161803817657</v>
      </c>
      <c r="Z565" s="59">
        <f>Table1[[#This Row],[Qty to purchase]]*Table1[[#This Row],[Std. Price ($)]]</f>
        <v>2987259.8331575883</v>
      </c>
      <c r="AA565" s="59"/>
      <c r="AB565" s="59"/>
      <c r="AC565" s="61">
        <f>Table1[[#This Row],[On Hand Stock (units)]]-(12*Table1[[#This Row],[APU
(units)]])</f>
        <v>-116.09900407765582</v>
      </c>
      <c r="AD565" s="64">
        <v>42</v>
      </c>
      <c r="AE565" s="65">
        <f>AD565*Table1[[#This Row],[Std. Price ($)]]</f>
        <v>11203.062799740001</v>
      </c>
    </row>
    <row r="566" spans="1:31" ht="18.5" x14ac:dyDescent="0.35">
      <c r="A566" s="46">
        <v>68729.121586072739</v>
      </c>
      <c r="B566" s="47">
        <v>577.36932479999996</v>
      </c>
      <c r="C566" s="47">
        <v>7718.0938645995939</v>
      </c>
      <c r="D566" s="47">
        <f>Table1[[#This Row],[On-Hand Stock ($)]]/Table1[[#This Row],[Std. Price ($)]]</f>
        <v>13.367689506665656</v>
      </c>
      <c r="E566" s="48">
        <v>10</v>
      </c>
      <c r="F566" s="49">
        <v>-0.4</v>
      </c>
      <c r="G566" s="48">
        <v>1</v>
      </c>
      <c r="H566" s="48">
        <v>1.34</v>
      </c>
      <c r="I566" s="48">
        <v>26</v>
      </c>
      <c r="J566" s="55">
        <f>Table1[[#This Row],[APU
(units)]]+(Table1[[#This Row],[APU Trend]]*Table1[[#This Row],[APU
(units)]])</f>
        <v>6</v>
      </c>
      <c r="K566" s="55" t="str">
        <f>IF(Table1[[#This Row],[On Hand Stock (units)]]&gt;J566,"Yes","No")</f>
        <v>Yes</v>
      </c>
      <c r="L566" s="55">
        <f>Table1[[#This Row],[Lead Time (days)]]/Table1[[#This Row],[S-OTD]]</f>
        <v>26</v>
      </c>
      <c r="M566" s="55">
        <f>(Table1[[#This Row],[Demand variability (COV)]]/100)*E566</f>
        <v>0.13400000000000001</v>
      </c>
      <c r="N566" s="55">
        <f>AVERAGE(Table1[[#This Row],[Lead Time (days)]],Table1[[#This Row],[Exp. Lead time]])</f>
        <v>26</v>
      </c>
      <c r="O566" s="55">
        <f>(Table1[[#This Row],[Exp. Lead time]]-N566)^2</f>
        <v>0</v>
      </c>
      <c r="P566" s="55">
        <v>0</v>
      </c>
      <c r="Q566" s="55">
        <f>1.64*SQRT(Table1[[#This Row],[Lead Time (days)]]*(M566^2)+Table1[[#This Row],[APU
(units)]]*P566)</f>
        <v>1.1205605283071505</v>
      </c>
      <c r="R566" s="58">
        <f>Table1[[#This Row],[Safety Stock]]+(E566/30)*Table1[[#This Row],[Lead Time (days)]]</f>
        <v>9.7872271949738163</v>
      </c>
      <c r="S566" s="58" t="str">
        <f>IF(Table1[[#This Row],[On Hand Stock (units)]]&gt;R566,"yes","no")</f>
        <v>yes</v>
      </c>
      <c r="T566" s="59">
        <f>Table1[[#This Row],[On Hand Stock (units)]]-J566</f>
        <v>7.3676895066656556</v>
      </c>
      <c r="U566" s="59">
        <f>Table1[[#This Row],[Exp. Lead time]]*Table1[[#This Row],[APU
(units)]]/30</f>
        <v>8.6666666666666661</v>
      </c>
      <c r="V566" s="59">
        <f>Table1[[#This Row],[On Hand Stock (units)]]+U566</f>
        <v>22.03435617333232</v>
      </c>
      <c r="W566" s="59" t="str">
        <f>IF(Table1[[#This Row],[On hand quantity after purchase]]&gt;Table1[[#This Row],[APU  Projection for oct]],"Yes","No")</f>
        <v>Yes</v>
      </c>
      <c r="X566" s="59">
        <f>AE566-Table1[[#This Row],[On Hand Stock (units)]]</f>
        <v>3450.8482592933333</v>
      </c>
      <c r="Y566" s="59">
        <f>MAX(Table1[[#This Row],[Qty required to meet next quarter]],Table1[[#This Row],[MOQ/One lead time demand]])</f>
        <v>3450.8482592933333</v>
      </c>
      <c r="Z566" s="59">
        <f>Table1[[#This Row],[Qty to purchase]]*Table1[[#This Row],[Std. Price ($)]]</f>
        <v>1992413.929455447</v>
      </c>
      <c r="AA566" s="59"/>
      <c r="AB566" s="59"/>
      <c r="AC566" s="61">
        <f>Table1[[#This Row],[On Hand Stock (units)]]-(12*Table1[[#This Row],[APU
(units)]])</f>
        <v>-106.63231049333434</v>
      </c>
      <c r="AD566" s="64">
        <v>5.9999999999999982</v>
      </c>
      <c r="AE566" s="65">
        <f>AD566*Table1[[#This Row],[Std. Price ($)]]</f>
        <v>3464.2159487999988</v>
      </c>
    </row>
    <row r="567" spans="1:31" ht="18.5" x14ac:dyDescent="0.35">
      <c r="A567" s="46">
        <v>15171.170024735193</v>
      </c>
      <c r="B567" s="47">
        <v>54.437999999999995</v>
      </c>
      <c r="C567" s="47">
        <v>11.236080166666666</v>
      </c>
      <c r="D567" s="47">
        <f>Table1[[#This Row],[On-Hand Stock ($)]]/Table1[[#This Row],[Std. Price ($)]]</f>
        <v>0.20640141384082197</v>
      </c>
      <c r="E567" s="48">
        <v>10</v>
      </c>
      <c r="F567" s="49">
        <v>0.2</v>
      </c>
      <c r="G567" s="48">
        <v>1</v>
      </c>
      <c r="H567" s="48">
        <v>0.25</v>
      </c>
      <c r="I567" s="48">
        <v>2</v>
      </c>
      <c r="J567" s="55">
        <f>Table1[[#This Row],[APU
(units)]]+(Table1[[#This Row],[APU Trend]]*Table1[[#This Row],[APU
(units)]])</f>
        <v>12</v>
      </c>
      <c r="K567" s="55" t="str">
        <f>IF(Table1[[#This Row],[On Hand Stock (units)]]&gt;J567,"Yes","No")</f>
        <v>No</v>
      </c>
      <c r="L567" s="55">
        <f>Table1[[#This Row],[Lead Time (days)]]/Table1[[#This Row],[S-OTD]]</f>
        <v>2</v>
      </c>
      <c r="M567" s="55">
        <f>(Table1[[#This Row],[Demand variability (COV)]]/100)*E567</f>
        <v>2.5000000000000001E-2</v>
      </c>
      <c r="N567" s="55">
        <f>AVERAGE(Table1[[#This Row],[Lead Time (days)]],Table1[[#This Row],[Exp. Lead time]])</f>
        <v>2</v>
      </c>
      <c r="O567" s="55">
        <f>(Table1[[#This Row],[Exp. Lead time]]-N567)^2</f>
        <v>0</v>
      </c>
      <c r="P567" s="55">
        <v>0</v>
      </c>
      <c r="Q567" s="55">
        <f>1.64*SQRT(Table1[[#This Row],[Lead Time (days)]]*(M567^2)+Table1[[#This Row],[APU
(units)]]*P567)</f>
        <v>5.7982756057296907E-2</v>
      </c>
      <c r="R567" s="58">
        <f>Table1[[#This Row],[Safety Stock]]+(E567/30)*Table1[[#This Row],[Lead Time (days)]]</f>
        <v>0.72464942272396349</v>
      </c>
      <c r="S567" s="58" t="str">
        <f>IF(Table1[[#This Row],[On Hand Stock (units)]]&gt;R567,"yes","no")</f>
        <v>no</v>
      </c>
      <c r="T567" s="59">
        <f>Table1[[#This Row],[On Hand Stock (units)]]-J567</f>
        <v>-11.793598586159177</v>
      </c>
      <c r="U567" s="59">
        <f>Table1[[#This Row],[Exp. Lead time]]*Table1[[#This Row],[APU
(units)]]/30</f>
        <v>0.66666666666666663</v>
      </c>
      <c r="V567" s="59">
        <f>Table1[[#This Row],[On Hand Stock (units)]]+U567</f>
        <v>0.87306808050748863</v>
      </c>
      <c r="W567" s="59" t="str">
        <f>IF(Table1[[#This Row],[On hand quantity after purchase]]&gt;Table1[[#This Row],[APU  Projection for oct]],"Yes","No")</f>
        <v>No</v>
      </c>
      <c r="X567" s="59">
        <f>AE567-Table1[[#This Row],[On Hand Stock (units)]]</f>
        <v>2286.1895985861588</v>
      </c>
      <c r="Y567" s="59">
        <f>MAX(Table1[[#This Row],[Qty required to meet next quarter]],Table1[[#This Row],[MOQ/One lead time demand]])</f>
        <v>2286.1895985861588</v>
      </c>
      <c r="Z567" s="59">
        <f>Table1[[#This Row],[Qty to purchase]]*Table1[[#This Row],[Std. Price ($)]]</f>
        <v>124455.58936783331</v>
      </c>
      <c r="AA567" s="59"/>
      <c r="AB567" s="59"/>
      <c r="AC567" s="61">
        <f>Table1[[#This Row],[On Hand Stock (units)]]-(12*Table1[[#This Row],[APU
(units)]])</f>
        <v>-119.79359858615918</v>
      </c>
      <c r="AD567" s="64">
        <v>42</v>
      </c>
      <c r="AE567" s="65">
        <f>AD567*Table1[[#This Row],[Std. Price ($)]]</f>
        <v>2286.3959999999997</v>
      </c>
    </row>
    <row r="568" spans="1:31" ht="18.5" x14ac:dyDescent="0.35">
      <c r="A568" s="46">
        <v>90461.416696917891</v>
      </c>
      <c r="B568" s="47">
        <v>207.05566443000001</v>
      </c>
      <c r="C568" s="47">
        <v>40.475081043714169</v>
      </c>
      <c r="D568" s="47">
        <f>Table1[[#This Row],[On-Hand Stock ($)]]/Table1[[#This Row],[Std. Price ($)]]</f>
        <v>0.19547922610635804</v>
      </c>
      <c r="E568" s="48">
        <v>10</v>
      </c>
      <c r="F568" s="49">
        <v>0.6</v>
      </c>
      <c r="G568" s="48">
        <v>1</v>
      </c>
      <c r="H568" s="48">
        <v>0.25</v>
      </c>
      <c r="I568" s="48">
        <v>2</v>
      </c>
      <c r="J568" s="55">
        <f>Table1[[#This Row],[APU
(units)]]+(Table1[[#This Row],[APU Trend]]*Table1[[#This Row],[APU
(units)]])</f>
        <v>16</v>
      </c>
      <c r="K568" s="55" t="str">
        <f>IF(Table1[[#This Row],[On Hand Stock (units)]]&gt;J568,"Yes","No")</f>
        <v>No</v>
      </c>
      <c r="L568" s="55">
        <f>Table1[[#This Row],[Lead Time (days)]]/Table1[[#This Row],[S-OTD]]</f>
        <v>2</v>
      </c>
      <c r="M568" s="55">
        <f>(Table1[[#This Row],[Demand variability (COV)]]/100)*E568</f>
        <v>2.5000000000000001E-2</v>
      </c>
      <c r="N568" s="55">
        <f>AVERAGE(Table1[[#This Row],[Lead Time (days)]],Table1[[#This Row],[Exp. Lead time]])</f>
        <v>2</v>
      </c>
      <c r="O568" s="55">
        <f>(Table1[[#This Row],[Exp. Lead time]]-N568)^2</f>
        <v>0</v>
      </c>
      <c r="P568" s="55">
        <v>0</v>
      </c>
      <c r="Q568" s="55">
        <f>1.64*SQRT(Table1[[#This Row],[Lead Time (days)]]*(M568^2)+Table1[[#This Row],[APU
(units)]]*P568)</f>
        <v>5.7982756057296907E-2</v>
      </c>
      <c r="R568" s="58">
        <f>Table1[[#This Row],[Safety Stock]]+(E568/30)*Table1[[#This Row],[Lead Time (days)]]</f>
        <v>0.72464942272396349</v>
      </c>
      <c r="S568" s="58" t="str">
        <f>IF(Table1[[#This Row],[On Hand Stock (units)]]&gt;R568,"yes","no")</f>
        <v>no</v>
      </c>
      <c r="T568" s="59">
        <f>Table1[[#This Row],[On Hand Stock (units)]]-J568</f>
        <v>-15.804520773893643</v>
      </c>
      <c r="U568" s="59">
        <f>Table1[[#This Row],[Exp. Lead time]]*Table1[[#This Row],[APU
(units)]]/30</f>
        <v>0.66666666666666663</v>
      </c>
      <c r="V568" s="59">
        <f>Table1[[#This Row],[On Hand Stock (units)]]+U568</f>
        <v>0.86214589277302467</v>
      </c>
      <c r="W568" s="59" t="str">
        <f>IF(Table1[[#This Row],[On hand quantity after purchase]]&gt;Table1[[#This Row],[APU  Projection for oct]],"Yes","No")</f>
        <v>No</v>
      </c>
      <c r="X568" s="59">
        <f>AE568-Table1[[#This Row],[On Hand Stock (units)]]</f>
        <v>13665.478373153896</v>
      </c>
      <c r="Y568" s="59">
        <f>MAX(Table1[[#This Row],[Qty required to meet next quarter]],Table1[[#This Row],[MOQ/One lead time demand]])</f>
        <v>13665.478373153896</v>
      </c>
      <c r="Z568" s="59">
        <f>Table1[[#This Row],[Qty to purchase]]*Table1[[#This Row],[Std. Price ($)]]</f>
        <v>2829514.7043071752</v>
      </c>
      <c r="AA568" s="59"/>
      <c r="AB568" s="59"/>
      <c r="AC568" s="61">
        <f>Table1[[#This Row],[On Hand Stock (units)]]-(12*Table1[[#This Row],[APU
(units)]])</f>
        <v>-119.80452077389364</v>
      </c>
      <c r="AD568" s="64">
        <v>66</v>
      </c>
      <c r="AE568" s="65">
        <f>AD568*Table1[[#This Row],[Std. Price ($)]]</f>
        <v>13665.673852380001</v>
      </c>
    </row>
    <row r="569" spans="1:31" ht="18.5" x14ac:dyDescent="0.35">
      <c r="A569" s="46">
        <v>56400.754849171695</v>
      </c>
      <c r="B569" s="47">
        <v>383.38799999999998</v>
      </c>
      <c r="C569" s="47">
        <v>540.96395341943162</v>
      </c>
      <c r="D569" s="47">
        <f>Table1[[#This Row],[On-Hand Stock ($)]]/Table1[[#This Row],[Std. Price ($)]]</f>
        <v>1.4110090911020472</v>
      </c>
      <c r="E569" s="48">
        <v>10</v>
      </c>
      <c r="F569" s="49">
        <v>0.2</v>
      </c>
      <c r="G569" s="48">
        <v>0.88</v>
      </c>
      <c r="H569" s="48">
        <v>0.91</v>
      </c>
      <c r="I569" s="48">
        <v>4</v>
      </c>
      <c r="J569" s="55">
        <f>Table1[[#This Row],[APU
(units)]]+(Table1[[#This Row],[APU Trend]]*Table1[[#This Row],[APU
(units)]])</f>
        <v>12</v>
      </c>
      <c r="K569" s="55" t="str">
        <f>IF(Table1[[#This Row],[On Hand Stock (units)]]&gt;J569,"Yes","No")</f>
        <v>No</v>
      </c>
      <c r="L569" s="55">
        <f>Table1[[#This Row],[Lead Time (days)]]/Table1[[#This Row],[S-OTD]]</f>
        <v>4.5454545454545459</v>
      </c>
      <c r="M569" s="55">
        <f>(Table1[[#This Row],[Demand variability (COV)]]/100)*E569</f>
        <v>9.0999999999999998E-2</v>
      </c>
      <c r="N569" s="55">
        <f>AVERAGE(Table1[[#This Row],[Lead Time (days)]],Table1[[#This Row],[Exp. Lead time]])</f>
        <v>4.2727272727272734</v>
      </c>
      <c r="O569" s="55">
        <f>(Table1[[#This Row],[Exp. Lead time]]-N569)^2</f>
        <v>7.4380165289256062E-2</v>
      </c>
      <c r="P569" s="55">
        <v>7.4380165289256062E-2</v>
      </c>
      <c r="Q569" s="55">
        <f>1.64*SQRT(Table1[[#This Row],[Lead Time (days)]]*(M569^2)+Table1[[#This Row],[APU
(units)]]*P569)</f>
        <v>1.4455515335054061</v>
      </c>
      <c r="R569" s="58">
        <f>Table1[[#This Row],[Safety Stock]]+(E569/30)*Table1[[#This Row],[Lead Time (days)]]</f>
        <v>2.7788848668387391</v>
      </c>
      <c r="S569" s="58" t="str">
        <f>IF(Table1[[#This Row],[On Hand Stock (units)]]&gt;R569,"yes","no")</f>
        <v>no</v>
      </c>
      <c r="T569" s="59">
        <f>Table1[[#This Row],[On Hand Stock (units)]]-J569</f>
        <v>-10.588990908897953</v>
      </c>
      <c r="U569" s="59">
        <f>Table1[[#This Row],[Exp. Lead time]]*Table1[[#This Row],[APU
(units)]]/30</f>
        <v>1.5151515151515154</v>
      </c>
      <c r="V569" s="59">
        <f>Table1[[#This Row],[On Hand Stock (units)]]+U569</f>
        <v>2.9261606062535623</v>
      </c>
      <c r="W569" s="59" t="str">
        <f>IF(Table1[[#This Row],[On hand quantity after purchase]]&gt;Table1[[#This Row],[APU  Projection for oct]],"Yes","No")</f>
        <v>No</v>
      </c>
      <c r="X569" s="59">
        <f>AE569-Table1[[#This Row],[On Hand Stock (units)]]</f>
        <v>16100.884990908897</v>
      </c>
      <c r="Y569" s="59">
        <f>MAX(Table1[[#This Row],[Qty required to meet next quarter]],Table1[[#This Row],[MOQ/One lead time demand]])</f>
        <v>16100.884990908897</v>
      </c>
      <c r="Z569" s="59">
        <f>Table1[[#This Row],[Qty to purchase]]*Table1[[#This Row],[Std. Price ($)]]</f>
        <v>6172886.0948945796</v>
      </c>
      <c r="AA569" s="59"/>
      <c r="AB569" s="59"/>
      <c r="AC569" s="61">
        <f>Table1[[#This Row],[On Hand Stock (units)]]-(12*Table1[[#This Row],[APU
(units)]])</f>
        <v>-118.58899090889796</v>
      </c>
      <c r="AD569" s="64">
        <v>42</v>
      </c>
      <c r="AE569" s="65">
        <f>AD569*Table1[[#This Row],[Std. Price ($)]]</f>
        <v>16102.295999999998</v>
      </c>
    </row>
    <row r="570" spans="1:31" ht="18.5" x14ac:dyDescent="0.35">
      <c r="A570" s="46">
        <v>56366.728220903264</v>
      </c>
      <c r="B570" s="47">
        <v>99.129616559999988</v>
      </c>
      <c r="C570" s="47">
        <v>296.97373558930002</v>
      </c>
      <c r="D570" s="47">
        <f>Table1[[#This Row],[On-Hand Stock ($)]]/Table1[[#This Row],[Std. Price ($)]]</f>
        <v>2.9958124110119129</v>
      </c>
      <c r="E570" s="48">
        <v>10</v>
      </c>
      <c r="F570" s="49">
        <v>-0.4</v>
      </c>
      <c r="G570" s="48">
        <v>1</v>
      </c>
      <c r="H570" s="48">
        <v>0.25</v>
      </c>
      <c r="I570" s="48">
        <v>30</v>
      </c>
      <c r="J570" s="55">
        <f>Table1[[#This Row],[APU
(units)]]+(Table1[[#This Row],[APU Trend]]*Table1[[#This Row],[APU
(units)]])</f>
        <v>6</v>
      </c>
      <c r="K570" s="55" t="str">
        <f>IF(Table1[[#This Row],[On Hand Stock (units)]]&gt;J570,"Yes","No")</f>
        <v>No</v>
      </c>
      <c r="L570" s="55">
        <f>Table1[[#This Row],[Lead Time (days)]]/Table1[[#This Row],[S-OTD]]</f>
        <v>30</v>
      </c>
      <c r="M570" s="55">
        <f>(Table1[[#This Row],[Demand variability (COV)]]/100)*E570</f>
        <v>2.5000000000000001E-2</v>
      </c>
      <c r="N570" s="55">
        <f>AVERAGE(Table1[[#This Row],[Lead Time (days)]],Table1[[#This Row],[Exp. Lead time]])</f>
        <v>30</v>
      </c>
      <c r="O570" s="55">
        <f>(Table1[[#This Row],[Exp. Lead time]]-N570)^2</f>
        <v>0</v>
      </c>
      <c r="P570" s="55">
        <v>0</v>
      </c>
      <c r="Q570" s="55">
        <f>1.64*SQRT(Table1[[#This Row],[Lead Time (days)]]*(M570^2)+Table1[[#This Row],[APU
(units)]]*P570)</f>
        <v>0.22456624857711813</v>
      </c>
      <c r="R570" s="58">
        <f>Table1[[#This Row],[Safety Stock]]+(E570/30)*Table1[[#This Row],[Lead Time (days)]]</f>
        <v>10.224566248577117</v>
      </c>
      <c r="S570" s="58" t="str">
        <f>IF(Table1[[#This Row],[On Hand Stock (units)]]&gt;R570,"yes","no")</f>
        <v>no</v>
      </c>
      <c r="T570" s="59">
        <f>Table1[[#This Row],[On Hand Stock (units)]]-J570</f>
        <v>-3.0041875889880871</v>
      </c>
      <c r="U570" s="59">
        <f>Table1[[#This Row],[Exp. Lead time]]*Table1[[#This Row],[APU
(units)]]/30</f>
        <v>10</v>
      </c>
      <c r="V570" s="59">
        <f>Table1[[#This Row],[On Hand Stock (units)]]+U570</f>
        <v>12.995812411011913</v>
      </c>
      <c r="W570" s="59" t="str">
        <f>IF(Table1[[#This Row],[On hand quantity after purchase]]&gt;Table1[[#This Row],[APU  Projection for oct]],"Yes","No")</f>
        <v>Yes</v>
      </c>
      <c r="X570" s="59">
        <f>AE570-Table1[[#This Row],[On Hand Stock (units)]]</f>
        <v>591.78188694898779</v>
      </c>
      <c r="Y570" s="59">
        <f>MAX(Table1[[#This Row],[Qty required to meet next quarter]],Table1[[#This Row],[MOQ/One lead time demand]])</f>
        <v>591.78188694898779</v>
      </c>
      <c r="Z570" s="59">
        <f>Table1[[#This Row],[Qty to purchase]]*Table1[[#This Row],[Std. Price ($)]]</f>
        <v>58663.111540406418</v>
      </c>
      <c r="AA570" s="59"/>
      <c r="AB570" s="59"/>
      <c r="AC570" s="61">
        <f>Table1[[#This Row],[On Hand Stock (units)]]-(12*Table1[[#This Row],[APU
(units)]])</f>
        <v>-117.00418758898809</v>
      </c>
      <c r="AD570" s="64">
        <v>5.9999999999999982</v>
      </c>
      <c r="AE570" s="65">
        <f>AD570*Table1[[#This Row],[Std. Price ($)]]</f>
        <v>594.7776993599997</v>
      </c>
    </row>
    <row r="571" spans="1:31" ht="18.5" x14ac:dyDescent="0.35">
      <c r="A571" s="46">
        <v>55.951660914765888</v>
      </c>
      <c r="B571" s="47">
        <v>27.175999999999998</v>
      </c>
      <c r="C571" s="47">
        <v>551.42267136000009</v>
      </c>
      <c r="D571" s="47">
        <f>Table1[[#This Row],[On-Hand Stock ($)]]/Table1[[#This Row],[Std. Price ($)]]</f>
        <v>20.290795972917284</v>
      </c>
      <c r="E571" s="48">
        <v>18</v>
      </c>
      <c r="F571" s="49">
        <v>-0.4</v>
      </c>
      <c r="G571" s="48">
        <v>1</v>
      </c>
      <c r="H571" s="48">
        <v>1.8</v>
      </c>
      <c r="I571" s="48">
        <v>16</v>
      </c>
      <c r="J571" s="55">
        <f>Table1[[#This Row],[APU
(units)]]+(Table1[[#This Row],[APU Trend]]*Table1[[#This Row],[APU
(units)]])</f>
        <v>10.8</v>
      </c>
      <c r="K571" s="55" t="str">
        <f>IF(Table1[[#This Row],[On Hand Stock (units)]]&gt;J571,"Yes","No")</f>
        <v>Yes</v>
      </c>
      <c r="L571" s="55">
        <f>Table1[[#This Row],[Lead Time (days)]]/Table1[[#This Row],[S-OTD]]</f>
        <v>16</v>
      </c>
      <c r="M571" s="55">
        <f>(Table1[[#This Row],[Demand variability (COV)]]/100)*E571</f>
        <v>0.32400000000000007</v>
      </c>
      <c r="N571" s="55">
        <f>AVERAGE(Table1[[#This Row],[Lead Time (days)]],Table1[[#This Row],[Exp. Lead time]])</f>
        <v>16</v>
      </c>
      <c r="O571" s="55">
        <f>(Table1[[#This Row],[Exp. Lead time]]-N571)^2</f>
        <v>0</v>
      </c>
      <c r="P571" s="55">
        <v>0</v>
      </c>
      <c r="Q571" s="55">
        <f>1.64*SQRT(Table1[[#This Row],[Lead Time (days)]]*(M571^2)+Table1[[#This Row],[APU
(units)]]*P571)</f>
        <v>2.1254400000000002</v>
      </c>
      <c r="R571" s="58">
        <f>Table1[[#This Row],[Safety Stock]]+(E571/30)*Table1[[#This Row],[Lead Time (days)]]</f>
        <v>11.725439999999999</v>
      </c>
      <c r="S571" s="58" t="str">
        <f>IF(Table1[[#This Row],[On Hand Stock (units)]]&gt;R571,"yes","no")</f>
        <v>yes</v>
      </c>
      <c r="T571" s="59">
        <f>Table1[[#This Row],[On Hand Stock (units)]]-J571</f>
        <v>9.4907959729172831</v>
      </c>
      <c r="U571" s="59">
        <f>Table1[[#This Row],[Exp. Lead time]]*Table1[[#This Row],[APU
(units)]]/30</f>
        <v>9.6</v>
      </c>
      <c r="V571" s="59">
        <f>Table1[[#This Row],[On Hand Stock (units)]]+U571</f>
        <v>29.890795972917282</v>
      </c>
      <c r="W571" s="59" t="str">
        <f>IF(Table1[[#This Row],[On hand quantity after purchase]]&gt;Table1[[#This Row],[APU  Projection for oct]],"Yes","No")</f>
        <v>Yes</v>
      </c>
      <c r="X571" s="59">
        <f>AE571-Table1[[#This Row],[On Hand Stock (units)]]</f>
        <v>273.21000402708268</v>
      </c>
      <c r="Y571" s="59">
        <f>MAX(Table1[[#This Row],[Qty required to meet next quarter]],Table1[[#This Row],[MOQ/One lead time demand]])</f>
        <v>273.21000402708268</v>
      </c>
      <c r="Z571" s="59">
        <f>Table1[[#This Row],[Qty to purchase]]*Table1[[#This Row],[Std. Price ($)]]</f>
        <v>7424.7550694399979</v>
      </c>
      <c r="AA571" s="59"/>
      <c r="AB571" s="59"/>
      <c r="AC571" s="61">
        <f>Table1[[#This Row],[On Hand Stock (units)]]-(12*Table1[[#This Row],[APU
(units)]])</f>
        <v>-195.70920402708271</v>
      </c>
      <c r="AD571" s="64">
        <v>10.799999999999999</v>
      </c>
      <c r="AE571" s="65">
        <f>AD571*Table1[[#This Row],[Std. Price ($)]]</f>
        <v>293.50079999999997</v>
      </c>
    </row>
    <row r="572" spans="1:31" ht="18.5" x14ac:dyDescent="0.35">
      <c r="A572" s="46">
        <v>23375.125657009186</v>
      </c>
      <c r="B572" s="47">
        <v>48.245999999999995</v>
      </c>
      <c r="C572" s="47">
        <v>80.398369333333335</v>
      </c>
      <c r="D572" s="47">
        <f>Table1[[#This Row],[On-Hand Stock ($)]]/Table1[[#This Row],[Std. Price ($)]]</f>
        <v>1.6664255965952275</v>
      </c>
      <c r="E572" s="48">
        <v>10</v>
      </c>
      <c r="F572" s="49">
        <v>0.5</v>
      </c>
      <c r="G572" s="48">
        <v>1</v>
      </c>
      <c r="H572" s="48">
        <v>0.25</v>
      </c>
      <c r="I572" s="48">
        <v>16</v>
      </c>
      <c r="J572" s="55">
        <f>Table1[[#This Row],[APU
(units)]]+(Table1[[#This Row],[APU Trend]]*Table1[[#This Row],[APU
(units)]])</f>
        <v>15</v>
      </c>
      <c r="K572" s="55" t="str">
        <f>IF(Table1[[#This Row],[On Hand Stock (units)]]&gt;J572,"Yes","No")</f>
        <v>No</v>
      </c>
      <c r="L572" s="55">
        <f>Table1[[#This Row],[Lead Time (days)]]/Table1[[#This Row],[S-OTD]]</f>
        <v>16</v>
      </c>
      <c r="M572" s="55">
        <f>(Table1[[#This Row],[Demand variability (COV)]]/100)*E572</f>
        <v>2.5000000000000001E-2</v>
      </c>
      <c r="N572" s="55">
        <f>AVERAGE(Table1[[#This Row],[Lead Time (days)]],Table1[[#This Row],[Exp. Lead time]])</f>
        <v>16</v>
      </c>
      <c r="O572" s="55">
        <f>(Table1[[#This Row],[Exp. Lead time]]-N572)^2</f>
        <v>0</v>
      </c>
      <c r="P572" s="55">
        <v>0</v>
      </c>
      <c r="Q572" s="55">
        <f>1.64*SQRT(Table1[[#This Row],[Lead Time (days)]]*(M572^2)+Table1[[#This Row],[APU
(units)]]*P572)</f>
        <v>0.16400000000000001</v>
      </c>
      <c r="R572" s="58">
        <f>Table1[[#This Row],[Safety Stock]]+(E572/30)*Table1[[#This Row],[Lead Time (days)]]</f>
        <v>5.4973333333333327</v>
      </c>
      <c r="S572" s="58" t="str">
        <f>IF(Table1[[#This Row],[On Hand Stock (units)]]&gt;R572,"yes","no")</f>
        <v>no</v>
      </c>
      <c r="T572" s="59">
        <f>Table1[[#This Row],[On Hand Stock (units)]]-J572</f>
        <v>-13.333574403404773</v>
      </c>
      <c r="U572" s="59">
        <f>Table1[[#This Row],[Exp. Lead time]]*Table1[[#This Row],[APU
(units)]]/30</f>
        <v>5.333333333333333</v>
      </c>
      <c r="V572" s="59">
        <f>Table1[[#This Row],[On Hand Stock (units)]]+U572</f>
        <v>6.9997589299285607</v>
      </c>
      <c r="W572" s="59" t="str">
        <f>IF(Table1[[#This Row],[On hand quantity after purchase]]&gt;Table1[[#This Row],[APU  Projection for oct]],"Yes","No")</f>
        <v>No</v>
      </c>
      <c r="X572" s="59">
        <f>AE572-Table1[[#This Row],[On Hand Stock (units)]]</f>
        <v>2893.0935744034045</v>
      </c>
      <c r="Y572" s="59">
        <f>MAX(Table1[[#This Row],[Qty required to meet next quarter]],Table1[[#This Row],[MOQ/One lead time demand]])</f>
        <v>2893.0935744034045</v>
      </c>
      <c r="Z572" s="59">
        <f>Table1[[#This Row],[Qty to purchase]]*Table1[[#This Row],[Std. Price ($)]]</f>
        <v>139580.19259066664</v>
      </c>
      <c r="AA572" s="59"/>
      <c r="AB572" s="59"/>
      <c r="AC572" s="61">
        <f>Table1[[#This Row],[On Hand Stock (units)]]-(12*Table1[[#This Row],[APU
(units)]])</f>
        <v>-118.33357440340477</v>
      </c>
      <c r="AD572" s="64">
        <v>60</v>
      </c>
      <c r="AE572" s="65">
        <f>AD572*Table1[[#This Row],[Std. Price ($)]]</f>
        <v>2894.7599999999998</v>
      </c>
    </row>
    <row r="573" spans="1:31" ht="18.5" x14ac:dyDescent="0.35">
      <c r="A573" s="46">
        <v>53825.934350538853</v>
      </c>
      <c r="B573" s="47">
        <v>10.318572399999999</v>
      </c>
      <c r="C573" s="47">
        <v>37.600263588066667</v>
      </c>
      <c r="D573" s="47">
        <f>Table1[[#This Row],[On-Hand Stock ($)]]/Table1[[#This Row],[Std. Price ($)]]</f>
        <v>3.6439404726245535</v>
      </c>
      <c r="E573" s="48">
        <v>10</v>
      </c>
      <c r="F573" s="49">
        <v>-0.4</v>
      </c>
      <c r="G573" s="48">
        <v>1</v>
      </c>
      <c r="H573" s="48">
        <v>1.8</v>
      </c>
      <c r="I573" s="48">
        <v>5</v>
      </c>
      <c r="J573" s="55">
        <f>Table1[[#This Row],[APU
(units)]]+(Table1[[#This Row],[APU Trend]]*Table1[[#This Row],[APU
(units)]])</f>
        <v>6</v>
      </c>
      <c r="K573" s="55" t="str">
        <f>IF(Table1[[#This Row],[On Hand Stock (units)]]&gt;J573,"Yes","No")</f>
        <v>No</v>
      </c>
      <c r="L573" s="55">
        <f>Table1[[#This Row],[Lead Time (days)]]/Table1[[#This Row],[S-OTD]]</f>
        <v>5</v>
      </c>
      <c r="M573" s="55">
        <f>(Table1[[#This Row],[Demand variability (COV)]]/100)*E573</f>
        <v>0.18000000000000002</v>
      </c>
      <c r="N573" s="55">
        <f>AVERAGE(Table1[[#This Row],[Lead Time (days)]],Table1[[#This Row],[Exp. Lead time]])</f>
        <v>5</v>
      </c>
      <c r="O573" s="55">
        <f>(Table1[[#This Row],[Exp. Lead time]]-N573)^2</f>
        <v>0</v>
      </c>
      <c r="P573" s="55">
        <v>0</v>
      </c>
      <c r="Q573" s="55">
        <f>1.64*SQRT(Table1[[#This Row],[Lead Time (days)]]*(M573^2)+Table1[[#This Row],[APU
(units)]]*P573)</f>
        <v>0.66008726695793796</v>
      </c>
      <c r="R573" s="58">
        <f>Table1[[#This Row],[Safety Stock]]+(E573/30)*Table1[[#This Row],[Lead Time (days)]]</f>
        <v>2.3267539336246044</v>
      </c>
      <c r="S573" s="58" t="str">
        <f>IF(Table1[[#This Row],[On Hand Stock (units)]]&gt;R573,"yes","no")</f>
        <v>yes</v>
      </c>
      <c r="T573" s="59">
        <f>Table1[[#This Row],[On Hand Stock (units)]]-J573</f>
        <v>-2.3560595273754465</v>
      </c>
      <c r="U573" s="59">
        <f>Table1[[#This Row],[Exp. Lead time]]*Table1[[#This Row],[APU
(units)]]/30</f>
        <v>1.6666666666666667</v>
      </c>
      <c r="V573" s="59">
        <f>Table1[[#This Row],[On Hand Stock (units)]]+U573</f>
        <v>5.3106071392912204</v>
      </c>
      <c r="W573" s="59" t="str">
        <f>IF(Table1[[#This Row],[On hand quantity after purchase]]&gt;Table1[[#This Row],[APU  Projection for oct]],"Yes","No")</f>
        <v>No</v>
      </c>
      <c r="X573" s="59">
        <f>AE573-Table1[[#This Row],[On Hand Stock (units)]]</f>
        <v>58.267493927375426</v>
      </c>
      <c r="Y573" s="59">
        <f>MAX(Table1[[#This Row],[Qty required to meet next quarter]],Table1[[#This Row],[MOQ/One lead time demand]])</f>
        <v>58.267493927375426</v>
      </c>
      <c r="Z573" s="59">
        <f>Table1[[#This Row],[Qty to purchase]]*Table1[[#This Row],[Std. Price ($)]]</f>
        <v>601.23735465618358</v>
      </c>
      <c r="AA573" s="59"/>
      <c r="AB573" s="59"/>
      <c r="AC573" s="61">
        <f>Table1[[#This Row],[On Hand Stock (units)]]-(12*Table1[[#This Row],[APU
(units)]])</f>
        <v>-116.35605952737545</v>
      </c>
      <c r="AD573" s="64">
        <v>5.9999999999999982</v>
      </c>
      <c r="AE573" s="65">
        <f>AD573*Table1[[#This Row],[Std. Price ($)]]</f>
        <v>61.911434399999976</v>
      </c>
    </row>
    <row r="574" spans="1:31" ht="18.5" x14ac:dyDescent="0.35">
      <c r="A574" s="46">
        <v>54641.938207470121</v>
      </c>
      <c r="B574" s="47">
        <v>143.44916056999998</v>
      </c>
      <c r="C574" s="47">
        <v>864.60301239111789</v>
      </c>
      <c r="D574" s="47">
        <f>Table1[[#This Row],[On-Hand Stock ($)]]/Table1[[#This Row],[Std. Price ($)]]</f>
        <v>6.0272434425938028</v>
      </c>
      <c r="E574" s="48">
        <v>10</v>
      </c>
      <c r="F574" s="49">
        <v>1.2</v>
      </c>
      <c r="G574" s="48">
        <v>1</v>
      </c>
      <c r="H574" s="48">
        <v>0.88</v>
      </c>
      <c r="I574" s="48">
        <v>15</v>
      </c>
      <c r="J574" s="55">
        <f>Table1[[#This Row],[APU
(units)]]+(Table1[[#This Row],[APU Trend]]*Table1[[#This Row],[APU
(units)]])</f>
        <v>22</v>
      </c>
      <c r="K574" s="55" t="str">
        <f>IF(Table1[[#This Row],[On Hand Stock (units)]]&gt;J574,"Yes","No")</f>
        <v>No</v>
      </c>
      <c r="L574" s="55">
        <f>Table1[[#This Row],[Lead Time (days)]]/Table1[[#This Row],[S-OTD]]</f>
        <v>15</v>
      </c>
      <c r="M574" s="55">
        <f>(Table1[[#This Row],[Demand variability (COV)]]/100)*E574</f>
        <v>8.8000000000000009E-2</v>
      </c>
      <c r="N574" s="55">
        <f>AVERAGE(Table1[[#This Row],[Lead Time (days)]],Table1[[#This Row],[Exp. Lead time]])</f>
        <v>15</v>
      </c>
      <c r="O574" s="55">
        <f>(Table1[[#This Row],[Exp. Lead time]]-N574)^2</f>
        <v>0</v>
      </c>
      <c r="P574" s="55">
        <v>0</v>
      </c>
      <c r="Q574" s="55">
        <f>1.64*SQRT(Table1[[#This Row],[Lead Time (days)]]*(M574^2)+Table1[[#This Row],[APU
(units)]]*P574)</f>
        <v>0.55894895652465437</v>
      </c>
      <c r="R574" s="58">
        <f>Table1[[#This Row],[Safety Stock]]+(E574/30)*Table1[[#This Row],[Lead Time (days)]]</f>
        <v>5.5589489565246542</v>
      </c>
      <c r="S574" s="58" t="str">
        <f>IF(Table1[[#This Row],[On Hand Stock (units)]]&gt;R574,"yes","no")</f>
        <v>yes</v>
      </c>
      <c r="T574" s="59">
        <f>Table1[[#This Row],[On Hand Stock (units)]]-J574</f>
        <v>-15.972756557406196</v>
      </c>
      <c r="U574" s="59">
        <f>Table1[[#This Row],[Exp. Lead time]]*Table1[[#This Row],[APU
(units)]]/30</f>
        <v>5</v>
      </c>
      <c r="V574" s="59">
        <f>Table1[[#This Row],[On Hand Stock (units)]]+U574</f>
        <v>11.027243442593804</v>
      </c>
      <c r="W574" s="59" t="str">
        <f>IF(Table1[[#This Row],[On hand quantity after purchase]]&gt;Table1[[#This Row],[APU  Projection for oct]],"Yes","No")</f>
        <v>No</v>
      </c>
      <c r="X574" s="59">
        <f>AE574-Table1[[#This Row],[On Hand Stock (units)]]</f>
        <v>14625.787134697404</v>
      </c>
      <c r="Y574" s="59">
        <f>MAX(Table1[[#This Row],[Qty required to meet next quarter]],Table1[[#This Row],[MOQ/One lead time demand]])</f>
        <v>14625.787134697404</v>
      </c>
      <c r="Z574" s="59">
        <f>Table1[[#This Row],[Qty to purchase]]*Table1[[#This Row],[Std. Price ($)]]</f>
        <v>2098056.887147848</v>
      </c>
      <c r="AA574" s="59"/>
      <c r="AB574" s="59"/>
      <c r="AC574" s="61">
        <f>Table1[[#This Row],[On Hand Stock (units)]]-(12*Table1[[#This Row],[APU
(units)]])</f>
        <v>-113.9727565574062</v>
      </c>
      <c r="AD574" s="64">
        <v>102</v>
      </c>
      <c r="AE574" s="65">
        <f>AD574*Table1[[#This Row],[Std. Price ($)]]</f>
        <v>14631.814378139998</v>
      </c>
    </row>
    <row r="575" spans="1:31" ht="18.5" x14ac:dyDescent="0.35">
      <c r="A575" s="46">
        <v>73648.211022210235</v>
      </c>
      <c r="B575" s="47">
        <v>19.091999999999999</v>
      </c>
      <c r="C575" s="47">
        <v>35.71500533333333</v>
      </c>
      <c r="D575" s="47">
        <f>Table1[[#This Row],[On-Hand Stock ($)]]/Table1[[#This Row],[Std. Price ($)]]</f>
        <v>1.8706790977023535</v>
      </c>
      <c r="E575" s="48">
        <v>10</v>
      </c>
      <c r="F575" s="49">
        <v>0.2</v>
      </c>
      <c r="G575" s="48">
        <v>1</v>
      </c>
      <c r="H575" s="48">
        <v>0.25</v>
      </c>
      <c r="I575" s="48">
        <v>16</v>
      </c>
      <c r="J575" s="55">
        <f>Table1[[#This Row],[APU
(units)]]+(Table1[[#This Row],[APU Trend]]*Table1[[#This Row],[APU
(units)]])</f>
        <v>12</v>
      </c>
      <c r="K575" s="55" t="str">
        <f>IF(Table1[[#This Row],[On Hand Stock (units)]]&gt;J575,"Yes","No")</f>
        <v>No</v>
      </c>
      <c r="L575" s="55">
        <f>Table1[[#This Row],[Lead Time (days)]]/Table1[[#This Row],[S-OTD]]</f>
        <v>16</v>
      </c>
      <c r="M575" s="55">
        <f>(Table1[[#This Row],[Demand variability (COV)]]/100)*E575</f>
        <v>2.5000000000000001E-2</v>
      </c>
      <c r="N575" s="55">
        <f>AVERAGE(Table1[[#This Row],[Lead Time (days)]],Table1[[#This Row],[Exp. Lead time]])</f>
        <v>16</v>
      </c>
      <c r="O575" s="55">
        <f>(Table1[[#This Row],[Exp. Lead time]]-N575)^2</f>
        <v>0</v>
      </c>
      <c r="P575" s="55">
        <v>0</v>
      </c>
      <c r="Q575" s="55">
        <f>1.64*SQRT(Table1[[#This Row],[Lead Time (days)]]*(M575^2)+Table1[[#This Row],[APU
(units)]]*P575)</f>
        <v>0.16400000000000001</v>
      </c>
      <c r="R575" s="58">
        <f>Table1[[#This Row],[Safety Stock]]+(E575/30)*Table1[[#This Row],[Lead Time (days)]]</f>
        <v>5.4973333333333327</v>
      </c>
      <c r="S575" s="58" t="str">
        <f>IF(Table1[[#This Row],[On Hand Stock (units)]]&gt;R575,"yes","no")</f>
        <v>no</v>
      </c>
      <c r="T575" s="59">
        <f>Table1[[#This Row],[On Hand Stock (units)]]-J575</f>
        <v>-10.129320902297646</v>
      </c>
      <c r="U575" s="59">
        <f>Table1[[#This Row],[Exp. Lead time]]*Table1[[#This Row],[APU
(units)]]/30</f>
        <v>5.333333333333333</v>
      </c>
      <c r="V575" s="59">
        <f>Table1[[#This Row],[On Hand Stock (units)]]+U575</f>
        <v>7.2040124310356868</v>
      </c>
      <c r="W575" s="59" t="str">
        <f>IF(Table1[[#This Row],[On hand quantity after purchase]]&gt;Table1[[#This Row],[APU  Projection for oct]],"Yes","No")</f>
        <v>No</v>
      </c>
      <c r="X575" s="59">
        <f>AE575-Table1[[#This Row],[On Hand Stock (units)]]</f>
        <v>799.99332090229757</v>
      </c>
      <c r="Y575" s="59">
        <f>MAX(Table1[[#This Row],[Qty required to meet next quarter]],Table1[[#This Row],[MOQ/One lead time demand]])</f>
        <v>799.99332090229757</v>
      </c>
      <c r="Z575" s="59">
        <f>Table1[[#This Row],[Qty to purchase]]*Table1[[#This Row],[Std. Price ($)]]</f>
        <v>15273.472482666664</v>
      </c>
      <c r="AA575" s="59"/>
      <c r="AB575" s="59"/>
      <c r="AC575" s="61">
        <f>Table1[[#This Row],[On Hand Stock (units)]]-(12*Table1[[#This Row],[APU
(units)]])</f>
        <v>-118.12932090229765</v>
      </c>
      <c r="AD575" s="64">
        <v>42</v>
      </c>
      <c r="AE575" s="65">
        <f>AD575*Table1[[#This Row],[Std. Price ($)]]</f>
        <v>801.86399999999992</v>
      </c>
    </row>
    <row r="576" spans="1:31" ht="18.5" x14ac:dyDescent="0.35">
      <c r="A576" s="46">
        <v>94612.038931945834</v>
      </c>
      <c r="B576" s="47">
        <v>25.369999999999997</v>
      </c>
      <c r="C576" s="47">
        <v>45.337086666666671</v>
      </c>
      <c r="D576" s="47">
        <f>Table1[[#This Row],[On-Hand Stock ($)]]/Table1[[#This Row],[Std. Price ($)]]</f>
        <v>1.7870353435816584</v>
      </c>
      <c r="E576" s="48">
        <v>10</v>
      </c>
      <c r="F576" s="49">
        <v>-0.2</v>
      </c>
      <c r="G576" s="48">
        <v>1</v>
      </c>
      <c r="H576" s="48">
        <v>0.25</v>
      </c>
      <c r="I576" s="48">
        <v>16</v>
      </c>
      <c r="J576" s="55">
        <f>Table1[[#This Row],[APU
(units)]]+(Table1[[#This Row],[APU Trend]]*Table1[[#This Row],[APU
(units)]])</f>
        <v>8</v>
      </c>
      <c r="K576" s="55" t="str">
        <f>IF(Table1[[#This Row],[On Hand Stock (units)]]&gt;J576,"Yes","No")</f>
        <v>No</v>
      </c>
      <c r="L576" s="55">
        <f>Table1[[#This Row],[Lead Time (days)]]/Table1[[#This Row],[S-OTD]]</f>
        <v>16</v>
      </c>
      <c r="M576" s="55">
        <f>(Table1[[#This Row],[Demand variability (COV)]]/100)*E576</f>
        <v>2.5000000000000001E-2</v>
      </c>
      <c r="N576" s="55">
        <f>AVERAGE(Table1[[#This Row],[Lead Time (days)]],Table1[[#This Row],[Exp. Lead time]])</f>
        <v>16</v>
      </c>
      <c r="O576" s="55">
        <f>(Table1[[#This Row],[Exp. Lead time]]-N576)^2</f>
        <v>0</v>
      </c>
      <c r="P576" s="55">
        <v>0</v>
      </c>
      <c r="Q576" s="55">
        <f>1.64*SQRT(Table1[[#This Row],[Lead Time (days)]]*(M576^2)+Table1[[#This Row],[APU
(units)]]*P576)</f>
        <v>0.16400000000000001</v>
      </c>
      <c r="R576" s="58">
        <f>Table1[[#This Row],[Safety Stock]]+(E576/30)*Table1[[#This Row],[Lead Time (days)]]</f>
        <v>5.4973333333333327</v>
      </c>
      <c r="S576" s="58" t="str">
        <f>IF(Table1[[#This Row],[On Hand Stock (units)]]&gt;R576,"yes","no")</f>
        <v>no</v>
      </c>
      <c r="T576" s="59">
        <f>Table1[[#This Row],[On Hand Stock (units)]]-J576</f>
        <v>-6.2129646564183414</v>
      </c>
      <c r="U576" s="59">
        <f>Table1[[#This Row],[Exp. Lead time]]*Table1[[#This Row],[APU
(units)]]/30</f>
        <v>5.333333333333333</v>
      </c>
      <c r="V576" s="59">
        <f>Table1[[#This Row],[On Hand Stock (units)]]+U576</f>
        <v>7.1203686769149916</v>
      </c>
      <c r="W576" s="59" t="str">
        <f>IF(Table1[[#This Row],[On hand quantity after purchase]]&gt;Table1[[#This Row],[APU  Projection for oct]],"Yes","No")</f>
        <v>No</v>
      </c>
      <c r="X576" s="59">
        <f>AE576-Table1[[#This Row],[On Hand Stock (units)]]</f>
        <v>454.87296465641833</v>
      </c>
      <c r="Y576" s="59">
        <f>MAX(Table1[[#This Row],[Qty required to meet next quarter]],Table1[[#This Row],[MOQ/One lead time demand]])</f>
        <v>454.87296465641833</v>
      </c>
      <c r="Z576" s="59">
        <f>Table1[[#This Row],[Qty to purchase]]*Table1[[#This Row],[Std. Price ($)]]</f>
        <v>11540.127113333332</v>
      </c>
      <c r="AA576" s="59"/>
      <c r="AB576" s="59"/>
      <c r="AC576" s="61">
        <f>Table1[[#This Row],[On Hand Stock (units)]]-(12*Table1[[#This Row],[APU
(units)]])</f>
        <v>-118.21296465641834</v>
      </c>
      <c r="AD576" s="64">
        <v>18</v>
      </c>
      <c r="AE576" s="65">
        <f>AD576*Table1[[#This Row],[Std. Price ($)]]</f>
        <v>456.65999999999997</v>
      </c>
    </row>
    <row r="577" spans="1:31" ht="18.5" x14ac:dyDescent="0.35">
      <c r="A577" s="46">
        <v>12629.016713891184</v>
      </c>
      <c r="B577" s="47">
        <v>362.96612567</v>
      </c>
      <c r="C577" s="47">
        <v>5006.3796535718657</v>
      </c>
      <c r="D577" s="47">
        <f>Table1[[#This Row],[On-Hand Stock ($)]]/Table1[[#This Row],[Std. Price ($)]]</f>
        <v>13.792966614530703</v>
      </c>
      <c r="E577" s="48">
        <v>10</v>
      </c>
      <c r="F577" s="49">
        <v>0.4</v>
      </c>
      <c r="G577" s="48">
        <v>1</v>
      </c>
      <c r="H577" s="48">
        <v>0.97</v>
      </c>
      <c r="I577" s="48">
        <v>37</v>
      </c>
      <c r="J577" s="55">
        <f>Table1[[#This Row],[APU
(units)]]+(Table1[[#This Row],[APU Trend]]*Table1[[#This Row],[APU
(units)]])</f>
        <v>14</v>
      </c>
      <c r="K577" s="55" t="str">
        <f>IF(Table1[[#This Row],[On Hand Stock (units)]]&gt;J577,"Yes","No")</f>
        <v>No</v>
      </c>
      <c r="L577" s="55">
        <f>Table1[[#This Row],[Lead Time (days)]]/Table1[[#This Row],[S-OTD]]</f>
        <v>37</v>
      </c>
      <c r="M577" s="55">
        <f>(Table1[[#This Row],[Demand variability (COV)]]/100)*E577</f>
        <v>9.7000000000000003E-2</v>
      </c>
      <c r="N577" s="55">
        <f>AVERAGE(Table1[[#This Row],[Lead Time (days)]],Table1[[#This Row],[Exp. Lead time]])</f>
        <v>37</v>
      </c>
      <c r="O577" s="55">
        <f>(Table1[[#This Row],[Exp. Lead time]]-N577)^2</f>
        <v>0</v>
      </c>
      <c r="P577" s="55">
        <v>0</v>
      </c>
      <c r="Q577" s="55">
        <f>1.64*SQRT(Table1[[#This Row],[Lead Time (days)]]*(M577^2)+Table1[[#This Row],[APU
(units)]]*P577)</f>
        <v>0.9676458633198407</v>
      </c>
      <c r="R577" s="58">
        <f>Table1[[#This Row],[Safety Stock]]+(E577/30)*Table1[[#This Row],[Lead Time (days)]]</f>
        <v>13.300979196653174</v>
      </c>
      <c r="S577" s="58" t="str">
        <f>IF(Table1[[#This Row],[On Hand Stock (units)]]&gt;R577,"yes","no")</f>
        <v>yes</v>
      </c>
      <c r="T577" s="59">
        <f>Table1[[#This Row],[On Hand Stock (units)]]-J577</f>
        <v>-0.2070333854692965</v>
      </c>
      <c r="U577" s="59">
        <f>Table1[[#This Row],[Exp. Lead time]]*Table1[[#This Row],[APU
(units)]]/30</f>
        <v>12.333333333333334</v>
      </c>
      <c r="V577" s="59">
        <f>Table1[[#This Row],[On Hand Stock (units)]]+U577</f>
        <v>26.126299947864037</v>
      </c>
      <c r="W577" s="59" t="str">
        <f>IF(Table1[[#This Row],[On hand quantity after purchase]]&gt;Table1[[#This Row],[APU  Projection for oct]],"Yes","No")</f>
        <v>Yes</v>
      </c>
      <c r="X577" s="59">
        <f>AE577-Table1[[#This Row],[On Hand Stock (units)]]</f>
        <v>19586.377819565467</v>
      </c>
      <c r="Y577" s="59">
        <f>MAX(Table1[[#This Row],[Qty required to meet next quarter]],Table1[[#This Row],[MOQ/One lead time demand]])</f>
        <v>19586.377819565467</v>
      </c>
      <c r="Z577" s="59">
        <f>Table1[[#This Row],[Qty to purchase]]*Table1[[#This Row],[Std. Price ($)]]</f>
        <v>7109191.6730765002</v>
      </c>
      <c r="AA577" s="59"/>
      <c r="AB577" s="59"/>
      <c r="AC577" s="61">
        <f>Table1[[#This Row],[On Hand Stock (units)]]-(12*Table1[[#This Row],[APU
(units)]])</f>
        <v>-106.2070333854693</v>
      </c>
      <c r="AD577" s="64">
        <v>54</v>
      </c>
      <c r="AE577" s="65">
        <f>AD577*Table1[[#This Row],[Std. Price ($)]]</f>
        <v>19600.170786179999</v>
      </c>
    </row>
    <row r="578" spans="1:31" ht="18.5" x14ac:dyDescent="0.35">
      <c r="A578" s="46">
        <v>78354.199649502261</v>
      </c>
      <c r="B578" s="47">
        <v>37.344068530000001</v>
      </c>
      <c r="C578" s="47">
        <v>38.868612674041714</v>
      </c>
      <c r="D578" s="47">
        <f>Table1[[#This Row],[On-Hand Stock ($)]]/Table1[[#This Row],[Std. Price ($)]]</f>
        <v>1.0408242648445492</v>
      </c>
      <c r="E578" s="48">
        <v>10</v>
      </c>
      <c r="F578" s="49">
        <v>1.5</v>
      </c>
      <c r="G578" s="48">
        <v>1</v>
      </c>
      <c r="H578" s="48">
        <v>1.33</v>
      </c>
      <c r="I578" s="48">
        <v>2</v>
      </c>
      <c r="J578" s="55">
        <f>Table1[[#This Row],[APU
(units)]]+(Table1[[#This Row],[APU Trend]]*Table1[[#This Row],[APU
(units)]])</f>
        <v>25</v>
      </c>
      <c r="K578" s="55" t="str">
        <f>IF(Table1[[#This Row],[On Hand Stock (units)]]&gt;J578,"Yes","No")</f>
        <v>No</v>
      </c>
      <c r="L578" s="55">
        <f>Table1[[#This Row],[Lead Time (days)]]/Table1[[#This Row],[S-OTD]]</f>
        <v>2</v>
      </c>
      <c r="M578" s="55">
        <f>(Table1[[#This Row],[Demand variability (COV)]]/100)*E578</f>
        <v>0.13300000000000001</v>
      </c>
      <c r="N578" s="55">
        <f>AVERAGE(Table1[[#This Row],[Lead Time (days)]],Table1[[#This Row],[Exp. Lead time]])</f>
        <v>2</v>
      </c>
      <c r="O578" s="55">
        <f>(Table1[[#This Row],[Exp. Lead time]]-N578)^2</f>
        <v>0</v>
      </c>
      <c r="P578" s="55">
        <v>0</v>
      </c>
      <c r="Q578" s="55">
        <f>1.64*SQRT(Table1[[#This Row],[Lead Time (days)]]*(M578^2)+Table1[[#This Row],[APU
(units)]]*P578)</f>
        <v>0.30846826222481954</v>
      </c>
      <c r="R578" s="58">
        <f>Table1[[#This Row],[Safety Stock]]+(E578/30)*Table1[[#This Row],[Lead Time (days)]]</f>
        <v>0.97513492889148612</v>
      </c>
      <c r="S578" s="58" t="str">
        <f>IF(Table1[[#This Row],[On Hand Stock (units)]]&gt;R578,"yes","no")</f>
        <v>yes</v>
      </c>
      <c r="T578" s="59">
        <f>Table1[[#This Row],[On Hand Stock (units)]]-J578</f>
        <v>-23.959175735155451</v>
      </c>
      <c r="U578" s="59">
        <f>Table1[[#This Row],[Exp. Lead time]]*Table1[[#This Row],[APU
(units)]]/30</f>
        <v>0.66666666666666663</v>
      </c>
      <c r="V578" s="59">
        <f>Table1[[#This Row],[On Hand Stock (units)]]+U578</f>
        <v>1.7074909315112157</v>
      </c>
      <c r="W578" s="59" t="str">
        <f>IF(Table1[[#This Row],[On hand quantity after purchase]]&gt;Table1[[#This Row],[APU  Projection for oct]],"Yes","No")</f>
        <v>No</v>
      </c>
      <c r="X578" s="59">
        <f>AE578-Table1[[#This Row],[On Hand Stock (units)]]</f>
        <v>4480.2473993351559</v>
      </c>
      <c r="Y578" s="59">
        <f>MAX(Table1[[#This Row],[Qty required to meet next quarter]],Table1[[#This Row],[MOQ/One lead time demand]])</f>
        <v>4480.2473993351559</v>
      </c>
      <c r="Z578" s="59">
        <f>Table1[[#This Row],[Qty to purchase]]*Table1[[#This Row],[Std. Price ($)]]</f>
        <v>167310.66591212634</v>
      </c>
      <c r="AA578" s="59"/>
      <c r="AB578" s="59"/>
      <c r="AC578" s="61">
        <f>Table1[[#This Row],[On Hand Stock (units)]]-(12*Table1[[#This Row],[APU
(units)]])</f>
        <v>-118.95917573515545</v>
      </c>
      <c r="AD578" s="64">
        <v>120</v>
      </c>
      <c r="AE578" s="65">
        <f>AD578*Table1[[#This Row],[Std. Price ($)]]</f>
        <v>4481.2882236000005</v>
      </c>
    </row>
    <row r="579" spans="1:31" ht="18.5" x14ac:dyDescent="0.35">
      <c r="A579" s="46">
        <v>15199.535123332818</v>
      </c>
      <c r="B579" s="47">
        <v>19.811230899999998</v>
      </c>
      <c r="C579" s="47">
        <v>27.613009919549999</v>
      </c>
      <c r="D579" s="47">
        <f>Table1[[#This Row],[On-Hand Stock ($)]]/Table1[[#This Row],[Std. Price ($)]]</f>
        <v>1.3938058699598519</v>
      </c>
      <c r="E579" s="48">
        <v>10</v>
      </c>
      <c r="F579" s="49">
        <v>0.4</v>
      </c>
      <c r="G579" s="48">
        <v>1</v>
      </c>
      <c r="H579" s="48">
        <v>0.25</v>
      </c>
      <c r="I579" s="48">
        <v>12</v>
      </c>
      <c r="J579" s="55">
        <f>Table1[[#This Row],[APU
(units)]]+(Table1[[#This Row],[APU Trend]]*Table1[[#This Row],[APU
(units)]])</f>
        <v>14</v>
      </c>
      <c r="K579" s="55" t="str">
        <f>IF(Table1[[#This Row],[On Hand Stock (units)]]&gt;J579,"Yes","No")</f>
        <v>No</v>
      </c>
      <c r="L579" s="55">
        <f>Table1[[#This Row],[Lead Time (days)]]/Table1[[#This Row],[S-OTD]]</f>
        <v>12</v>
      </c>
      <c r="M579" s="55">
        <f>(Table1[[#This Row],[Demand variability (COV)]]/100)*E579</f>
        <v>2.5000000000000001E-2</v>
      </c>
      <c r="N579" s="55">
        <f>AVERAGE(Table1[[#This Row],[Lead Time (days)]],Table1[[#This Row],[Exp. Lead time]])</f>
        <v>12</v>
      </c>
      <c r="O579" s="55">
        <f>(Table1[[#This Row],[Exp. Lead time]]-N579)^2</f>
        <v>0</v>
      </c>
      <c r="P579" s="55">
        <v>0</v>
      </c>
      <c r="Q579" s="55">
        <f>1.64*SQRT(Table1[[#This Row],[Lead Time (days)]]*(M579^2)+Table1[[#This Row],[APU
(units)]]*P579)</f>
        <v>0.14202816622064796</v>
      </c>
      <c r="R579" s="58">
        <f>Table1[[#This Row],[Safety Stock]]+(E579/30)*Table1[[#This Row],[Lead Time (days)]]</f>
        <v>4.1420281662206477</v>
      </c>
      <c r="S579" s="58" t="str">
        <f>IF(Table1[[#This Row],[On Hand Stock (units)]]&gt;R579,"yes","no")</f>
        <v>no</v>
      </c>
      <c r="T579" s="59">
        <f>Table1[[#This Row],[On Hand Stock (units)]]-J579</f>
        <v>-12.606194130040148</v>
      </c>
      <c r="U579" s="59">
        <f>Table1[[#This Row],[Exp. Lead time]]*Table1[[#This Row],[APU
(units)]]/30</f>
        <v>4</v>
      </c>
      <c r="V579" s="59">
        <f>Table1[[#This Row],[On Hand Stock (units)]]+U579</f>
        <v>5.3938058699598521</v>
      </c>
      <c r="W579" s="59" t="str">
        <f>IF(Table1[[#This Row],[On hand quantity after purchase]]&gt;Table1[[#This Row],[APU  Projection for oct]],"Yes","No")</f>
        <v>No</v>
      </c>
      <c r="X579" s="59">
        <f>AE579-Table1[[#This Row],[On Hand Stock (units)]]</f>
        <v>1068.41266273004</v>
      </c>
      <c r="Y579" s="59">
        <f>MAX(Table1[[#This Row],[Qty required to meet next quarter]],Table1[[#This Row],[MOQ/One lead time demand]])</f>
        <v>1068.41266273004</v>
      </c>
      <c r="Z579" s="59">
        <f>Table1[[#This Row],[Qty to purchase]]*Table1[[#This Row],[Std. Price ($)]]</f>
        <v>21166.569957828644</v>
      </c>
      <c r="AA579" s="59"/>
      <c r="AB579" s="59"/>
      <c r="AC579" s="61">
        <f>Table1[[#This Row],[On Hand Stock (units)]]-(12*Table1[[#This Row],[APU
(units)]])</f>
        <v>-118.60619413004015</v>
      </c>
      <c r="AD579" s="64">
        <v>54</v>
      </c>
      <c r="AE579" s="65">
        <f>AD579*Table1[[#This Row],[Std. Price ($)]]</f>
        <v>1069.8064685999998</v>
      </c>
    </row>
    <row r="580" spans="1:31" ht="18.5" x14ac:dyDescent="0.35">
      <c r="A580" s="46">
        <v>954.10688455578315</v>
      </c>
      <c r="B580" s="47">
        <v>48.645899999999997</v>
      </c>
      <c r="C580" s="47">
        <v>308.08833253893584</v>
      </c>
      <c r="D580" s="47">
        <f>Table1[[#This Row],[On-Hand Stock ($)]]/Table1[[#This Row],[Std. Price ($)]]</f>
        <v>6.3332846661062057</v>
      </c>
      <c r="E580" s="48">
        <v>10</v>
      </c>
      <c r="F580" s="49">
        <v>-0.4</v>
      </c>
      <c r="G580" s="48">
        <v>0.82</v>
      </c>
      <c r="H580" s="48">
        <v>1.47</v>
      </c>
      <c r="I580" s="48">
        <v>11</v>
      </c>
      <c r="J580" s="55">
        <f>Table1[[#This Row],[APU
(units)]]+(Table1[[#This Row],[APU Trend]]*Table1[[#This Row],[APU
(units)]])</f>
        <v>6</v>
      </c>
      <c r="K580" s="55" t="str">
        <f>IF(Table1[[#This Row],[On Hand Stock (units)]]&gt;J580,"Yes","No")</f>
        <v>Yes</v>
      </c>
      <c r="L580" s="55">
        <f>Table1[[#This Row],[Lead Time (days)]]/Table1[[#This Row],[S-OTD]]</f>
        <v>13.414634146341465</v>
      </c>
      <c r="M580" s="55">
        <f>(Table1[[#This Row],[Demand variability (COV)]]/100)*E580</f>
        <v>0.14699999999999999</v>
      </c>
      <c r="N580" s="55">
        <f>AVERAGE(Table1[[#This Row],[Lead Time (days)]],Table1[[#This Row],[Exp. Lead time]])</f>
        <v>12.207317073170731</v>
      </c>
      <c r="O580" s="55">
        <f>(Table1[[#This Row],[Exp. Lead time]]-N580)^2</f>
        <v>1.4576145151695457</v>
      </c>
      <c r="P580" s="55">
        <v>1.4576145151695457</v>
      </c>
      <c r="Q580" s="55">
        <f>1.64*SQRT(Table1[[#This Row],[Lead Time (days)]]*(M580^2)+Table1[[#This Row],[APU
(units)]]*P580)</f>
        <v>6.3121561474982615</v>
      </c>
      <c r="R580" s="58">
        <f>Table1[[#This Row],[Safety Stock]]+(E580/30)*Table1[[#This Row],[Lead Time (days)]]</f>
        <v>9.9788228141649284</v>
      </c>
      <c r="S580" s="58" t="str">
        <f>IF(Table1[[#This Row],[On Hand Stock (units)]]&gt;R580,"yes","no")</f>
        <v>no</v>
      </c>
      <c r="T580" s="59">
        <f>Table1[[#This Row],[On Hand Stock (units)]]-J580</f>
        <v>0.33328466610620566</v>
      </c>
      <c r="U580" s="59">
        <f>Table1[[#This Row],[Exp. Lead time]]*Table1[[#This Row],[APU
(units)]]/30</f>
        <v>4.4715447154471546</v>
      </c>
      <c r="V580" s="59">
        <f>Table1[[#This Row],[On Hand Stock (units)]]+U580</f>
        <v>10.804829381553361</v>
      </c>
      <c r="W580" s="59" t="str">
        <f>IF(Table1[[#This Row],[On hand quantity after purchase]]&gt;Table1[[#This Row],[APU  Projection for oct]],"Yes","No")</f>
        <v>Yes</v>
      </c>
      <c r="X580" s="59">
        <f>AE580-Table1[[#This Row],[On Hand Stock (units)]]</f>
        <v>285.54211533389372</v>
      </c>
      <c r="Y580" s="59">
        <f>MAX(Table1[[#This Row],[Qty required to meet next quarter]],Table1[[#This Row],[MOQ/One lead time demand]])</f>
        <v>285.54211533389372</v>
      </c>
      <c r="Z580" s="59">
        <f>Table1[[#This Row],[Qty to purchase]]*Table1[[#This Row],[Std. Price ($)]]</f>
        <v>13890.45318832106</v>
      </c>
      <c r="AA580" s="59"/>
      <c r="AB580" s="59"/>
      <c r="AC580" s="61">
        <f>Table1[[#This Row],[On Hand Stock (units)]]-(12*Table1[[#This Row],[APU
(units)]])</f>
        <v>-113.66671533389379</v>
      </c>
      <c r="AD580" s="64">
        <v>5.9999999999999982</v>
      </c>
      <c r="AE580" s="65">
        <f>AD580*Table1[[#This Row],[Std. Price ($)]]</f>
        <v>291.8753999999999</v>
      </c>
    </row>
    <row r="581" spans="1:31" ht="18.5" x14ac:dyDescent="0.35">
      <c r="A581" s="46">
        <v>9530.4011326546315</v>
      </c>
      <c r="B581" s="47">
        <v>48.546999999999997</v>
      </c>
      <c r="C581" s="47">
        <v>372.74819156666672</v>
      </c>
      <c r="D581" s="47">
        <f>Table1[[#This Row],[On-Hand Stock ($)]]/Table1[[#This Row],[Std. Price ($)]]</f>
        <v>7.678089100596674</v>
      </c>
      <c r="E581" s="48">
        <v>10</v>
      </c>
      <c r="F581" s="49">
        <v>0.4</v>
      </c>
      <c r="G581" s="48">
        <v>1</v>
      </c>
      <c r="H581" s="48">
        <v>1.8</v>
      </c>
      <c r="I581" s="48">
        <v>11</v>
      </c>
      <c r="J581" s="55">
        <f>Table1[[#This Row],[APU
(units)]]+(Table1[[#This Row],[APU Trend]]*Table1[[#This Row],[APU
(units)]])</f>
        <v>14</v>
      </c>
      <c r="K581" s="55" t="str">
        <f>IF(Table1[[#This Row],[On Hand Stock (units)]]&gt;J581,"Yes","No")</f>
        <v>No</v>
      </c>
      <c r="L581" s="55">
        <f>Table1[[#This Row],[Lead Time (days)]]/Table1[[#This Row],[S-OTD]]</f>
        <v>11</v>
      </c>
      <c r="M581" s="55">
        <f>(Table1[[#This Row],[Demand variability (COV)]]/100)*E581</f>
        <v>0.18000000000000002</v>
      </c>
      <c r="N581" s="55">
        <f>AVERAGE(Table1[[#This Row],[Lead Time (days)]],Table1[[#This Row],[Exp. Lead time]])</f>
        <v>11</v>
      </c>
      <c r="O581" s="55">
        <f>(Table1[[#This Row],[Exp. Lead time]]-N581)^2</f>
        <v>0</v>
      </c>
      <c r="P581" s="55">
        <v>0</v>
      </c>
      <c r="Q581" s="55">
        <f>1.64*SQRT(Table1[[#This Row],[Lead Time (days)]]*(M581^2)+Table1[[#This Row],[APU
(units)]]*P581)</f>
        <v>0.97906763811291408</v>
      </c>
      <c r="R581" s="58">
        <f>Table1[[#This Row],[Safety Stock]]+(E581/30)*Table1[[#This Row],[Lead Time (days)]]</f>
        <v>4.6457343047795803</v>
      </c>
      <c r="S581" s="58" t="str">
        <f>IF(Table1[[#This Row],[On Hand Stock (units)]]&gt;R581,"yes","no")</f>
        <v>yes</v>
      </c>
      <c r="T581" s="59">
        <f>Table1[[#This Row],[On Hand Stock (units)]]-J581</f>
        <v>-6.321910899403326</v>
      </c>
      <c r="U581" s="59">
        <f>Table1[[#This Row],[Exp. Lead time]]*Table1[[#This Row],[APU
(units)]]/30</f>
        <v>3.6666666666666665</v>
      </c>
      <c r="V581" s="59">
        <f>Table1[[#This Row],[On Hand Stock (units)]]+U581</f>
        <v>11.34475576726334</v>
      </c>
      <c r="W581" s="59" t="str">
        <f>IF(Table1[[#This Row],[On hand quantity after purchase]]&gt;Table1[[#This Row],[APU  Projection for oct]],"Yes","No")</f>
        <v>No</v>
      </c>
      <c r="X581" s="59">
        <f>AE581-Table1[[#This Row],[On Hand Stock (units)]]</f>
        <v>2613.8599108994035</v>
      </c>
      <c r="Y581" s="59">
        <f>MAX(Table1[[#This Row],[Qty required to meet next quarter]],Table1[[#This Row],[MOQ/One lead time demand]])</f>
        <v>2613.8599108994035</v>
      </c>
      <c r="Z581" s="59">
        <f>Table1[[#This Row],[Qty to purchase]]*Table1[[#This Row],[Std. Price ($)]]</f>
        <v>126895.05709443333</v>
      </c>
      <c r="AA581" s="59"/>
      <c r="AB581" s="59"/>
      <c r="AC581" s="61">
        <f>Table1[[#This Row],[On Hand Stock (units)]]-(12*Table1[[#This Row],[APU
(units)]])</f>
        <v>-112.32191089940332</v>
      </c>
      <c r="AD581" s="64">
        <v>54</v>
      </c>
      <c r="AE581" s="65">
        <f>AD581*Table1[[#This Row],[Std. Price ($)]]</f>
        <v>2621.538</v>
      </c>
    </row>
    <row r="582" spans="1:31" ht="18.5" x14ac:dyDescent="0.35">
      <c r="A582" s="46">
        <v>67013.584594343862</v>
      </c>
      <c r="B582" s="47">
        <v>6.3502399999999994</v>
      </c>
      <c r="C582" s="47">
        <v>30.158483343999997</v>
      </c>
      <c r="D582" s="47">
        <f>Table1[[#This Row],[On-Hand Stock ($)]]/Table1[[#This Row],[Std. Price ($)]]</f>
        <v>4.7491879588802943</v>
      </c>
      <c r="E582" s="48">
        <v>10</v>
      </c>
      <c r="F582" s="49">
        <v>0.2</v>
      </c>
      <c r="G582" s="48">
        <v>1</v>
      </c>
      <c r="H582" s="48">
        <v>1.9</v>
      </c>
      <c r="I582" s="48">
        <v>6</v>
      </c>
      <c r="J582" s="55">
        <f>Table1[[#This Row],[APU
(units)]]+(Table1[[#This Row],[APU Trend]]*Table1[[#This Row],[APU
(units)]])</f>
        <v>12</v>
      </c>
      <c r="K582" s="55" t="str">
        <f>IF(Table1[[#This Row],[On Hand Stock (units)]]&gt;J582,"Yes","No")</f>
        <v>No</v>
      </c>
      <c r="L582" s="55">
        <f>Table1[[#This Row],[Lead Time (days)]]/Table1[[#This Row],[S-OTD]]</f>
        <v>6</v>
      </c>
      <c r="M582" s="55">
        <f>(Table1[[#This Row],[Demand variability (COV)]]/100)*E582</f>
        <v>0.19</v>
      </c>
      <c r="N582" s="55">
        <f>AVERAGE(Table1[[#This Row],[Lead Time (days)]],Table1[[#This Row],[Exp. Lead time]])</f>
        <v>6</v>
      </c>
      <c r="O582" s="55">
        <f>(Table1[[#This Row],[Exp. Lead time]]-N582)^2</f>
        <v>0</v>
      </c>
      <c r="P582" s="55">
        <v>0</v>
      </c>
      <c r="Q582" s="55">
        <f>1.64*SQRT(Table1[[#This Row],[Lead Time (days)]]*(M582^2)+Table1[[#This Row],[APU
(units)]]*P582)</f>
        <v>0.7632610038512383</v>
      </c>
      <c r="R582" s="58">
        <f>Table1[[#This Row],[Safety Stock]]+(E582/30)*Table1[[#This Row],[Lead Time (days)]]</f>
        <v>2.7632610038512384</v>
      </c>
      <c r="S582" s="58" t="str">
        <f>IF(Table1[[#This Row],[On Hand Stock (units)]]&gt;R582,"yes","no")</f>
        <v>yes</v>
      </c>
      <c r="T582" s="59">
        <f>Table1[[#This Row],[On Hand Stock (units)]]-J582</f>
        <v>-7.2508120411197057</v>
      </c>
      <c r="U582" s="59">
        <f>Table1[[#This Row],[Exp. Lead time]]*Table1[[#This Row],[APU
(units)]]/30</f>
        <v>2</v>
      </c>
      <c r="V582" s="59">
        <f>Table1[[#This Row],[On Hand Stock (units)]]+U582</f>
        <v>6.7491879588802943</v>
      </c>
      <c r="W582" s="59" t="str">
        <f>IF(Table1[[#This Row],[On hand quantity after purchase]]&gt;Table1[[#This Row],[APU  Projection for oct]],"Yes","No")</f>
        <v>No</v>
      </c>
      <c r="X582" s="59">
        <f>AE582-Table1[[#This Row],[On Hand Stock (units)]]</f>
        <v>261.96089204111968</v>
      </c>
      <c r="Y582" s="59">
        <f>MAX(Table1[[#This Row],[Qty required to meet next quarter]],Table1[[#This Row],[MOQ/One lead time demand]])</f>
        <v>261.96089204111968</v>
      </c>
      <c r="Z582" s="59">
        <f>Table1[[#This Row],[Qty to purchase]]*Table1[[#This Row],[Std. Price ($)]]</f>
        <v>1663.5145350751998</v>
      </c>
      <c r="AA582" s="59"/>
      <c r="AB582" s="59"/>
      <c r="AC582" s="61">
        <f>Table1[[#This Row],[On Hand Stock (units)]]-(12*Table1[[#This Row],[APU
(units)]])</f>
        <v>-115.2508120411197</v>
      </c>
      <c r="AD582" s="64">
        <v>42</v>
      </c>
      <c r="AE582" s="65">
        <f>AD582*Table1[[#This Row],[Std. Price ($)]]</f>
        <v>266.71007999999995</v>
      </c>
    </row>
    <row r="583" spans="1:31" ht="18.5" x14ac:dyDescent="0.35">
      <c r="A583" s="46">
        <v>94992.441706998798</v>
      </c>
      <c r="B583" s="47">
        <v>5.7396399999999987</v>
      </c>
      <c r="C583" s="47">
        <v>33.165357398799998</v>
      </c>
      <c r="D583" s="47">
        <f>Table1[[#This Row],[On-Hand Stock ($)]]/Table1[[#This Row],[Std. Price ($)]]</f>
        <v>5.7782992311016033</v>
      </c>
      <c r="E583" s="48">
        <v>10</v>
      </c>
      <c r="F583" s="49">
        <v>1.2</v>
      </c>
      <c r="G583" s="48">
        <v>1</v>
      </c>
      <c r="H583" s="48">
        <v>2.33</v>
      </c>
      <c r="I583" s="48">
        <v>6</v>
      </c>
      <c r="J583" s="55">
        <f>Table1[[#This Row],[APU
(units)]]+(Table1[[#This Row],[APU Trend]]*Table1[[#This Row],[APU
(units)]])</f>
        <v>22</v>
      </c>
      <c r="K583" s="55" t="str">
        <f>IF(Table1[[#This Row],[On Hand Stock (units)]]&gt;J583,"Yes","No")</f>
        <v>No</v>
      </c>
      <c r="L583" s="55">
        <f>Table1[[#This Row],[Lead Time (days)]]/Table1[[#This Row],[S-OTD]]</f>
        <v>6</v>
      </c>
      <c r="M583" s="55">
        <f>(Table1[[#This Row],[Demand variability (COV)]]/100)*E583</f>
        <v>0.23300000000000001</v>
      </c>
      <c r="N583" s="55">
        <f>AVERAGE(Table1[[#This Row],[Lead Time (days)]],Table1[[#This Row],[Exp. Lead time]])</f>
        <v>6</v>
      </c>
      <c r="O583" s="55">
        <f>(Table1[[#This Row],[Exp. Lead time]]-N583)^2</f>
        <v>0</v>
      </c>
      <c r="P583" s="55">
        <v>0</v>
      </c>
      <c r="Q583" s="55">
        <f>1.64*SQRT(Table1[[#This Row],[Lead Time (days)]]*(M583^2)+Table1[[#This Row],[APU
(units)]]*P583)</f>
        <v>0.93599902051230799</v>
      </c>
      <c r="R583" s="58">
        <f>Table1[[#This Row],[Safety Stock]]+(E583/30)*Table1[[#This Row],[Lead Time (days)]]</f>
        <v>2.9359990205123081</v>
      </c>
      <c r="S583" s="58" t="str">
        <f>IF(Table1[[#This Row],[On Hand Stock (units)]]&gt;R583,"yes","no")</f>
        <v>yes</v>
      </c>
      <c r="T583" s="59">
        <f>Table1[[#This Row],[On Hand Stock (units)]]-J583</f>
        <v>-16.221700768898398</v>
      </c>
      <c r="U583" s="59">
        <f>Table1[[#This Row],[Exp. Lead time]]*Table1[[#This Row],[APU
(units)]]/30</f>
        <v>2</v>
      </c>
      <c r="V583" s="59">
        <f>Table1[[#This Row],[On Hand Stock (units)]]+U583</f>
        <v>7.7782992311016033</v>
      </c>
      <c r="W583" s="59" t="str">
        <f>IF(Table1[[#This Row],[On hand quantity after purchase]]&gt;Table1[[#This Row],[APU  Projection for oct]],"Yes","No")</f>
        <v>No</v>
      </c>
      <c r="X583" s="59">
        <f>AE583-Table1[[#This Row],[On Hand Stock (units)]]</f>
        <v>579.6649807688982</v>
      </c>
      <c r="Y583" s="59">
        <f>MAX(Table1[[#This Row],[Qty required to meet next quarter]],Table1[[#This Row],[MOQ/One lead time demand]])</f>
        <v>579.6649807688982</v>
      </c>
      <c r="Z583" s="59">
        <f>Table1[[#This Row],[Qty to purchase]]*Table1[[#This Row],[Std. Price ($)]]</f>
        <v>3327.068310220398</v>
      </c>
      <c r="AA583" s="59"/>
      <c r="AB583" s="59"/>
      <c r="AC583" s="61">
        <f>Table1[[#This Row],[On Hand Stock (units)]]-(12*Table1[[#This Row],[APU
(units)]])</f>
        <v>-114.2217007688984</v>
      </c>
      <c r="AD583" s="64">
        <v>102</v>
      </c>
      <c r="AE583" s="65">
        <f>AD583*Table1[[#This Row],[Std. Price ($)]]</f>
        <v>585.44327999999985</v>
      </c>
    </row>
    <row r="584" spans="1:31" ht="18.5" x14ac:dyDescent="0.35">
      <c r="A584" s="46">
        <v>48155.264899948124</v>
      </c>
      <c r="B584" s="47">
        <v>10.6980646</v>
      </c>
      <c r="C584" s="47">
        <v>56.817454500398192</v>
      </c>
      <c r="D584" s="47">
        <f>Table1[[#This Row],[On-Hand Stock ($)]]/Table1[[#This Row],[Std. Price ($)]]</f>
        <v>5.3110031229759249</v>
      </c>
      <c r="E584" s="48">
        <v>18</v>
      </c>
      <c r="F584" s="49">
        <v>1.5</v>
      </c>
      <c r="G584" s="48">
        <v>0.71</v>
      </c>
      <c r="H584" s="48">
        <v>0.25</v>
      </c>
      <c r="I584" s="48">
        <v>16</v>
      </c>
      <c r="J584" s="55">
        <f>Table1[[#This Row],[APU
(units)]]+(Table1[[#This Row],[APU Trend]]*Table1[[#This Row],[APU
(units)]])</f>
        <v>45</v>
      </c>
      <c r="K584" s="55" t="str">
        <f>IF(Table1[[#This Row],[On Hand Stock (units)]]&gt;J584,"Yes","No")</f>
        <v>No</v>
      </c>
      <c r="L584" s="55">
        <f>Table1[[#This Row],[Lead Time (days)]]/Table1[[#This Row],[S-OTD]]</f>
        <v>22.535211267605636</v>
      </c>
      <c r="M584" s="55">
        <f>(Table1[[#This Row],[Demand variability (COV)]]/100)*E584</f>
        <v>4.4999999999999998E-2</v>
      </c>
      <c r="N584" s="55">
        <f>AVERAGE(Table1[[#This Row],[Lead Time (days)]],Table1[[#This Row],[Exp. Lead time]])</f>
        <v>19.267605633802816</v>
      </c>
      <c r="O584" s="55">
        <f>(Table1[[#This Row],[Exp. Lead time]]-N584)^2</f>
        <v>10.677246578059927</v>
      </c>
      <c r="P584" s="55">
        <v>10.677246578059927</v>
      </c>
      <c r="Q584" s="55">
        <f>1.64*SQRT(Table1[[#This Row],[Lead Time (days)]]*(M584^2)+Table1[[#This Row],[APU
(units)]]*P584)</f>
        <v>22.737689992044039</v>
      </c>
      <c r="R584" s="58">
        <f>Table1[[#This Row],[Safety Stock]]+(E584/30)*Table1[[#This Row],[Lead Time (days)]]</f>
        <v>32.337689992044041</v>
      </c>
      <c r="S584" s="58" t="str">
        <f>IF(Table1[[#This Row],[On Hand Stock (units)]]&gt;R584,"yes","no")</f>
        <v>no</v>
      </c>
      <c r="T584" s="59">
        <f>Table1[[#This Row],[On Hand Stock (units)]]-J584</f>
        <v>-39.688996877024074</v>
      </c>
      <c r="U584" s="59">
        <f>Table1[[#This Row],[Exp. Lead time]]*Table1[[#This Row],[APU
(units)]]/30</f>
        <v>13.521126760563382</v>
      </c>
      <c r="V584" s="59">
        <f>Table1[[#This Row],[On Hand Stock (units)]]+U584</f>
        <v>18.832129883539306</v>
      </c>
      <c r="W584" s="59" t="str">
        <f>IF(Table1[[#This Row],[On hand quantity after purchase]]&gt;Table1[[#This Row],[APU  Projection for oct]],"Yes","No")</f>
        <v>No</v>
      </c>
      <c r="X584" s="59">
        <f>AE584-Table1[[#This Row],[On Hand Stock (units)]]</f>
        <v>2305.4709504770244</v>
      </c>
      <c r="Y584" s="59">
        <f>MAX(Table1[[#This Row],[Qty required to meet next quarter]],Table1[[#This Row],[MOQ/One lead time demand]])</f>
        <v>2305.4709504770244</v>
      </c>
      <c r="Z584" s="59">
        <f>Table1[[#This Row],[Qty to purchase]]*Table1[[#This Row],[Std. Price ($)]]</f>
        <v>24664.07716162661</v>
      </c>
      <c r="AA584" s="59"/>
      <c r="AB584" s="59"/>
      <c r="AC584" s="61">
        <f>Table1[[#This Row],[On Hand Stock (units)]]-(12*Table1[[#This Row],[APU
(units)]])</f>
        <v>-210.68899687702407</v>
      </c>
      <c r="AD584" s="64">
        <v>216</v>
      </c>
      <c r="AE584" s="65">
        <f>AD584*Table1[[#This Row],[Std. Price ($)]]</f>
        <v>2310.7819536000002</v>
      </c>
    </row>
    <row r="585" spans="1:31" ht="18.5" x14ac:dyDescent="0.35">
      <c r="A585" s="46">
        <v>80696.935230738367</v>
      </c>
      <c r="B585" s="47">
        <v>26.501999509999997</v>
      </c>
      <c r="C585" s="47">
        <v>438.20190671856642</v>
      </c>
      <c r="D585" s="47">
        <f>Table1[[#This Row],[On-Hand Stock ($)]]/Table1[[#This Row],[Std. Price ($)]]</f>
        <v>16.534673414102951</v>
      </c>
      <c r="E585" s="48">
        <v>10</v>
      </c>
      <c r="F585" s="49">
        <v>-0.1</v>
      </c>
      <c r="G585" s="48">
        <v>1</v>
      </c>
      <c r="H585" s="48">
        <v>1.62</v>
      </c>
      <c r="I585" s="48">
        <v>26</v>
      </c>
      <c r="J585" s="55">
        <f>Table1[[#This Row],[APU
(units)]]+(Table1[[#This Row],[APU Trend]]*Table1[[#This Row],[APU
(units)]])</f>
        <v>9</v>
      </c>
      <c r="K585" s="55" t="str">
        <f>IF(Table1[[#This Row],[On Hand Stock (units)]]&gt;J585,"Yes","No")</f>
        <v>Yes</v>
      </c>
      <c r="L585" s="55">
        <f>Table1[[#This Row],[Lead Time (days)]]/Table1[[#This Row],[S-OTD]]</f>
        <v>26</v>
      </c>
      <c r="M585" s="55">
        <f>(Table1[[#This Row],[Demand variability (COV)]]/100)*E585</f>
        <v>0.16200000000000003</v>
      </c>
      <c r="N585" s="55">
        <f>AVERAGE(Table1[[#This Row],[Lead Time (days)]],Table1[[#This Row],[Exp. Lead time]])</f>
        <v>26</v>
      </c>
      <c r="O585" s="55">
        <f>(Table1[[#This Row],[Exp. Lead time]]-N585)^2</f>
        <v>0</v>
      </c>
      <c r="P585" s="55">
        <v>0</v>
      </c>
      <c r="Q585" s="55">
        <f>1.64*SQRT(Table1[[#This Row],[Lead Time (days)]]*(M585^2)+Table1[[#This Row],[APU
(units)]]*P585)</f>
        <v>1.3547075043713313</v>
      </c>
      <c r="R585" s="58">
        <f>Table1[[#This Row],[Safety Stock]]+(E585/30)*Table1[[#This Row],[Lead Time (days)]]</f>
        <v>10.021374171037998</v>
      </c>
      <c r="S585" s="58" t="str">
        <f>IF(Table1[[#This Row],[On Hand Stock (units)]]&gt;R585,"yes","no")</f>
        <v>yes</v>
      </c>
      <c r="T585" s="59">
        <f>Table1[[#This Row],[On Hand Stock (units)]]-J585</f>
        <v>7.5346734141029508</v>
      </c>
      <c r="U585" s="59">
        <f>Table1[[#This Row],[Exp. Lead time]]*Table1[[#This Row],[APU
(units)]]/30</f>
        <v>8.6666666666666661</v>
      </c>
      <c r="V585" s="59">
        <f>Table1[[#This Row],[On Hand Stock (units)]]+U585</f>
        <v>25.201340080769619</v>
      </c>
      <c r="W585" s="59" t="str">
        <f>IF(Table1[[#This Row],[On hand quantity after purchase]]&gt;Table1[[#This Row],[APU  Projection for oct]],"Yes","No")</f>
        <v>Yes</v>
      </c>
      <c r="X585" s="59">
        <f>AE585-Table1[[#This Row],[On Hand Stock (units)]]</f>
        <v>619.51331482589706</v>
      </c>
      <c r="Y585" s="59">
        <f>MAX(Table1[[#This Row],[Qty required to meet next quarter]],Table1[[#This Row],[MOQ/One lead time demand]])</f>
        <v>619.51331482589706</v>
      </c>
      <c r="Z585" s="59">
        <f>Table1[[#This Row],[Qty to purchase]]*Table1[[#This Row],[Std. Price ($)]]</f>
        <v>16418.341565954397</v>
      </c>
      <c r="AA585" s="59"/>
      <c r="AB585" s="59"/>
      <c r="AC585" s="61">
        <f>Table1[[#This Row],[On Hand Stock (units)]]-(12*Table1[[#This Row],[APU
(units)]])</f>
        <v>-103.46532658589705</v>
      </c>
      <c r="AD585" s="64">
        <v>24</v>
      </c>
      <c r="AE585" s="65">
        <f>AD585*Table1[[#This Row],[Std. Price ($)]]</f>
        <v>636.04798824</v>
      </c>
    </row>
    <row r="586" spans="1:31" ht="18.5" x14ac:dyDescent="0.35">
      <c r="A586" s="46">
        <v>22667.036779542781</v>
      </c>
      <c r="B586" s="47">
        <v>11.88673854</v>
      </c>
      <c r="C586" s="47">
        <v>516.81480531000318</v>
      </c>
      <c r="D586" s="47">
        <f>Table1[[#This Row],[On-Hand Stock ($)]]/Table1[[#This Row],[Std. Price ($)]]</f>
        <v>43.478268119625284</v>
      </c>
      <c r="E586" s="48">
        <v>42</v>
      </c>
      <c r="F586" s="49">
        <v>0.2</v>
      </c>
      <c r="G586" s="48">
        <v>1</v>
      </c>
      <c r="H586" s="48">
        <v>1.6</v>
      </c>
      <c r="I586" s="48">
        <v>16</v>
      </c>
      <c r="J586" s="55">
        <f>Table1[[#This Row],[APU
(units)]]+(Table1[[#This Row],[APU Trend]]*Table1[[#This Row],[APU
(units)]])</f>
        <v>50.4</v>
      </c>
      <c r="K586" s="55" t="str">
        <f>IF(Table1[[#This Row],[On Hand Stock (units)]]&gt;J586,"Yes","No")</f>
        <v>No</v>
      </c>
      <c r="L586" s="55">
        <f>Table1[[#This Row],[Lead Time (days)]]/Table1[[#This Row],[S-OTD]]</f>
        <v>16</v>
      </c>
      <c r="M586" s="55">
        <f>(Table1[[#This Row],[Demand variability (COV)]]/100)*E586</f>
        <v>0.67200000000000004</v>
      </c>
      <c r="N586" s="55">
        <f>AVERAGE(Table1[[#This Row],[Lead Time (days)]],Table1[[#This Row],[Exp. Lead time]])</f>
        <v>16</v>
      </c>
      <c r="O586" s="55">
        <f>(Table1[[#This Row],[Exp. Lead time]]-N586)^2</f>
        <v>0</v>
      </c>
      <c r="P586" s="55">
        <v>0</v>
      </c>
      <c r="Q586" s="55">
        <f>1.64*SQRT(Table1[[#This Row],[Lead Time (days)]]*(M586^2)+Table1[[#This Row],[APU
(units)]]*P586)</f>
        <v>4.4083199999999998</v>
      </c>
      <c r="R586" s="58">
        <f>Table1[[#This Row],[Safety Stock]]+(E586/30)*Table1[[#This Row],[Lead Time (days)]]</f>
        <v>26.808319999999998</v>
      </c>
      <c r="S586" s="58" t="str">
        <f>IF(Table1[[#This Row],[On Hand Stock (units)]]&gt;R586,"yes","no")</f>
        <v>yes</v>
      </c>
      <c r="T586" s="59">
        <f>Table1[[#This Row],[On Hand Stock (units)]]-J586</f>
        <v>-6.9217318803747148</v>
      </c>
      <c r="U586" s="59">
        <f>Table1[[#This Row],[Exp. Lead time]]*Table1[[#This Row],[APU
(units)]]/30</f>
        <v>22.4</v>
      </c>
      <c r="V586" s="59">
        <f>Table1[[#This Row],[On Hand Stock (units)]]+U586</f>
        <v>65.87826811962529</v>
      </c>
      <c r="W586" s="59" t="str">
        <f>IF(Table1[[#This Row],[On hand quantity after purchase]]&gt;Table1[[#This Row],[APU  Projection for oct]],"Yes","No")</f>
        <v>Yes</v>
      </c>
      <c r="X586" s="59">
        <f>AE586-Table1[[#This Row],[On Hand Stock (units)]]</f>
        <v>2053.3424103363745</v>
      </c>
      <c r="Y586" s="59">
        <f>MAX(Table1[[#This Row],[Qty required to meet next quarter]],Table1[[#This Row],[MOQ/One lead time demand]])</f>
        <v>2053.3424103363745</v>
      </c>
      <c r="Z586" s="59">
        <f>Table1[[#This Row],[Qty to purchase]]*Table1[[#This Row],[Std. Price ($)]]</f>
        <v>24407.544364761878</v>
      </c>
      <c r="AA586" s="59"/>
      <c r="AB586" s="59"/>
      <c r="AC586" s="61">
        <f>Table1[[#This Row],[On Hand Stock (units)]]-(12*Table1[[#This Row],[APU
(units)]])</f>
        <v>-460.52173188037472</v>
      </c>
      <c r="AD586" s="64">
        <v>176.39999999999998</v>
      </c>
      <c r="AE586" s="65">
        <f>AD586*Table1[[#This Row],[Std. Price ($)]]</f>
        <v>2096.8206784559998</v>
      </c>
    </row>
    <row r="587" spans="1:31" ht="18.5" x14ac:dyDescent="0.35">
      <c r="A587" s="46">
        <v>43279.226208146494</v>
      </c>
      <c r="B587" s="47">
        <v>84.995840779999995</v>
      </c>
      <c r="C587" s="47">
        <v>983.08464980822271</v>
      </c>
      <c r="D587" s="47">
        <f>Table1[[#This Row],[On-Hand Stock ($)]]/Table1[[#This Row],[Std. Price ($)]]</f>
        <v>11.566267723061905</v>
      </c>
      <c r="E587" s="48">
        <v>10</v>
      </c>
      <c r="F587" s="49">
        <v>-0.4</v>
      </c>
      <c r="G587" s="48">
        <v>1</v>
      </c>
      <c r="H587" s="48">
        <v>0.97</v>
      </c>
      <c r="I587" s="48">
        <v>26</v>
      </c>
      <c r="J587" s="55">
        <f>Table1[[#This Row],[APU
(units)]]+(Table1[[#This Row],[APU Trend]]*Table1[[#This Row],[APU
(units)]])</f>
        <v>6</v>
      </c>
      <c r="K587" s="55" t="str">
        <f>IF(Table1[[#This Row],[On Hand Stock (units)]]&gt;J587,"Yes","No")</f>
        <v>Yes</v>
      </c>
      <c r="L587" s="55">
        <f>Table1[[#This Row],[Lead Time (days)]]/Table1[[#This Row],[S-OTD]]</f>
        <v>26</v>
      </c>
      <c r="M587" s="55">
        <f>(Table1[[#This Row],[Demand variability (COV)]]/100)*E587</f>
        <v>9.7000000000000003E-2</v>
      </c>
      <c r="N587" s="55">
        <f>AVERAGE(Table1[[#This Row],[Lead Time (days)]],Table1[[#This Row],[Exp. Lead time]])</f>
        <v>26</v>
      </c>
      <c r="O587" s="55">
        <f>(Table1[[#This Row],[Exp. Lead time]]-N587)^2</f>
        <v>0</v>
      </c>
      <c r="P587" s="55">
        <v>0</v>
      </c>
      <c r="Q587" s="55">
        <f>1.64*SQRT(Table1[[#This Row],[Lead Time (days)]]*(M587^2)+Table1[[#This Row],[APU
(units)]]*P587)</f>
        <v>0.81115202422234012</v>
      </c>
      <c r="R587" s="58">
        <f>Table1[[#This Row],[Safety Stock]]+(E587/30)*Table1[[#This Row],[Lead Time (days)]]</f>
        <v>9.4778186908890056</v>
      </c>
      <c r="S587" s="58" t="str">
        <f>IF(Table1[[#This Row],[On Hand Stock (units)]]&gt;R587,"yes","no")</f>
        <v>yes</v>
      </c>
      <c r="T587" s="59">
        <f>Table1[[#This Row],[On Hand Stock (units)]]-J587</f>
        <v>5.5662677230619053</v>
      </c>
      <c r="U587" s="59">
        <f>Table1[[#This Row],[Exp. Lead time]]*Table1[[#This Row],[APU
(units)]]/30</f>
        <v>8.6666666666666661</v>
      </c>
      <c r="V587" s="59">
        <f>Table1[[#This Row],[On Hand Stock (units)]]+U587</f>
        <v>20.23293438972857</v>
      </c>
      <c r="W587" s="59" t="str">
        <f>IF(Table1[[#This Row],[On hand quantity after purchase]]&gt;Table1[[#This Row],[APU  Projection for oct]],"Yes","No")</f>
        <v>Yes</v>
      </c>
      <c r="X587" s="59">
        <f>AE587-Table1[[#This Row],[On Hand Stock (units)]]</f>
        <v>498.40877695693791</v>
      </c>
      <c r="Y587" s="59">
        <f>MAX(Table1[[#This Row],[Qty required to meet next quarter]],Table1[[#This Row],[MOQ/One lead time demand]])</f>
        <v>498.40877695693791</v>
      </c>
      <c r="Z587" s="59">
        <f>Table1[[#This Row],[Qty to purchase]]*Table1[[#This Row],[Std. Price ($)]]</f>
        <v>42362.673049586425</v>
      </c>
      <c r="AA587" s="59"/>
      <c r="AB587" s="59"/>
      <c r="AC587" s="61">
        <f>Table1[[#This Row],[On Hand Stock (units)]]-(12*Table1[[#This Row],[APU
(units)]])</f>
        <v>-108.43373227693809</v>
      </c>
      <c r="AD587" s="64">
        <v>5.9999999999999982</v>
      </c>
      <c r="AE587" s="65">
        <f>AD587*Table1[[#This Row],[Std. Price ($)]]</f>
        <v>509.97504467999983</v>
      </c>
    </row>
    <row r="588" spans="1:31" ht="18.5" x14ac:dyDescent="0.35">
      <c r="A588" s="46">
        <v>79135.885163130661</v>
      </c>
      <c r="B588" s="47">
        <v>25.0986786</v>
      </c>
      <c r="C588" s="47">
        <v>306.50301626061338</v>
      </c>
      <c r="D588" s="47">
        <f>Table1[[#This Row],[On-Hand Stock ($)]]/Table1[[#This Row],[Std. Price ($)]]</f>
        <v>12.211918449786969</v>
      </c>
      <c r="E588" s="48">
        <v>10</v>
      </c>
      <c r="F588" s="49">
        <v>-0.7</v>
      </c>
      <c r="G588" s="48">
        <v>1</v>
      </c>
      <c r="H588" s="48">
        <v>1.95</v>
      </c>
      <c r="I588" s="48">
        <v>16</v>
      </c>
      <c r="J588" s="55">
        <f>Table1[[#This Row],[APU
(units)]]+(Table1[[#This Row],[APU Trend]]*Table1[[#This Row],[APU
(units)]])</f>
        <v>3</v>
      </c>
      <c r="K588" s="55" t="str">
        <f>IF(Table1[[#This Row],[On Hand Stock (units)]]&gt;J588,"Yes","No")</f>
        <v>Yes</v>
      </c>
      <c r="L588" s="55">
        <f>Table1[[#This Row],[Lead Time (days)]]/Table1[[#This Row],[S-OTD]]</f>
        <v>16</v>
      </c>
      <c r="M588" s="55">
        <f>(Table1[[#This Row],[Demand variability (COV)]]/100)*E588</f>
        <v>0.19500000000000001</v>
      </c>
      <c r="N588" s="55">
        <f>AVERAGE(Table1[[#This Row],[Lead Time (days)]],Table1[[#This Row],[Exp. Lead time]])</f>
        <v>16</v>
      </c>
      <c r="O588" s="55">
        <f>(Table1[[#This Row],[Exp. Lead time]]-N588)^2</f>
        <v>0</v>
      </c>
      <c r="P588" s="55">
        <v>0</v>
      </c>
      <c r="Q588" s="55">
        <f>1.64*SQRT(Table1[[#This Row],[Lead Time (days)]]*(M588^2)+Table1[[#This Row],[APU
(units)]]*P588)</f>
        <v>1.2791999999999999</v>
      </c>
      <c r="R588" s="58">
        <f>Table1[[#This Row],[Safety Stock]]+(E588/30)*Table1[[#This Row],[Lead Time (days)]]</f>
        <v>6.6125333333333334</v>
      </c>
      <c r="S588" s="58" t="str">
        <f>IF(Table1[[#This Row],[On Hand Stock (units)]]&gt;R588,"yes","no")</f>
        <v>yes</v>
      </c>
      <c r="T588" s="59">
        <f>Table1[[#This Row],[On Hand Stock (units)]]-J588</f>
        <v>9.2119184497869693</v>
      </c>
      <c r="U588" s="59">
        <f>Table1[[#This Row],[Exp. Lead time]]*Table1[[#This Row],[APU
(units)]]/30</f>
        <v>5.333333333333333</v>
      </c>
      <c r="V588" s="59">
        <f>Table1[[#This Row],[On Hand Stock (units)]]+U588</f>
        <v>17.545251783120303</v>
      </c>
      <c r="W588" s="59" t="str">
        <f>IF(Table1[[#This Row],[On hand quantity after purchase]]&gt;Table1[[#This Row],[APU  Projection for oct]],"Yes","No")</f>
        <v>Yes</v>
      </c>
      <c r="X588" s="59">
        <f>AE588-Table1[[#This Row],[On Hand Stock (units)]]</f>
        <v>-313.39606164978687</v>
      </c>
      <c r="Y588" s="59">
        <f>MAX(Table1[[#This Row],[Qty required to meet next quarter]],Table1[[#This Row],[MOQ/One lead time demand]])</f>
        <v>5.333333333333333</v>
      </c>
      <c r="Z588" s="59">
        <f>Table1[[#This Row],[Qty to purchase]]*Table1[[#This Row],[Std. Price ($)]]</f>
        <v>133.8596192</v>
      </c>
      <c r="AA588" s="59"/>
      <c r="AB588" s="59"/>
      <c r="AC588" s="61">
        <f>Table1[[#This Row],[On Hand Stock (units)]]-(12*Table1[[#This Row],[APU
(units)]])</f>
        <v>-107.78808155021304</v>
      </c>
      <c r="AD588" s="64">
        <v>-11.999999999999996</v>
      </c>
      <c r="AE588" s="65">
        <f>AD588*Table1[[#This Row],[Std. Price ($)]]</f>
        <v>-301.18414319999988</v>
      </c>
    </row>
    <row r="589" spans="1:31" ht="18.5" x14ac:dyDescent="0.35">
      <c r="A589" s="46">
        <v>88599.522753601414</v>
      </c>
      <c r="B589" s="47">
        <v>1943.1427900299998</v>
      </c>
      <c r="C589" s="47">
        <v>33956.073810097638</v>
      </c>
      <c r="D589" s="47">
        <f>Table1[[#This Row],[On-Hand Stock ($)]]/Table1[[#This Row],[Std. Price ($)]]</f>
        <v>17.474821708585502</v>
      </c>
      <c r="E589" s="48">
        <v>10</v>
      </c>
      <c r="F589" s="49">
        <v>0.6</v>
      </c>
      <c r="G589" s="48">
        <v>0.83</v>
      </c>
      <c r="H589" s="48">
        <v>1.33</v>
      </c>
      <c r="I589" s="48">
        <v>34</v>
      </c>
      <c r="J589" s="55">
        <f>Table1[[#This Row],[APU
(units)]]+(Table1[[#This Row],[APU Trend]]*Table1[[#This Row],[APU
(units)]])</f>
        <v>16</v>
      </c>
      <c r="K589" s="55" t="str">
        <f>IF(Table1[[#This Row],[On Hand Stock (units)]]&gt;J589,"Yes","No")</f>
        <v>Yes</v>
      </c>
      <c r="L589" s="55">
        <f>Table1[[#This Row],[Lead Time (days)]]/Table1[[#This Row],[S-OTD]]</f>
        <v>40.963855421686752</v>
      </c>
      <c r="M589" s="55">
        <f>(Table1[[#This Row],[Demand variability (COV)]]/100)*E589</f>
        <v>0.13300000000000001</v>
      </c>
      <c r="N589" s="55">
        <f>AVERAGE(Table1[[#This Row],[Lead Time (days)]],Table1[[#This Row],[Exp. Lead time]])</f>
        <v>37.481927710843379</v>
      </c>
      <c r="O589" s="55">
        <f>(Table1[[#This Row],[Exp. Lead time]]-N589)^2</f>
        <v>12.123820583538967</v>
      </c>
      <c r="P589" s="55">
        <v>12.123820583538967</v>
      </c>
      <c r="Q589" s="55">
        <f>1.64*SQRT(Table1[[#This Row],[Lead Time (days)]]*(M589^2)+Table1[[#This Row],[APU
(units)]]*P589)</f>
        <v>18.102482530980772</v>
      </c>
      <c r="R589" s="58">
        <f>Table1[[#This Row],[Safety Stock]]+(E589/30)*Table1[[#This Row],[Lead Time (days)]]</f>
        <v>29.435815864314105</v>
      </c>
      <c r="S589" s="58" t="str">
        <f>IF(Table1[[#This Row],[On Hand Stock (units)]]&gt;R589,"yes","no")</f>
        <v>no</v>
      </c>
      <c r="T589" s="59">
        <f>Table1[[#This Row],[On Hand Stock (units)]]-J589</f>
        <v>1.4748217085855018</v>
      </c>
      <c r="U589" s="59">
        <f>Table1[[#This Row],[Exp. Lead time]]*Table1[[#This Row],[APU
(units)]]/30</f>
        <v>13.654618473895585</v>
      </c>
      <c r="V589" s="59">
        <f>Table1[[#This Row],[On Hand Stock (units)]]+U589</f>
        <v>31.129440182481087</v>
      </c>
      <c r="W589" s="59" t="str">
        <f>IF(Table1[[#This Row],[On hand quantity after purchase]]&gt;Table1[[#This Row],[APU  Projection for oct]],"Yes","No")</f>
        <v>Yes</v>
      </c>
      <c r="X589" s="59">
        <f>AE589-Table1[[#This Row],[On Hand Stock (units)]]</f>
        <v>128229.94932027139</v>
      </c>
      <c r="Y589" s="59">
        <f>MAX(Table1[[#This Row],[Qty required to meet next quarter]],Table1[[#This Row],[MOQ/One lead time demand]])</f>
        <v>128229.94932027139</v>
      </c>
      <c r="Z589" s="59">
        <f>Table1[[#This Row],[Qty to purchase]]*Table1[[#This Row],[Std. Price ($)]]</f>
        <v>249169101.48759761</v>
      </c>
      <c r="AA589" s="59"/>
      <c r="AB589" s="59"/>
      <c r="AC589" s="61">
        <f>Table1[[#This Row],[On Hand Stock (units)]]-(12*Table1[[#This Row],[APU
(units)]])</f>
        <v>-102.52517829141451</v>
      </c>
      <c r="AD589" s="64">
        <v>66</v>
      </c>
      <c r="AE589" s="65">
        <f>AD589*Table1[[#This Row],[Std. Price ($)]]</f>
        <v>128247.42414197998</v>
      </c>
    </row>
    <row r="590" spans="1:31" ht="18.5" x14ac:dyDescent="0.35">
      <c r="A590" s="46">
        <v>21917.138293240358</v>
      </c>
      <c r="B590" s="47">
        <v>58.91</v>
      </c>
      <c r="C590" s="47">
        <v>119.71912424999999</v>
      </c>
      <c r="D590" s="47">
        <f>Table1[[#This Row],[On-Hand Stock ($)]]/Table1[[#This Row],[Std. Price ($)]]</f>
        <v>2.0322377227974875</v>
      </c>
      <c r="E590" s="48">
        <v>18</v>
      </c>
      <c r="F590" s="49">
        <v>0.2</v>
      </c>
      <c r="G590" s="48">
        <v>1</v>
      </c>
      <c r="H590" s="48">
        <v>0.25</v>
      </c>
      <c r="I590" s="48">
        <v>11</v>
      </c>
      <c r="J590" s="55">
        <f>Table1[[#This Row],[APU
(units)]]+(Table1[[#This Row],[APU Trend]]*Table1[[#This Row],[APU
(units)]])</f>
        <v>21.6</v>
      </c>
      <c r="K590" s="55" t="str">
        <f>IF(Table1[[#This Row],[On Hand Stock (units)]]&gt;J590,"Yes","No")</f>
        <v>No</v>
      </c>
      <c r="L590" s="55">
        <f>Table1[[#This Row],[Lead Time (days)]]/Table1[[#This Row],[S-OTD]]</f>
        <v>11</v>
      </c>
      <c r="M590" s="55">
        <f>(Table1[[#This Row],[Demand variability (COV)]]/100)*E590</f>
        <v>4.4999999999999998E-2</v>
      </c>
      <c r="N590" s="55">
        <f>AVERAGE(Table1[[#This Row],[Lead Time (days)]],Table1[[#This Row],[Exp. Lead time]])</f>
        <v>11</v>
      </c>
      <c r="O590" s="55">
        <f>(Table1[[#This Row],[Exp. Lead time]]-N590)^2</f>
        <v>0</v>
      </c>
      <c r="P590" s="55">
        <v>0</v>
      </c>
      <c r="Q590" s="55">
        <f>1.64*SQRT(Table1[[#This Row],[Lead Time (days)]]*(M590^2)+Table1[[#This Row],[APU
(units)]]*P590)</f>
        <v>0.24476690952822849</v>
      </c>
      <c r="R590" s="58">
        <f>Table1[[#This Row],[Safety Stock]]+(E590/30)*Table1[[#This Row],[Lead Time (days)]]</f>
        <v>6.8447669095282277</v>
      </c>
      <c r="S590" s="58" t="str">
        <f>IF(Table1[[#This Row],[On Hand Stock (units)]]&gt;R590,"yes","no")</f>
        <v>no</v>
      </c>
      <c r="T590" s="59">
        <f>Table1[[#This Row],[On Hand Stock (units)]]-J590</f>
        <v>-19.567762277202515</v>
      </c>
      <c r="U590" s="59">
        <f>Table1[[#This Row],[Exp. Lead time]]*Table1[[#This Row],[APU
(units)]]/30</f>
        <v>6.6</v>
      </c>
      <c r="V590" s="59">
        <f>Table1[[#This Row],[On Hand Stock (units)]]+U590</f>
        <v>8.6322377227974876</v>
      </c>
      <c r="W590" s="59" t="str">
        <f>IF(Table1[[#This Row],[On hand quantity after purchase]]&gt;Table1[[#This Row],[APU  Projection for oct]],"Yes","No")</f>
        <v>No</v>
      </c>
      <c r="X590" s="59">
        <f>AE590-Table1[[#This Row],[On Hand Stock (units)]]</f>
        <v>4451.5637622772019</v>
      </c>
      <c r="Y590" s="59">
        <f>MAX(Table1[[#This Row],[Qty required to meet next quarter]],Table1[[#This Row],[MOQ/One lead time demand]])</f>
        <v>4451.5637622772019</v>
      </c>
      <c r="Z590" s="59">
        <f>Table1[[#This Row],[Qty to purchase]]*Table1[[#This Row],[Std. Price ($)]]</f>
        <v>262241.62123574998</v>
      </c>
      <c r="AA590" s="59"/>
      <c r="AB590" s="59"/>
      <c r="AC590" s="61">
        <f>Table1[[#This Row],[On Hand Stock (units)]]-(12*Table1[[#This Row],[APU
(units)]])</f>
        <v>-213.96776227720252</v>
      </c>
      <c r="AD590" s="64">
        <v>75.599999999999994</v>
      </c>
      <c r="AE590" s="65">
        <f>AD590*Table1[[#This Row],[Std. Price ($)]]</f>
        <v>4453.5959999999995</v>
      </c>
    </row>
    <row r="591" spans="1:31" ht="18.5" x14ac:dyDescent="0.35">
      <c r="A591" s="46">
        <v>43831.074337080419</v>
      </c>
      <c r="B591" s="47">
        <v>13.311079999999999</v>
      </c>
      <c r="C591" s="47">
        <v>63.871723511183262</v>
      </c>
      <c r="D591" s="47">
        <f>Table1[[#This Row],[On-Hand Stock ($)]]/Table1[[#This Row],[Std. Price ($)]]</f>
        <v>4.7983877725310995</v>
      </c>
      <c r="E591" s="48">
        <v>10</v>
      </c>
      <c r="F591" s="49">
        <v>-0.6</v>
      </c>
      <c r="G591" s="48">
        <v>0.82</v>
      </c>
      <c r="H591" s="48">
        <v>2</v>
      </c>
      <c r="I591" s="48">
        <v>6</v>
      </c>
      <c r="J591" s="55">
        <f>Table1[[#This Row],[APU
(units)]]+(Table1[[#This Row],[APU Trend]]*Table1[[#This Row],[APU
(units)]])</f>
        <v>4</v>
      </c>
      <c r="K591" s="55" t="str">
        <f>IF(Table1[[#This Row],[On Hand Stock (units)]]&gt;J591,"Yes","No")</f>
        <v>Yes</v>
      </c>
      <c r="L591" s="55">
        <f>Table1[[#This Row],[Lead Time (days)]]/Table1[[#This Row],[S-OTD]]</f>
        <v>7.3170731707317076</v>
      </c>
      <c r="M591" s="55">
        <f>(Table1[[#This Row],[Demand variability (COV)]]/100)*E591</f>
        <v>0.2</v>
      </c>
      <c r="N591" s="55">
        <f>AVERAGE(Table1[[#This Row],[Lead Time (days)]],Table1[[#This Row],[Exp. Lead time]])</f>
        <v>6.6585365853658534</v>
      </c>
      <c r="O591" s="55">
        <f>(Table1[[#This Row],[Exp. Lead time]]-N591)^2</f>
        <v>0.43367043426531904</v>
      </c>
      <c r="P591" s="55">
        <v>0.43367043426531904</v>
      </c>
      <c r="Q591" s="55">
        <f>1.64*SQRT(Table1[[#This Row],[Lead Time (days)]]*(M591^2)+Table1[[#This Row],[APU
(units)]]*P591)</f>
        <v>3.5084902736077264</v>
      </c>
      <c r="R591" s="58">
        <f>Table1[[#This Row],[Safety Stock]]+(E591/30)*Table1[[#This Row],[Lead Time (days)]]</f>
        <v>5.5084902736077268</v>
      </c>
      <c r="S591" s="58" t="str">
        <f>IF(Table1[[#This Row],[On Hand Stock (units)]]&gt;R591,"yes","no")</f>
        <v>no</v>
      </c>
      <c r="T591" s="59">
        <f>Table1[[#This Row],[On Hand Stock (units)]]-J591</f>
        <v>0.79838777253109949</v>
      </c>
      <c r="U591" s="59">
        <f>Table1[[#This Row],[Exp. Lead time]]*Table1[[#This Row],[APU
(units)]]/30</f>
        <v>2.4390243902439024</v>
      </c>
      <c r="V591" s="59">
        <f>Table1[[#This Row],[On Hand Stock (units)]]+U591</f>
        <v>7.2374121627750014</v>
      </c>
      <c r="W591" s="59" t="str">
        <f>IF(Table1[[#This Row],[On hand quantity after purchase]]&gt;Table1[[#This Row],[APU  Projection for oct]],"Yes","No")</f>
        <v>Yes</v>
      </c>
      <c r="X591" s="59">
        <f>AE591-Table1[[#This Row],[On Hand Stock (units)]]</f>
        <v>-84.664867772531096</v>
      </c>
      <c r="Y591" s="59">
        <f>MAX(Table1[[#This Row],[Qty required to meet next quarter]],Table1[[#This Row],[MOQ/One lead time demand]])</f>
        <v>2.4390243902439024</v>
      </c>
      <c r="Z591" s="59">
        <f>Table1[[#This Row],[Qty to purchase]]*Table1[[#This Row],[Std. Price ($)]]</f>
        <v>32.466048780487803</v>
      </c>
      <c r="AA591" s="59"/>
      <c r="AB591" s="59"/>
      <c r="AC591" s="61">
        <f>Table1[[#This Row],[On Hand Stock (units)]]-(12*Table1[[#This Row],[APU
(units)]])</f>
        <v>-115.2016122274689</v>
      </c>
      <c r="AD591" s="64">
        <v>-6</v>
      </c>
      <c r="AE591" s="65">
        <f>AD591*Table1[[#This Row],[Std. Price ($)]]</f>
        <v>-79.866479999999996</v>
      </c>
    </row>
    <row r="592" spans="1:31" ht="18.5" x14ac:dyDescent="0.35">
      <c r="A592" s="46">
        <v>45570.452611245346</v>
      </c>
      <c r="B592" s="47">
        <v>6.3502399999999994</v>
      </c>
      <c r="C592" s="47">
        <v>600</v>
      </c>
      <c r="D592" s="47">
        <f>Table1[[#This Row],[On-Hand Stock ($)]]/Table1[[#This Row],[Std. Price ($)]]</f>
        <v>94.484617904205209</v>
      </c>
      <c r="E592" s="48">
        <v>10</v>
      </c>
      <c r="F592" s="49">
        <v>-0.7</v>
      </c>
      <c r="G592" s="48">
        <v>1</v>
      </c>
      <c r="H592" s="48">
        <v>0.25</v>
      </c>
      <c r="I592" s="48">
        <v>6</v>
      </c>
      <c r="J592" s="55">
        <f>Table1[[#This Row],[APU
(units)]]+(Table1[[#This Row],[APU Trend]]*Table1[[#This Row],[APU
(units)]])</f>
        <v>3</v>
      </c>
      <c r="K592" s="55" t="str">
        <f>IF(Table1[[#This Row],[On Hand Stock (units)]]&gt;J592,"Yes","No")</f>
        <v>Yes</v>
      </c>
      <c r="L592" s="55">
        <f>Table1[[#This Row],[Lead Time (days)]]/Table1[[#This Row],[S-OTD]]</f>
        <v>6</v>
      </c>
      <c r="M592" s="55">
        <f>(Table1[[#This Row],[Demand variability (COV)]]/100)*E592</f>
        <v>2.5000000000000001E-2</v>
      </c>
      <c r="N592" s="55">
        <f>AVERAGE(Table1[[#This Row],[Lead Time (days)]],Table1[[#This Row],[Exp. Lead time]])</f>
        <v>6</v>
      </c>
      <c r="O592" s="55">
        <f>(Table1[[#This Row],[Exp. Lead time]]-N592)^2</f>
        <v>0</v>
      </c>
      <c r="P592" s="55">
        <v>0</v>
      </c>
      <c r="Q592" s="55">
        <f>1.64*SQRT(Table1[[#This Row],[Lead Time (days)]]*(M592^2)+Table1[[#This Row],[APU
(units)]]*P592)</f>
        <v>0.10042907945411031</v>
      </c>
      <c r="R592" s="58">
        <f>Table1[[#This Row],[Safety Stock]]+(E592/30)*Table1[[#This Row],[Lead Time (days)]]</f>
        <v>2.1004290794541105</v>
      </c>
      <c r="S592" s="58" t="str">
        <f>IF(Table1[[#This Row],[On Hand Stock (units)]]&gt;R592,"yes","no")</f>
        <v>yes</v>
      </c>
      <c r="T592" s="59">
        <f>Table1[[#This Row],[On Hand Stock (units)]]-J592</f>
        <v>91.484617904205209</v>
      </c>
      <c r="U592" s="59">
        <f>Table1[[#This Row],[Exp. Lead time]]*Table1[[#This Row],[APU
(units)]]/30</f>
        <v>2</v>
      </c>
      <c r="V592" s="59">
        <f>Table1[[#This Row],[On Hand Stock (units)]]+U592</f>
        <v>96.484617904205209</v>
      </c>
      <c r="W592" s="59" t="str">
        <f>IF(Table1[[#This Row],[On hand quantity after purchase]]&gt;Table1[[#This Row],[APU  Projection for oct]],"Yes","No")</f>
        <v>Yes</v>
      </c>
      <c r="X592" s="59">
        <f>AE592-Table1[[#This Row],[On Hand Stock (units)]]</f>
        <v>-170.68749790420517</v>
      </c>
      <c r="Y592" s="59">
        <f>MAX(Table1[[#This Row],[Qty required to meet next quarter]],Table1[[#This Row],[MOQ/One lead time demand]])</f>
        <v>2</v>
      </c>
      <c r="Z592" s="59">
        <f>Table1[[#This Row],[Qty to purchase]]*Table1[[#This Row],[Std. Price ($)]]</f>
        <v>12.700479999999999</v>
      </c>
      <c r="AA592" s="59"/>
      <c r="AB592" s="59"/>
      <c r="AC592" s="61">
        <f>Table1[[#This Row],[On Hand Stock (units)]]-(12*Table1[[#This Row],[APU
(units)]])</f>
        <v>-25.515382095794791</v>
      </c>
      <c r="AD592" s="64">
        <v>-11.999999999999996</v>
      </c>
      <c r="AE592" s="65">
        <f>AD592*Table1[[#This Row],[Std. Price ($)]]</f>
        <v>-76.202879999999965</v>
      </c>
    </row>
    <row r="593" spans="1:31" ht="18.5" x14ac:dyDescent="0.35">
      <c r="A593" s="46">
        <v>30363.577030460874</v>
      </c>
      <c r="B593" s="47">
        <v>16.48294404</v>
      </c>
      <c r="C593" s="47">
        <v>21.746134416596373</v>
      </c>
      <c r="D593" s="47">
        <f>Table1[[#This Row],[On-Hand Stock ($)]]/Table1[[#This Row],[Std. Price ($)]]</f>
        <v>1.3193113052998251</v>
      </c>
      <c r="E593" s="48">
        <v>18</v>
      </c>
      <c r="F593" s="49">
        <v>1.5</v>
      </c>
      <c r="G593" s="48">
        <v>0.95</v>
      </c>
      <c r="H593" s="48">
        <v>0.25</v>
      </c>
      <c r="I593" s="48">
        <v>6</v>
      </c>
      <c r="J593" s="55">
        <f>Table1[[#This Row],[APU
(units)]]+(Table1[[#This Row],[APU Trend]]*Table1[[#This Row],[APU
(units)]])</f>
        <v>45</v>
      </c>
      <c r="K593" s="55" t="str">
        <f>IF(Table1[[#This Row],[On Hand Stock (units)]]&gt;J593,"Yes","No")</f>
        <v>No</v>
      </c>
      <c r="L593" s="55">
        <f>Table1[[#This Row],[Lead Time (days)]]/Table1[[#This Row],[S-OTD]]</f>
        <v>6.3157894736842106</v>
      </c>
      <c r="M593" s="55">
        <f>(Table1[[#This Row],[Demand variability (COV)]]/100)*E593</f>
        <v>4.4999999999999998E-2</v>
      </c>
      <c r="N593" s="55">
        <f>AVERAGE(Table1[[#This Row],[Lead Time (days)]],Table1[[#This Row],[Exp. Lead time]])</f>
        <v>6.1578947368421053</v>
      </c>
      <c r="O593" s="55">
        <f>(Table1[[#This Row],[Exp. Lead time]]-N593)^2</f>
        <v>2.4930747922437688E-2</v>
      </c>
      <c r="P593" s="55">
        <v>2.4930747922437688E-2</v>
      </c>
      <c r="Q593" s="55">
        <f>1.64*SQRT(Table1[[#This Row],[Lead Time (days)]]*(M593^2)+Table1[[#This Row],[APU
(units)]]*P593)</f>
        <v>1.1133938894296982</v>
      </c>
      <c r="R593" s="58">
        <f>Table1[[#This Row],[Safety Stock]]+(E593/30)*Table1[[#This Row],[Lead Time (days)]]</f>
        <v>4.7133938894296978</v>
      </c>
      <c r="S593" s="58" t="str">
        <f>IF(Table1[[#This Row],[On Hand Stock (units)]]&gt;R593,"yes","no")</f>
        <v>no</v>
      </c>
      <c r="T593" s="59">
        <f>Table1[[#This Row],[On Hand Stock (units)]]-J593</f>
        <v>-43.680688694700173</v>
      </c>
      <c r="U593" s="59">
        <f>Table1[[#This Row],[Exp. Lead time]]*Table1[[#This Row],[APU
(units)]]/30</f>
        <v>3.7894736842105265</v>
      </c>
      <c r="V593" s="59">
        <f>Table1[[#This Row],[On Hand Stock (units)]]+U593</f>
        <v>5.1087849895103519</v>
      </c>
      <c r="W593" s="59" t="str">
        <f>IF(Table1[[#This Row],[On hand quantity after purchase]]&gt;Table1[[#This Row],[APU  Projection for oct]],"Yes","No")</f>
        <v>No</v>
      </c>
      <c r="X593" s="59">
        <f>AE593-Table1[[#This Row],[On Hand Stock (units)]]</f>
        <v>3558.9966013347002</v>
      </c>
      <c r="Y593" s="59">
        <f>MAX(Table1[[#This Row],[Qty required to meet next quarter]],Table1[[#This Row],[MOQ/One lead time demand]])</f>
        <v>3558.9966013347002</v>
      </c>
      <c r="Z593" s="59">
        <f>Table1[[#This Row],[Qty to purchase]]*Table1[[#This Row],[Std. Price ($)]]</f>
        <v>58662.741818350049</v>
      </c>
      <c r="AA593" s="59"/>
      <c r="AB593" s="59"/>
      <c r="AC593" s="61">
        <f>Table1[[#This Row],[On Hand Stock (units)]]-(12*Table1[[#This Row],[APU
(units)]])</f>
        <v>-214.68068869470017</v>
      </c>
      <c r="AD593" s="64">
        <v>216</v>
      </c>
      <c r="AE593" s="65">
        <f>AD593*Table1[[#This Row],[Std. Price ($)]]</f>
        <v>3560.3159126400001</v>
      </c>
    </row>
    <row r="594" spans="1:31" ht="18.5" x14ac:dyDescent="0.35">
      <c r="A594" s="46">
        <v>50888.714638491161</v>
      </c>
      <c r="B594" s="47">
        <v>12.396170289999999</v>
      </c>
      <c r="C594" s="47">
        <v>17.180457973519502</v>
      </c>
      <c r="D594" s="47">
        <f>Table1[[#This Row],[On-Hand Stock ($)]]/Table1[[#This Row],[Std. Price ($)]]</f>
        <v>1.3859488512657003</v>
      </c>
      <c r="E594" s="48">
        <v>18</v>
      </c>
      <c r="F594" s="49">
        <v>0.2</v>
      </c>
      <c r="G594" s="48">
        <v>1</v>
      </c>
      <c r="H594" s="48">
        <v>0.25</v>
      </c>
      <c r="I594" s="48">
        <v>6</v>
      </c>
      <c r="J594" s="55">
        <f>Table1[[#This Row],[APU
(units)]]+(Table1[[#This Row],[APU Trend]]*Table1[[#This Row],[APU
(units)]])</f>
        <v>21.6</v>
      </c>
      <c r="K594" s="55" t="str">
        <f>IF(Table1[[#This Row],[On Hand Stock (units)]]&gt;J594,"Yes","No")</f>
        <v>No</v>
      </c>
      <c r="L594" s="55">
        <f>Table1[[#This Row],[Lead Time (days)]]/Table1[[#This Row],[S-OTD]]</f>
        <v>6</v>
      </c>
      <c r="M594" s="55">
        <f>(Table1[[#This Row],[Demand variability (COV)]]/100)*E594</f>
        <v>4.4999999999999998E-2</v>
      </c>
      <c r="N594" s="55">
        <f>AVERAGE(Table1[[#This Row],[Lead Time (days)]],Table1[[#This Row],[Exp. Lead time]])</f>
        <v>6</v>
      </c>
      <c r="O594" s="55">
        <f>(Table1[[#This Row],[Exp. Lead time]]-N594)^2</f>
        <v>0</v>
      </c>
      <c r="P594" s="55">
        <v>0</v>
      </c>
      <c r="Q594" s="55">
        <f>1.64*SQRT(Table1[[#This Row],[Lead Time (days)]]*(M594^2)+Table1[[#This Row],[APU
(units)]]*P594)</f>
        <v>0.18077234301739853</v>
      </c>
      <c r="R594" s="58">
        <f>Table1[[#This Row],[Safety Stock]]+(E594/30)*Table1[[#This Row],[Lead Time (days)]]</f>
        <v>3.7807723430173983</v>
      </c>
      <c r="S594" s="58" t="str">
        <f>IF(Table1[[#This Row],[On Hand Stock (units)]]&gt;R594,"yes","no")</f>
        <v>no</v>
      </c>
      <c r="T594" s="59">
        <f>Table1[[#This Row],[On Hand Stock (units)]]-J594</f>
        <v>-20.214051148734303</v>
      </c>
      <c r="U594" s="59">
        <f>Table1[[#This Row],[Exp. Lead time]]*Table1[[#This Row],[APU
(units)]]/30</f>
        <v>3.6</v>
      </c>
      <c r="V594" s="59">
        <f>Table1[[#This Row],[On Hand Stock (units)]]+U594</f>
        <v>4.9859488512657002</v>
      </c>
      <c r="W594" s="59" t="str">
        <f>IF(Table1[[#This Row],[On hand quantity after purchase]]&gt;Table1[[#This Row],[APU  Projection for oct]],"Yes","No")</f>
        <v>No</v>
      </c>
      <c r="X594" s="59">
        <f>AE594-Table1[[#This Row],[On Hand Stock (units)]]</f>
        <v>935.76452507273416</v>
      </c>
      <c r="Y594" s="59">
        <f>MAX(Table1[[#This Row],[Qty required to meet next quarter]],Table1[[#This Row],[MOQ/One lead time demand]])</f>
        <v>935.76452507273416</v>
      </c>
      <c r="Z594" s="59">
        <f>Table1[[#This Row],[Qty to purchase]]*Table1[[#This Row],[Std. Price ($)]]</f>
        <v>11599.896404142586</v>
      </c>
      <c r="AA594" s="59"/>
      <c r="AB594" s="59"/>
      <c r="AC594" s="61">
        <f>Table1[[#This Row],[On Hand Stock (units)]]-(12*Table1[[#This Row],[APU
(units)]])</f>
        <v>-214.61405114873429</v>
      </c>
      <c r="AD594" s="64">
        <v>75.599999999999994</v>
      </c>
      <c r="AE594" s="65">
        <f>AD594*Table1[[#This Row],[Std. Price ($)]]</f>
        <v>937.15047392399981</v>
      </c>
    </row>
    <row r="595" spans="1:31" ht="18.5" x14ac:dyDescent="0.35">
      <c r="A595" s="46">
        <v>47556.587013349817</v>
      </c>
      <c r="B595" s="47">
        <v>119.58268652999999</v>
      </c>
      <c r="C595" s="47">
        <v>308.31731269350911</v>
      </c>
      <c r="D595" s="47">
        <f>Table1[[#This Row],[On-Hand Stock ($)]]/Table1[[#This Row],[Std. Price ($)]]</f>
        <v>2.5782771874435251</v>
      </c>
      <c r="E595" s="48">
        <v>10</v>
      </c>
      <c r="F595" s="49">
        <v>0.5</v>
      </c>
      <c r="G595" s="48">
        <v>1</v>
      </c>
      <c r="H595" s="48">
        <v>0.25</v>
      </c>
      <c r="I595" s="48">
        <v>26</v>
      </c>
      <c r="J595" s="55">
        <f>Table1[[#This Row],[APU
(units)]]+(Table1[[#This Row],[APU Trend]]*Table1[[#This Row],[APU
(units)]])</f>
        <v>15</v>
      </c>
      <c r="K595" s="55" t="str">
        <f>IF(Table1[[#This Row],[On Hand Stock (units)]]&gt;J595,"Yes","No")</f>
        <v>No</v>
      </c>
      <c r="L595" s="55">
        <f>Table1[[#This Row],[Lead Time (days)]]/Table1[[#This Row],[S-OTD]]</f>
        <v>26</v>
      </c>
      <c r="M595" s="55">
        <f>(Table1[[#This Row],[Demand variability (COV)]]/100)*E595</f>
        <v>2.5000000000000001E-2</v>
      </c>
      <c r="N595" s="55">
        <f>AVERAGE(Table1[[#This Row],[Lead Time (days)]],Table1[[#This Row],[Exp. Lead time]])</f>
        <v>26</v>
      </c>
      <c r="O595" s="55">
        <f>(Table1[[#This Row],[Exp. Lead time]]-N595)^2</f>
        <v>0</v>
      </c>
      <c r="P595" s="55">
        <v>0</v>
      </c>
      <c r="Q595" s="55">
        <f>1.64*SQRT(Table1[[#This Row],[Lead Time (days)]]*(M595^2)+Table1[[#This Row],[APU
(units)]]*P595)</f>
        <v>0.20905980005730418</v>
      </c>
      <c r="R595" s="58">
        <f>Table1[[#This Row],[Safety Stock]]+(E595/30)*Table1[[#This Row],[Lead Time (days)]]</f>
        <v>8.8757264667239699</v>
      </c>
      <c r="S595" s="58" t="str">
        <f>IF(Table1[[#This Row],[On Hand Stock (units)]]&gt;R595,"yes","no")</f>
        <v>no</v>
      </c>
      <c r="T595" s="59">
        <f>Table1[[#This Row],[On Hand Stock (units)]]-J595</f>
        <v>-12.421722812556474</v>
      </c>
      <c r="U595" s="59">
        <f>Table1[[#This Row],[Exp. Lead time]]*Table1[[#This Row],[APU
(units)]]/30</f>
        <v>8.6666666666666661</v>
      </c>
      <c r="V595" s="59">
        <f>Table1[[#This Row],[On Hand Stock (units)]]+U595</f>
        <v>11.244943854110192</v>
      </c>
      <c r="W595" s="59" t="str">
        <f>IF(Table1[[#This Row],[On hand quantity after purchase]]&gt;Table1[[#This Row],[APU  Projection for oct]],"Yes","No")</f>
        <v>No</v>
      </c>
      <c r="X595" s="59">
        <f>AE595-Table1[[#This Row],[On Hand Stock (units)]]</f>
        <v>7172.3829146125554</v>
      </c>
      <c r="Y595" s="59">
        <f>MAX(Table1[[#This Row],[Qty required to meet next quarter]],Table1[[#This Row],[MOQ/One lead time demand]])</f>
        <v>7172.3829146125554</v>
      </c>
      <c r="Z595" s="59">
        <f>Table1[[#This Row],[Qty to purchase]]*Table1[[#This Row],[Std. Price ($)]]</f>
        <v>857692.81775124092</v>
      </c>
      <c r="AA595" s="59"/>
      <c r="AB595" s="59"/>
      <c r="AC595" s="61">
        <f>Table1[[#This Row],[On Hand Stock (units)]]-(12*Table1[[#This Row],[APU
(units)]])</f>
        <v>-117.42172281255648</v>
      </c>
      <c r="AD595" s="64">
        <v>60</v>
      </c>
      <c r="AE595" s="65">
        <f>AD595*Table1[[#This Row],[Std. Price ($)]]</f>
        <v>7174.9611917999991</v>
      </c>
    </row>
    <row r="596" spans="1:31" ht="18.5" x14ac:dyDescent="0.35">
      <c r="A596" s="46">
        <v>64312.547853429613</v>
      </c>
      <c r="B596" s="47">
        <v>6.6542753699999988</v>
      </c>
      <c r="C596" s="47">
        <v>14.765149229691666</v>
      </c>
      <c r="D596" s="47">
        <f>Table1[[#This Row],[On-Hand Stock ($)]]/Table1[[#This Row],[Std. Price ($)]]</f>
        <v>2.2188966354260851</v>
      </c>
      <c r="E596" s="48">
        <v>10</v>
      </c>
      <c r="F596" s="49">
        <v>0.5</v>
      </c>
      <c r="G596" s="48">
        <v>1</v>
      </c>
      <c r="H596" s="48">
        <v>1</v>
      </c>
      <c r="I596" s="48">
        <v>5</v>
      </c>
      <c r="J596" s="55">
        <f>Table1[[#This Row],[APU
(units)]]+(Table1[[#This Row],[APU Trend]]*Table1[[#This Row],[APU
(units)]])</f>
        <v>15</v>
      </c>
      <c r="K596" s="55" t="str">
        <f>IF(Table1[[#This Row],[On Hand Stock (units)]]&gt;J596,"Yes","No")</f>
        <v>No</v>
      </c>
      <c r="L596" s="55">
        <f>Table1[[#This Row],[Lead Time (days)]]/Table1[[#This Row],[S-OTD]]</f>
        <v>5</v>
      </c>
      <c r="M596" s="55">
        <f>(Table1[[#This Row],[Demand variability (COV)]]/100)*E596</f>
        <v>0.1</v>
      </c>
      <c r="N596" s="55">
        <f>AVERAGE(Table1[[#This Row],[Lead Time (days)]],Table1[[#This Row],[Exp. Lead time]])</f>
        <v>5</v>
      </c>
      <c r="O596" s="55">
        <f>(Table1[[#This Row],[Exp. Lead time]]-N596)^2</f>
        <v>0</v>
      </c>
      <c r="P596" s="55">
        <v>0</v>
      </c>
      <c r="Q596" s="55">
        <f>1.64*SQRT(Table1[[#This Row],[Lead Time (days)]]*(M596^2)+Table1[[#This Row],[APU
(units)]]*P596)</f>
        <v>0.36671514830996554</v>
      </c>
      <c r="R596" s="58">
        <f>Table1[[#This Row],[Safety Stock]]+(E596/30)*Table1[[#This Row],[Lead Time (days)]]</f>
        <v>2.0333818149766323</v>
      </c>
      <c r="S596" s="58" t="str">
        <f>IF(Table1[[#This Row],[On Hand Stock (units)]]&gt;R596,"yes","no")</f>
        <v>yes</v>
      </c>
      <c r="T596" s="59">
        <f>Table1[[#This Row],[On Hand Stock (units)]]-J596</f>
        <v>-12.781103364573916</v>
      </c>
      <c r="U596" s="59">
        <f>Table1[[#This Row],[Exp. Lead time]]*Table1[[#This Row],[APU
(units)]]/30</f>
        <v>1.6666666666666667</v>
      </c>
      <c r="V596" s="59">
        <f>Table1[[#This Row],[On Hand Stock (units)]]+U596</f>
        <v>3.885563302092752</v>
      </c>
      <c r="W596" s="59" t="str">
        <f>IF(Table1[[#This Row],[On hand quantity after purchase]]&gt;Table1[[#This Row],[APU  Projection for oct]],"Yes","No")</f>
        <v>No</v>
      </c>
      <c r="X596" s="59">
        <f>AE596-Table1[[#This Row],[On Hand Stock (units)]]</f>
        <v>397.03762556457389</v>
      </c>
      <c r="Y596" s="59">
        <f>MAX(Table1[[#This Row],[Qty required to meet next quarter]],Table1[[#This Row],[MOQ/One lead time demand]])</f>
        <v>397.03762556457389</v>
      </c>
      <c r="Z596" s="59">
        <f>Table1[[#This Row],[Qty to purchase]]*Table1[[#This Row],[Std. Price ($)]]</f>
        <v>2641.9976927576258</v>
      </c>
      <c r="AA596" s="59"/>
      <c r="AB596" s="59"/>
      <c r="AC596" s="61">
        <f>Table1[[#This Row],[On Hand Stock (units)]]-(12*Table1[[#This Row],[APU
(units)]])</f>
        <v>-117.78110336457391</v>
      </c>
      <c r="AD596" s="64">
        <v>60</v>
      </c>
      <c r="AE596" s="65">
        <f>AD596*Table1[[#This Row],[Std. Price ($)]]</f>
        <v>399.25652219999995</v>
      </c>
    </row>
    <row r="597" spans="1:31" ht="18.5" x14ac:dyDescent="0.35">
      <c r="A597" s="46">
        <v>77284.049063640618</v>
      </c>
      <c r="B597" s="47">
        <v>12.159182669999998</v>
      </c>
      <c r="C597" s="47">
        <v>30.669476648954916</v>
      </c>
      <c r="D597" s="47">
        <f>Table1[[#This Row],[On-Hand Stock ($)]]/Table1[[#This Row],[Std. Price ($)]]</f>
        <v>2.5223304461594145</v>
      </c>
      <c r="E597" s="48">
        <v>10</v>
      </c>
      <c r="F597" s="49">
        <v>0.2</v>
      </c>
      <c r="G597" s="48">
        <v>1</v>
      </c>
      <c r="H597" s="48">
        <v>1.23</v>
      </c>
      <c r="I597" s="48">
        <v>5</v>
      </c>
      <c r="J597" s="55">
        <f>Table1[[#This Row],[APU
(units)]]+(Table1[[#This Row],[APU Trend]]*Table1[[#This Row],[APU
(units)]])</f>
        <v>12</v>
      </c>
      <c r="K597" s="55" t="str">
        <f>IF(Table1[[#This Row],[On Hand Stock (units)]]&gt;J597,"Yes","No")</f>
        <v>No</v>
      </c>
      <c r="L597" s="55">
        <f>Table1[[#This Row],[Lead Time (days)]]/Table1[[#This Row],[S-OTD]]</f>
        <v>5</v>
      </c>
      <c r="M597" s="55">
        <f>(Table1[[#This Row],[Demand variability (COV)]]/100)*E597</f>
        <v>0.123</v>
      </c>
      <c r="N597" s="55">
        <f>AVERAGE(Table1[[#This Row],[Lead Time (days)]],Table1[[#This Row],[Exp. Lead time]])</f>
        <v>5</v>
      </c>
      <c r="O597" s="55">
        <f>(Table1[[#This Row],[Exp. Lead time]]-N597)^2</f>
        <v>0</v>
      </c>
      <c r="P597" s="55">
        <v>0</v>
      </c>
      <c r="Q597" s="55">
        <f>1.64*SQRT(Table1[[#This Row],[Lead Time (days)]]*(M597^2)+Table1[[#This Row],[APU
(units)]]*P597)</f>
        <v>0.45105963242125757</v>
      </c>
      <c r="R597" s="58">
        <f>Table1[[#This Row],[Safety Stock]]+(E597/30)*Table1[[#This Row],[Lead Time (days)]]</f>
        <v>2.117726299087924</v>
      </c>
      <c r="S597" s="58" t="str">
        <f>IF(Table1[[#This Row],[On Hand Stock (units)]]&gt;R597,"yes","no")</f>
        <v>yes</v>
      </c>
      <c r="T597" s="59">
        <f>Table1[[#This Row],[On Hand Stock (units)]]-J597</f>
        <v>-9.4776695538405846</v>
      </c>
      <c r="U597" s="59">
        <f>Table1[[#This Row],[Exp. Lead time]]*Table1[[#This Row],[APU
(units)]]/30</f>
        <v>1.6666666666666667</v>
      </c>
      <c r="V597" s="59">
        <f>Table1[[#This Row],[On Hand Stock (units)]]+U597</f>
        <v>4.1889971128260814</v>
      </c>
      <c r="W597" s="59" t="str">
        <f>IF(Table1[[#This Row],[On hand quantity after purchase]]&gt;Table1[[#This Row],[APU  Projection for oct]],"Yes","No")</f>
        <v>No</v>
      </c>
      <c r="X597" s="59">
        <f>AE597-Table1[[#This Row],[On Hand Stock (units)]]</f>
        <v>508.16334169384049</v>
      </c>
      <c r="Y597" s="59">
        <f>MAX(Table1[[#This Row],[Qty required to meet next quarter]],Table1[[#This Row],[MOQ/One lead time demand]])</f>
        <v>508.16334169384049</v>
      </c>
      <c r="Z597" s="59">
        <f>Table1[[#This Row],[Qty to purchase]]*Table1[[#This Row],[Std. Price ($)]]</f>
        <v>6178.8508978530326</v>
      </c>
      <c r="AA597" s="59"/>
      <c r="AB597" s="59"/>
      <c r="AC597" s="61">
        <f>Table1[[#This Row],[On Hand Stock (units)]]-(12*Table1[[#This Row],[APU
(units)]])</f>
        <v>-117.47766955384058</v>
      </c>
      <c r="AD597" s="64">
        <v>42</v>
      </c>
      <c r="AE597" s="65">
        <f>AD597*Table1[[#This Row],[Std. Price ($)]]</f>
        <v>510.68567213999989</v>
      </c>
    </row>
    <row r="598" spans="1:31" ht="18.5" x14ac:dyDescent="0.35">
      <c r="A598" s="46">
        <v>24479.56595728601</v>
      </c>
      <c r="B598" s="47">
        <v>20.15085178</v>
      </c>
      <c r="C598" s="47">
        <v>41.265412531538793</v>
      </c>
      <c r="D598" s="47">
        <f>Table1[[#This Row],[On-Hand Stock ($)]]/Table1[[#This Row],[Std. Price ($)]]</f>
        <v>2.0478247263222533</v>
      </c>
      <c r="E598" s="48">
        <v>10</v>
      </c>
      <c r="F598" s="49">
        <v>-0.2</v>
      </c>
      <c r="G598" s="48">
        <v>1</v>
      </c>
      <c r="H598" s="48">
        <v>2.62</v>
      </c>
      <c r="I598" s="48">
        <v>2</v>
      </c>
      <c r="J598" s="55">
        <f>Table1[[#This Row],[APU
(units)]]+(Table1[[#This Row],[APU Trend]]*Table1[[#This Row],[APU
(units)]])</f>
        <v>8</v>
      </c>
      <c r="K598" s="55" t="str">
        <f>IF(Table1[[#This Row],[On Hand Stock (units)]]&gt;J598,"Yes","No")</f>
        <v>No</v>
      </c>
      <c r="L598" s="55">
        <f>Table1[[#This Row],[Lead Time (days)]]/Table1[[#This Row],[S-OTD]]</f>
        <v>2</v>
      </c>
      <c r="M598" s="55">
        <f>(Table1[[#This Row],[Demand variability (COV)]]/100)*E598</f>
        <v>0.26200000000000001</v>
      </c>
      <c r="N598" s="55">
        <f>AVERAGE(Table1[[#This Row],[Lead Time (days)]],Table1[[#This Row],[Exp. Lead time]])</f>
        <v>2</v>
      </c>
      <c r="O598" s="55">
        <f>(Table1[[#This Row],[Exp. Lead time]]-N598)^2</f>
        <v>0</v>
      </c>
      <c r="P598" s="55">
        <v>0</v>
      </c>
      <c r="Q598" s="55">
        <f>1.64*SQRT(Table1[[#This Row],[Lead Time (days)]]*(M598^2)+Table1[[#This Row],[APU
(units)]]*P598)</f>
        <v>0.60765928348047149</v>
      </c>
      <c r="R598" s="58">
        <f>Table1[[#This Row],[Safety Stock]]+(E598/30)*Table1[[#This Row],[Lead Time (days)]]</f>
        <v>1.274325950147138</v>
      </c>
      <c r="S598" s="58" t="str">
        <f>IF(Table1[[#This Row],[On Hand Stock (units)]]&gt;R598,"yes","no")</f>
        <v>yes</v>
      </c>
      <c r="T598" s="59">
        <f>Table1[[#This Row],[On Hand Stock (units)]]-J598</f>
        <v>-5.9521752736777467</v>
      </c>
      <c r="U598" s="59">
        <f>Table1[[#This Row],[Exp. Lead time]]*Table1[[#This Row],[APU
(units)]]/30</f>
        <v>0.66666666666666663</v>
      </c>
      <c r="V598" s="59">
        <f>Table1[[#This Row],[On Hand Stock (units)]]+U598</f>
        <v>2.7144913929889198</v>
      </c>
      <c r="W598" s="59" t="str">
        <f>IF(Table1[[#This Row],[On hand quantity after purchase]]&gt;Table1[[#This Row],[APU  Projection for oct]],"Yes","No")</f>
        <v>No</v>
      </c>
      <c r="X598" s="59">
        <f>AE598-Table1[[#This Row],[On Hand Stock (units)]]</f>
        <v>360.66750731367779</v>
      </c>
      <c r="Y598" s="59">
        <f>MAX(Table1[[#This Row],[Qty required to meet next quarter]],Table1[[#This Row],[MOQ/One lead time demand]])</f>
        <v>360.66750731367779</v>
      </c>
      <c r="Z598" s="59">
        <f>Table1[[#This Row],[Qty to purchase]]*Table1[[#This Row],[Std. Price ($)]]</f>
        <v>7267.7574817399873</v>
      </c>
      <c r="AA598" s="59"/>
      <c r="AB598" s="59"/>
      <c r="AC598" s="61">
        <f>Table1[[#This Row],[On Hand Stock (units)]]-(12*Table1[[#This Row],[APU
(units)]])</f>
        <v>-117.95217527367775</v>
      </c>
      <c r="AD598" s="64">
        <v>18</v>
      </c>
      <c r="AE598" s="65">
        <f>AD598*Table1[[#This Row],[Std. Price ($)]]</f>
        <v>362.71533204000002</v>
      </c>
    </row>
    <row r="599" spans="1:31" ht="18.5" x14ac:dyDescent="0.35">
      <c r="A599" s="46">
        <v>16763.752028427138</v>
      </c>
      <c r="B599" s="47">
        <v>14.963999999999999</v>
      </c>
      <c r="C599" s="47">
        <v>52.898683200000001</v>
      </c>
      <c r="D599" s="47">
        <f>Table1[[#This Row],[On-Hand Stock ($)]]/Table1[[#This Row],[Std. Price ($)]]</f>
        <v>3.5350630312750604</v>
      </c>
      <c r="E599" s="48">
        <v>18</v>
      </c>
      <c r="F599" s="49">
        <v>-0.6</v>
      </c>
      <c r="G599" s="48">
        <v>1</v>
      </c>
      <c r="H599" s="48">
        <v>0.25</v>
      </c>
      <c r="I599" s="48">
        <v>16</v>
      </c>
      <c r="J599" s="55">
        <f>Table1[[#This Row],[APU
(units)]]+(Table1[[#This Row],[APU Trend]]*Table1[[#This Row],[APU
(units)]])</f>
        <v>7.2000000000000011</v>
      </c>
      <c r="K599" s="55" t="str">
        <f>IF(Table1[[#This Row],[On Hand Stock (units)]]&gt;J599,"Yes","No")</f>
        <v>No</v>
      </c>
      <c r="L599" s="55">
        <f>Table1[[#This Row],[Lead Time (days)]]/Table1[[#This Row],[S-OTD]]</f>
        <v>16</v>
      </c>
      <c r="M599" s="55">
        <f>(Table1[[#This Row],[Demand variability (COV)]]/100)*E599</f>
        <v>4.4999999999999998E-2</v>
      </c>
      <c r="N599" s="55">
        <f>AVERAGE(Table1[[#This Row],[Lead Time (days)]],Table1[[#This Row],[Exp. Lead time]])</f>
        <v>16</v>
      </c>
      <c r="O599" s="55">
        <f>(Table1[[#This Row],[Exp. Lead time]]-N599)^2</f>
        <v>0</v>
      </c>
      <c r="P599" s="55">
        <v>0</v>
      </c>
      <c r="Q599" s="55">
        <f>1.64*SQRT(Table1[[#This Row],[Lead Time (days)]]*(M599^2)+Table1[[#This Row],[APU
(units)]]*P599)</f>
        <v>0.29519999999999996</v>
      </c>
      <c r="R599" s="58">
        <f>Table1[[#This Row],[Safety Stock]]+(E599/30)*Table1[[#This Row],[Lead Time (days)]]</f>
        <v>9.8951999999999991</v>
      </c>
      <c r="S599" s="58" t="str">
        <f>IF(Table1[[#This Row],[On Hand Stock (units)]]&gt;R599,"yes","no")</f>
        <v>no</v>
      </c>
      <c r="T599" s="59">
        <f>Table1[[#This Row],[On Hand Stock (units)]]-J599</f>
        <v>-3.6649369687249407</v>
      </c>
      <c r="U599" s="59">
        <f>Table1[[#This Row],[Exp. Lead time]]*Table1[[#This Row],[APU
(units)]]/30</f>
        <v>9.6</v>
      </c>
      <c r="V599" s="59">
        <f>Table1[[#This Row],[On Hand Stock (units)]]+U599</f>
        <v>13.13506303127506</v>
      </c>
      <c r="W599" s="59" t="str">
        <f>IF(Table1[[#This Row],[On hand quantity after purchase]]&gt;Table1[[#This Row],[APU  Projection for oct]],"Yes","No")</f>
        <v>Yes</v>
      </c>
      <c r="X599" s="59">
        <f>AE599-Table1[[#This Row],[On Hand Stock (units)]]</f>
        <v>-165.14626303127497</v>
      </c>
      <c r="Y599" s="59">
        <f>MAX(Table1[[#This Row],[Qty required to meet next quarter]],Table1[[#This Row],[MOQ/One lead time demand]])</f>
        <v>9.6</v>
      </c>
      <c r="Z599" s="59">
        <f>Table1[[#This Row],[Qty to purchase]]*Table1[[#This Row],[Std. Price ($)]]</f>
        <v>143.65439999999998</v>
      </c>
      <c r="AA599" s="59"/>
      <c r="AB599" s="59"/>
      <c r="AC599" s="61">
        <f>Table1[[#This Row],[On Hand Stock (units)]]-(12*Table1[[#This Row],[APU
(units)]])</f>
        <v>-212.46493696872494</v>
      </c>
      <c r="AD599" s="64">
        <v>-10.799999999999995</v>
      </c>
      <c r="AE599" s="65">
        <f>AD599*Table1[[#This Row],[Std. Price ($)]]</f>
        <v>-161.61119999999991</v>
      </c>
    </row>
    <row r="600" spans="1:31" ht="18.5" x14ac:dyDescent="0.35">
      <c r="A600" s="46">
        <v>34756.297032027149</v>
      </c>
      <c r="B600" s="47">
        <v>7.5418869599999994</v>
      </c>
      <c r="C600" s="47">
        <v>64.354545649260515</v>
      </c>
      <c r="D600" s="47">
        <f>Table1[[#This Row],[On-Hand Stock ($)]]/Table1[[#This Row],[Std. Price ($)]]</f>
        <v>8.5329501742174774</v>
      </c>
      <c r="E600" s="48">
        <v>18</v>
      </c>
      <c r="F600" s="49">
        <v>0.2</v>
      </c>
      <c r="G600" s="48">
        <v>0.85</v>
      </c>
      <c r="H600" s="48">
        <v>2.33</v>
      </c>
      <c r="I600" s="48">
        <v>5</v>
      </c>
      <c r="J600" s="55">
        <f>Table1[[#This Row],[APU
(units)]]+(Table1[[#This Row],[APU Trend]]*Table1[[#This Row],[APU
(units)]])</f>
        <v>21.6</v>
      </c>
      <c r="K600" s="55" t="str">
        <f>IF(Table1[[#This Row],[On Hand Stock (units)]]&gt;J600,"Yes","No")</f>
        <v>No</v>
      </c>
      <c r="L600" s="55">
        <f>Table1[[#This Row],[Lead Time (days)]]/Table1[[#This Row],[S-OTD]]</f>
        <v>5.882352941176471</v>
      </c>
      <c r="M600" s="55">
        <f>(Table1[[#This Row],[Demand variability (COV)]]/100)*E600</f>
        <v>0.4194</v>
      </c>
      <c r="N600" s="55">
        <f>AVERAGE(Table1[[#This Row],[Lead Time (days)]],Table1[[#This Row],[Exp. Lead time]])</f>
        <v>5.4411764705882355</v>
      </c>
      <c r="O600" s="55">
        <f>(Table1[[#This Row],[Exp. Lead time]]-N600)^2</f>
        <v>0.19463667820069222</v>
      </c>
      <c r="P600" s="55">
        <v>0.19463667820069222</v>
      </c>
      <c r="Q600" s="55">
        <f>1.64*SQRT(Table1[[#This Row],[Lead Time (days)]]*(M600^2)+Table1[[#This Row],[APU
(units)]]*P600)</f>
        <v>3.4334182418800174</v>
      </c>
      <c r="R600" s="58">
        <f>Table1[[#This Row],[Safety Stock]]+(E600/30)*Table1[[#This Row],[Lead Time (days)]]</f>
        <v>6.4334182418800179</v>
      </c>
      <c r="S600" s="58" t="str">
        <f>IF(Table1[[#This Row],[On Hand Stock (units)]]&gt;R600,"yes","no")</f>
        <v>yes</v>
      </c>
      <c r="T600" s="59">
        <f>Table1[[#This Row],[On Hand Stock (units)]]-J600</f>
        <v>-13.067049825782524</v>
      </c>
      <c r="U600" s="59">
        <f>Table1[[#This Row],[Exp. Lead time]]*Table1[[#This Row],[APU
(units)]]/30</f>
        <v>3.5294117647058827</v>
      </c>
      <c r="V600" s="59">
        <f>Table1[[#This Row],[On Hand Stock (units)]]+U600</f>
        <v>12.06236193892336</v>
      </c>
      <c r="W600" s="59" t="str">
        <f>IF(Table1[[#This Row],[On hand quantity after purchase]]&gt;Table1[[#This Row],[APU  Projection for oct]],"Yes","No")</f>
        <v>No</v>
      </c>
      <c r="X600" s="59">
        <f>AE600-Table1[[#This Row],[On Hand Stock (units)]]</f>
        <v>561.63370400178246</v>
      </c>
      <c r="Y600" s="59">
        <f>MAX(Table1[[#This Row],[Qty required to meet next quarter]],Table1[[#This Row],[MOQ/One lead time demand]])</f>
        <v>561.63370400178246</v>
      </c>
      <c r="Z600" s="59">
        <f>Table1[[#This Row],[Qty to purchase]]*Table1[[#This Row],[Std. Price ($)]]</f>
        <v>4235.7779085075426</v>
      </c>
      <c r="AA600" s="59"/>
      <c r="AB600" s="59"/>
      <c r="AC600" s="61">
        <f>Table1[[#This Row],[On Hand Stock (units)]]-(12*Table1[[#This Row],[APU
(units)]])</f>
        <v>-207.46704982578251</v>
      </c>
      <c r="AD600" s="64">
        <v>75.599999999999994</v>
      </c>
      <c r="AE600" s="65">
        <f>AD600*Table1[[#This Row],[Std. Price ($)]]</f>
        <v>570.16665417599995</v>
      </c>
    </row>
    <row r="601" spans="1:31" ht="18.5" x14ac:dyDescent="0.35">
      <c r="A601" s="46">
        <v>39358.367714386302</v>
      </c>
      <c r="B601" s="47">
        <v>5.4068126899999998</v>
      </c>
      <c r="C601" s="47">
        <v>12.1680476056865</v>
      </c>
      <c r="D601" s="47">
        <f>Table1[[#This Row],[On-Hand Stock ($)]]/Table1[[#This Row],[Std. Price ($)]]</f>
        <v>2.2505028939122544</v>
      </c>
      <c r="E601" s="48">
        <v>10</v>
      </c>
      <c r="F601" s="49">
        <v>0.2</v>
      </c>
      <c r="G601" s="48">
        <v>1</v>
      </c>
      <c r="H601" s="48">
        <v>0.98</v>
      </c>
      <c r="I601" s="48">
        <v>5</v>
      </c>
      <c r="J601" s="55">
        <f>Table1[[#This Row],[APU
(units)]]+(Table1[[#This Row],[APU Trend]]*Table1[[#This Row],[APU
(units)]])</f>
        <v>12</v>
      </c>
      <c r="K601" s="55" t="str">
        <f>IF(Table1[[#This Row],[On Hand Stock (units)]]&gt;J601,"Yes","No")</f>
        <v>No</v>
      </c>
      <c r="L601" s="55">
        <f>Table1[[#This Row],[Lead Time (days)]]/Table1[[#This Row],[S-OTD]]</f>
        <v>5</v>
      </c>
      <c r="M601" s="55">
        <f>(Table1[[#This Row],[Demand variability (COV)]]/100)*E601</f>
        <v>9.8000000000000004E-2</v>
      </c>
      <c r="N601" s="55">
        <f>AVERAGE(Table1[[#This Row],[Lead Time (days)]],Table1[[#This Row],[Exp. Lead time]])</f>
        <v>5</v>
      </c>
      <c r="O601" s="55">
        <f>(Table1[[#This Row],[Exp. Lead time]]-N601)^2</f>
        <v>0</v>
      </c>
      <c r="P601" s="55">
        <v>0</v>
      </c>
      <c r="Q601" s="55">
        <f>1.64*SQRT(Table1[[#This Row],[Lead Time (days)]]*(M601^2)+Table1[[#This Row],[APU
(units)]]*P601)</f>
        <v>0.35938084534376619</v>
      </c>
      <c r="R601" s="58">
        <f>Table1[[#This Row],[Safety Stock]]+(E601/30)*Table1[[#This Row],[Lead Time (days)]]</f>
        <v>2.0260475120104329</v>
      </c>
      <c r="S601" s="58" t="str">
        <f>IF(Table1[[#This Row],[On Hand Stock (units)]]&gt;R601,"yes","no")</f>
        <v>yes</v>
      </c>
      <c r="T601" s="59">
        <f>Table1[[#This Row],[On Hand Stock (units)]]-J601</f>
        <v>-9.7494971060877447</v>
      </c>
      <c r="U601" s="59">
        <f>Table1[[#This Row],[Exp. Lead time]]*Table1[[#This Row],[APU
(units)]]/30</f>
        <v>1.6666666666666667</v>
      </c>
      <c r="V601" s="59">
        <f>Table1[[#This Row],[On Hand Stock (units)]]+U601</f>
        <v>3.9171695605789214</v>
      </c>
      <c r="W601" s="59" t="str">
        <f>IF(Table1[[#This Row],[On hand quantity after purchase]]&gt;Table1[[#This Row],[APU  Projection for oct]],"Yes","No")</f>
        <v>No</v>
      </c>
      <c r="X601" s="59">
        <f>AE601-Table1[[#This Row],[On Hand Stock (units)]]</f>
        <v>224.83563008608775</v>
      </c>
      <c r="Y601" s="59">
        <f>MAX(Table1[[#This Row],[Qty required to meet next quarter]],Table1[[#This Row],[MOQ/One lead time demand]])</f>
        <v>224.83563008608775</v>
      </c>
      <c r="Z601" s="59">
        <f>Table1[[#This Row],[Qty to purchase]]*Table1[[#This Row],[Std. Price ($)]]</f>
        <v>1215.6441379136049</v>
      </c>
      <c r="AA601" s="59"/>
      <c r="AB601" s="59"/>
      <c r="AC601" s="61">
        <f>Table1[[#This Row],[On Hand Stock (units)]]-(12*Table1[[#This Row],[APU
(units)]])</f>
        <v>-117.74949710608774</v>
      </c>
      <c r="AD601" s="64">
        <v>42</v>
      </c>
      <c r="AE601" s="65">
        <f>AD601*Table1[[#This Row],[Std. Price ($)]]</f>
        <v>227.08613298</v>
      </c>
    </row>
    <row r="602" spans="1:31" ht="18.5" x14ac:dyDescent="0.35">
      <c r="A602" s="46">
        <v>55930.937984800468</v>
      </c>
      <c r="B602" s="47">
        <v>6.3639999999999999</v>
      </c>
      <c r="C602" s="47">
        <v>8.103612</v>
      </c>
      <c r="D602" s="47">
        <f>Table1[[#This Row],[On-Hand Stock ($)]]/Table1[[#This Row],[Std. Price ($)]]</f>
        <v>1.2733519798868635</v>
      </c>
      <c r="E602" s="48">
        <v>10</v>
      </c>
      <c r="F602" s="49">
        <v>1.5</v>
      </c>
      <c r="G602" s="48">
        <v>1</v>
      </c>
      <c r="H602" s="48">
        <v>0.25</v>
      </c>
      <c r="I602" s="48">
        <v>8</v>
      </c>
      <c r="J602" s="55">
        <f>Table1[[#This Row],[APU
(units)]]+(Table1[[#This Row],[APU Trend]]*Table1[[#This Row],[APU
(units)]])</f>
        <v>25</v>
      </c>
      <c r="K602" s="55" t="str">
        <f>IF(Table1[[#This Row],[On Hand Stock (units)]]&gt;J602,"Yes","No")</f>
        <v>No</v>
      </c>
      <c r="L602" s="55">
        <f>Table1[[#This Row],[Lead Time (days)]]/Table1[[#This Row],[S-OTD]]</f>
        <v>8</v>
      </c>
      <c r="M602" s="55">
        <f>(Table1[[#This Row],[Demand variability (COV)]]/100)*E602</f>
        <v>2.5000000000000001E-2</v>
      </c>
      <c r="N602" s="55">
        <f>AVERAGE(Table1[[#This Row],[Lead Time (days)]],Table1[[#This Row],[Exp. Lead time]])</f>
        <v>8</v>
      </c>
      <c r="O602" s="55">
        <f>(Table1[[#This Row],[Exp. Lead time]]-N602)^2</f>
        <v>0</v>
      </c>
      <c r="P602" s="55">
        <v>0</v>
      </c>
      <c r="Q602" s="55">
        <f>1.64*SQRT(Table1[[#This Row],[Lead Time (days)]]*(M602^2)+Table1[[#This Row],[APU
(units)]]*P602)</f>
        <v>0.11596551211459381</v>
      </c>
      <c r="R602" s="58">
        <f>Table1[[#This Row],[Safety Stock]]+(E602/30)*Table1[[#This Row],[Lead Time (days)]]</f>
        <v>2.7826321787812605</v>
      </c>
      <c r="S602" s="58" t="str">
        <f>IF(Table1[[#This Row],[On Hand Stock (units)]]&gt;R602,"yes","no")</f>
        <v>no</v>
      </c>
      <c r="T602" s="59">
        <f>Table1[[#This Row],[On Hand Stock (units)]]-J602</f>
        <v>-23.726648020113135</v>
      </c>
      <c r="U602" s="59">
        <f>Table1[[#This Row],[Exp. Lead time]]*Table1[[#This Row],[APU
(units)]]/30</f>
        <v>2.6666666666666665</v>
      </c>
      <c r="V602" s="59">
        <f>Table1[[#This Row],[On Hand Stock (units)]]+U602</f>
        <v>3.9400186465535301</v>
      </c>
      <c r="W602" s="59" t="str">
        <f>IF(Table1[[#This Row],[On hand quantity after purchase]]&gt;Table1[[#This Row],[APU  Projection for oct]],"Yes","No")</f>
        <v>No</v>
      </c>
      <c r="X602" s="59">
        <f>AE602-Table1[[#This Row],[On Hand Stock (units)]]</f>
        <v>762.40664802011304</v>
      </c>
      <c r="Y602" s="59">
        <f>MAX(Table1[[#This Row],[Qty required to meet next quarter]],Table1[[#This Row],[MOQ/One lead time demand]])</f>
        <v>762.40664802011304</v>
      </c>
      <c r="Z602" s="59">
        <f>Table1[[#This Row],[Qty to purchase]]*Table1[[#This Row],[Std. Price ($)]]</f>
        <v>4851.955907999999</v>
      </c>
      <c r="AA602" s="59"/>
      <c r="AB602" s="59"/>
      <c r="AC602" s="61">
        <f>Table1[[#This Row],[On Hand Stock (units)]]-(12*Table1[[#This Row],[APU
(units)]])</f>
        <v>-118.72664802011313</v>
      </c>
      <c r="AD602" s="64">
        <v>120</v>
      </c>
      <c r="AE602" s="65">
        <f>AD602*Table1[[#This Row],[Std. Price ($)]]</f>
        <v>763.68</v>
      </c>
    </row>
    <row r="603" spans="1:31" ht="18.5" x14ac:dyDescent="0.35">
      <c r="A603" s="46">
        <v>28439.440136765126</v>
      </c>
      <c r="B603" s="47">
        <v>16.984999999999999</v>
      </c>
      <c r="C603" s="47">
        <v>58.474218000000008</v>
      </c>
      <c r="D603" s="47">
        <f>Table1[[#This Row],[On-Hand Stock ($)]]/Table1[[#This Row],[Std. Price ($)]]</f>
        <v>3.4426975566676483</v>
      </c>
      <c r="E603" s="48">
        <v>18</v>
      </c>
      <c r="F603" s="49">
        <v>0.8</v>
      </c>
      <c r="G603" s="48">
        <v>1</v>
      </c>
      <c r="H603" s="48">
        <v>0.25</v>
      </c>
      <c r="I603" s="48">
        <v>16</v>
      </c>
      <c r="J603" s="55">
        <f>Table1[[#This Row],[APU
(units)]]+(Table1[[#This Row],[APU Trend]]*Table1[[#This Row],[APU
(units)]])</f>
        <v>32.4</v>
      </c>
      <c r="K603" s="55" t="str">
        <f>IF(Table1[[#This Row],[On Hand Stock (units)]]&gt;J603,"Yes","No")</f>
        <v>No</v>
      </c>
      <c r="L603" s="55">
        <f>Table1[[#This Row],[Lead Time (days)]]/Table1[[#This Row],[S-OTD]]</f>
        <v>16</v>
      </c>
      <c r="M603" s="55">
        <f>(Table1[[#This Row],[Demand variability (COV)]]/100)*E603</f>
        <v>4.4999999999999998E-2</v>
      </c>
      <c r="N603" s="55">
        <f>AVERAGE(Table1[[#This Row],[Lead Time (days)]],Table1[[#This Row],[Exp. Lead time]])</f>
        <v>16</v>
      </c>
      <c r="O603" s="55">
        <f>(Table1[[#This Row],[Exp. Lead time]]-N603)^2</f>
        <v>0</v>
      </c>
      <c r="P603" s="55">
        <v>0</v>
      </c>
      <c r="Q603" s="55">
        <f>1.64*SQRT(Table1[[#This Row],[Lead Time (days)]]*(M603^2)+Table1[[#This Row],[APU
(units)]]*P603)</f>
        <v>0.29519999999999996</v>
      </c>
      <c r="R603" s="58">
        <f>Table1[[#This Row],[Safety Stock]]+(E603/30)*Table1[[#This Row],[Lead Time (days)]]</f>
        <v>9.8951999999999991</v>
      </c>
      <c r="S603" s="58" t="str">
        <f>IF(Table1[[#This Row],[On Hand Stock (units)]]&gt;R603,"yes","no")</f>
        <v>no</v>
      </c>
      <c r="T603" s="59">
        <f>Table1[[#This Row],[On Hand Stock (units)]]-J603</f>
        <v>-28.957302443332349</v>
      </c>
      <c r="U603" s="59">
        <f>Table1[[#This Row],[Exp. Lead time]]*Table1[[#This Row],[APU
(units)]]/30</f>
        <v>9.6</v>
      </c>
      <c r="V603" s="59">
        <f>Table1[[#This Row],[On Hand Stock (units)]]+U603</f>
        <v>13.042697556667648</v>
      </c>
      <c r="W603" s="59" t="str">
        <f>IF(Table1[[#This Row],[On hand quantity after purchase]]&gt;Table1[[#This Row],[APU  Projection for oct]],"Yes","No")</f>
        <v>No</v>
      </c>
      <c r="X603" s="59">
        <f>AE603-Table1[[#This Row],[On Hand Stock (units)]]</f>
        <v>2381.251302443332</v>
      </c>
      <c r="Y603" s="59">
        <f>MAX(Table1[[#This Row],[Qty required to meet next quarter]],Table1[[#This Row],[MOQ/One lead time demand]])</f>
        <v>2381.251302443332</v>
      </c>
      <c r="Z603" s="59">
        <f>Table1[[#This Row],[Qty to purchase]]*Table1[[#This Row],[Std. Price ($)]]</f>
        <v>40445.553371999995</v>
      </c>
      <c r="AA603" s="59"/>
      <c r="AB603" s="59"/>
      <c r="AC603" s="61">
        <f>Table1[[#This Row],[On Hand Stock (units)]]-(12*Table1[[#This Row],[APU
(units)]])</f>
        <v>-212.55730244333236</v>
      </c>
      <c r="AD603" s="64">
        <v>140.39999999999998</v>
      </c>
      <c r="AE603" s="65">
        <f>AD603*Table1[[#This Row],[Std. Price ($)]]</f>
        <v>2384.6939999999995</v>
      </c>
    </row>
    <row r="604" spans="1:31" ht="18.5" x14ac:dyDescent="0.35">
      <c r="A604" s="46">
        <v>56490.52411686338</v>
      </c>
      <c r="B604" s="47">
        <v>20.020799999999998</v>
      </c>
      <c r="C604" s="47">
        <v>187.94800169522114</v>
      </c>
      <c r="D604" s="47">
        <f>Table1[[#This Row],[On-Hand Stock ($)]]/Table1[[#This Row],[Std. Price ($)]]</f>
        <v>9.3876369423410235</v>
      </c>
      <c r="E604" s="48">
        <v>10</v>
      </c>
      <c r="F604" s="49">
        <v>-0.7</v>
      </c>
      <c r="G604" s="48">
        <v>0.84</v>
      </c>
      <c r="H604" s="48">
        <v>1.47</v>
      </c>
      <c r="I604" s="48">
        <v>16</v>
      </c>
      <c r="J604" s="55">
        <f>Table1[[#This Row],[APU
(units)]]+(Table1[[#This Row],[APU Trend]]*Table1[[#This Row],[APU
(units)]])</f>
        <v>3</v>
      </c>
      <c r="K604" s="55" t="str">
        <f>IF(Table1[[#This Row],[On Hand Stock (units)]]&gt;J604,"Yes","No")</f>
        <v>Yes</v>
      </c>
      <c r="L604" s="55">
        <f>Table1[[#This Row],[Lead Time (days)]]/Table1[[#This Row],[S-OTD]]</f>
        <v>19.047619047619047</v>
      </c>
      <c r="M604" s="55">
        <f>(Table1[[#This Row],[Demand variability (COV)]]/100)*E604</f>
        <v>0.14699999999999999</v>
      </c>
      <c r="N604" s="55">
        <f>AVERAGE(Table1[[#This Row],[Lead Time (days)]],Table1[[#This Row],[Exp. Lead time]])</f>
        <v>17.523809523809526</v>
      </c>
      <c r="O604" s="55">
        <f>(Table1[[#This Row],[Exp. Lead time]]-N604)^2</f>
        <v>2.321995464852602</v>
      </c>
      <c r="P604" s="55">
        <v>2.321995464852602</v>
      </c>
      <c r="Q604" s="55">
        <f>1.64*SQRT(Table1[[#This Row],[Lead Time (days)]]*(M604^2)+Table1[[#This Row],[APU
(units)]]*P604)</f>
        <v>7.9613003388313119</v>
      </c>
      <c r="R604" s="58">
        <f>Table1[[#This Row],[Safety Stock]]+(E604/30)*Table1[[#This Row],[Lead Time (days)]]</f>
        <v>13.294633672164645</v>
      </c>
      <c r="S604" s="58" t="str">
        <f>IF(Table1[[#This Row],[On Hand Stock (units)]]&gt;R604,"yes","no")</f>
        <v>no</v>
      </c>
      <c r="T604" s="59">
        <f>Table1[[#This Row],[On Hand Stock (units)]]-J604</f>
        <v>6.3876369423410235</v>
      </c>
      <c r="U604" s="59">
        <f>Table1[[#This Row],[Exp. Lead time]]*Table1[[#This Row],[APU
(units)]]/30</f>
        <v>6.3492063492063497</v>
      </c>
      <c r="V604" s="59">
        <f>Table1[[#This Row],[On Hand Stock (units)]]+U604</f>
        <v>15.736843291547373</v>
      </c>
      <c r="W604" s="59" t="str">
        <f>IF(Table1[[#This Row],[On hand quantity after purchase]]&gt;Table1[[#This Row],[APU  Projection for oct]],"Yes","No")</f>
        <v>Yes</v>
      </c>
      <c r="X604" s="59">
        <f>AE604-Table1[[#This Row],[On Hand Stock (units)]]</f>
        <v>-249.63723694234093</v>
      </c>
      <c r="Y604" s="59">
        <f>MAX(Table1[[#This Row],[Qty required to meet next quarter]],Table1[[#This Row],[MOQ/One lead time demand]])</f>
        <v>6.3492063492063497</v>
      </c>
      <c r="Z604" s="59">
        <f>Table1[[#This Row],[Qty to purchase]]*Table1[[#This Row],[Std. Price ($)]]</f>
        <v>127.11619047619047</v>
      </c>
      <c r="AA604" s="59"/>
      <c r="AB604" s="59"/>
      <c r="AC604" s="61">
        <f>Table1[[#This Row],[On Hand Stock (units)]]-(12*Table1[[#This Row],[APU
(units)]])</f>
        <v>-110.61236305765898</v>
      </c>
      <c r="AD604" s="64">
        <v>-11.999999999999996</v>
      </c>
      <c r="AE604" s="65">
        <f>AD604*Table1[[#This Row],[Std. Price ($)]]</f>
        <v>-240.2495999999999</v>
      </c>
    </row>
    <row r="605" spans="1:31" ht="18.5" x14ac:dyDescent="0.35">
      <c r="A605" s="46">
        <v>14719.852977094328</v>
      </c>
      <c r="B605" s="47">
        <v>17.759</v>
      </c>
      <c r="C605" s="47">
        <v>41.669051325000012</v>
      </c>
      <c r="D605" s="47">
        <f>Table1[[#This Row],[On-Hand Stock ($)]]/Table1[[#This Row],[Std. Price ($)]]</f>
        <v>2.3463624824032889</v>
      </c>
      <c r="E605" s="48">
        <v>18</v>
      </c>
      <c r="F605" s="49">
        <v>1.2</v>
      </c>
      <c r="G605" s="48">
        <v>1</v>
      </c>
      <c r="H605" s="48">
        <v>0.25</v>
      </c>
      <c r="I605" s="48">
        <v>11</v>
      </c>
      <c r="J605" s="55">
        <f>Table1[[#This Row],[APU
(units)]]+(Table1[[#This Row],[APU Trend]]*Table1[[#This Row],[APU
(units)]])</f>
        <v>39.599999999999994</v>
      </c>
      <c r="K605" s="55" t="str">
        <f>IF(Table1[[#This Row],[On Hand Stock (units)]]&gt;J605,"Yes","No")</f>
        <v>No</v>
      </c>
      <c r="L605" s="55">
        <f>Table1[[#This Row],[Lead Time (days)]]/Table1[[#This Row],[S-OTD]]</f>
        <v>11</v>
      </c>
      <c r="M605" s="55">
        <f>(Table1[[#This Row],[Demand variability (COV)]]/100)*E605</f>
        <v>4.4999999999999998E-2</v>
      </c>
      <c r="N605" s="55">
        <f>AVERAGE(Table1[[#This Row],[Lead Time (days)]],Table1[[#This Row],[Exp. Lead time]])</f>
        <v>11</v>
      </c>
      <c r="O605" s="55">
        <f>(Table1[[#This Row],[Exp. Lead time]]-N605)^2</f>
        <v>0</v>
      </c>
      <c r="P605" s="55">
        <v>0</v>
      </c>
      <c r="Q605" s="55">
        <f>1.64*SQRT(Table1[[#This Row],[Lead Time (days)]]*(M605^2)+Table1[[#This Row],[APU
(units)]]*P605)</f>
        <v>0.24476690952822849</v>
      </c>
      <c r="R605" s="58">
        <f>Table1[[#This Row],[Safety Stock]]+(E605/30)*Table1[[#This Row],[Lead Time (days)]]</f>
        <v>6.8447669095282277</v>
      </c>
      <c r="S605" s="58" t="str">
        <f>IF(Table1[[#This Row],[On Hand Stock (units)]]&gt;R605,"yes","no")</f>
        <v>no</v>
      </c>
      <c r="T605" s="59">
        <f>Table1[[#This Row],[On Hand Stock (units)]]-J605</f>
        <v>-37.253637517596708</v>
      </c>
      <c r="U605" s="59">
        <f>Table1[[#This Row],[Exp. Lead time]]*Table1[[#This Row],[APU
(units)]]/30</f>
        <v>6.6</v>
      </c>
      <c r="V605" s="59">
        <f>Table1[[#This Row],[On Hand Stock (units)]]+U605</f>
        <v>8.9463624824032877</v>
      </c>
      <c r="W605" s="59" t="str">
        <f>IF(Table1[[#This Row],[On hand quantity after purchase]]&gt;Table1[[#This Row],[APU  Projection for oct]],"Yes","No")</f>
        <v>No</v>
      </c>
      <c r="X605" s="59">
        <f>AE605-Table1[[#This Row],[On Hand Stock (units)]]</f>
        <v>3258.2060375175961</v>
      </c>
      <c r="Y605" s="59">
        <f>MAX(Table1[[#This Row],[Qty required to meet next quarter]],Table1[[#This Row],[MOQ/One lead time demand]])</f>
        <v>3258.2060375175961</v>
      </c>
      <c r="Z605" s="59">
        <f>Table1[[#This Row],[Qty to purchase]]*Table1[[#This Row],[Std. Price ($)]]</f>
        <v>57862.481020274987</v>
      </c>
      <c r="AA605" s="59"/>
      <c r="AB605" s="59"/>
      <c r="AC605" s="61">
        <f>Table1[[#This Row],[On Hand Stock (units)]]-(12*Table1[[#This Row],[APU
(units)]])</f>
        <v>-213.65363751759671</v>
      </c>
      <c r="AD605" s="64">
        <v>183.59999999999997</v>
      </c>
      <c r="AE605" s="65">
        <f>AD605*Table1[[#This Row],[Std. Price ($)]]</f>
        <v>3260.5523999999996</v>
      </c>
    </row>
    <row r="606" spans="1:31" ht="18.5" x14ac:dyDescent="0.35">
      <c r="A606" s="46">
        <v>66054.84358328204</v>
      </c>
      <c r="B606" s="47">
        <v>11.953999999999999</v>
      </c>
      <c r="C606" s="47">
        <v>44.594695199999997</v>
      </c>
      <c r="D606" s="47">
        <f>Table1[[#This Row],[On-Hand Stock ($)]]/Table1[[#This Row],[Std. Price ($)]]</f>
        <v>3.7305249456248957</v>
      </c>
      <c r="E606" s="48">
        <v>18</v>
      </c>
      <c r="F606" s="49">
        <v>1.2</v>
      </c>
      <c r="G606" s="48">
        <v>1</v>
      </c>
      <c r="H606" s="48">
        <v>0.25</v>
      </c>
      <c r="I606" s="48">
        <v>16</v>
      </c>
      <c r="J606" s="55">
        <f>Table1[[#This Row],[APU
(units)]]+(Table1[[#This Row],[APU Trend]]*Table1[[#This Row],[APU
(units)]])</f>
        <v>39.599999999999994</v>
      </c>
      <c r="K606" s="55" t="str">
        <f>IF(Table1[[#This Row],[On Hand Stock (units)]]&gt;J606,"Yes","No")</f>
        <v>No</v>
      </c>
      <c r="L606" s="55">
        <f>Table1[[#This Row],[Lead Time (days)]]/Table1[[#This Row],[S-OTD]]</f>
        <v>16</v>
      </c>
      <c r="M606" s="55">
        <f>(Table1[[#This Row],[Demand variability (COV)]]/100)*E606</f>
        <v>4.4999999999999998E-2</v>
      </c>
      <c r="N606" s="55">
        <f>AVERAGE(Table1[[#This Row],[Lead Time (days)]],Table1[[#This Row],[Exp. Lead time]])</f>
        <v>16</v>
      </c>
      <c r="O606" s="55">
        <f>(Table1[[#This Row],[Exp. Lead time]]-N606)^2</f>
        <v>0</v>
      </c>
      <c r="P606" s="55">
        <v>0</v>
      </c>
      <c r="Q606" s="55">
        <f>1.64*SQRT(Table1[[#This Row],[Lead Time (days)]]*(M606^2)+Table1[[#This Row],[APU
(units)]]*P606)</f>
        <v>0.29519999999999996</v>
      </c>
      <c r="R606" s="58">
        <f>Table1[[#This Row],[Safety Stock]]+(E606/30)*Table1[[#This Row],[Lead Time (days)]]</f>
        <v>9.8951999999999991</v>
      </c>
      <c r="S606" s="58" t="str">
        <f>IF(Table1[[#This Row],[On Hand Stock (units)]]&gt;R606,"yes","no")</f>
        <v>no</v>
      </c>
      <c r="T606" s="59">
        <f>Table1[[#This Row],[On Hand Stock (units)]]-J606</f>
        <v>-35.869475054375101</v>
      </c>
      <c r="U606" s="59">
        <f>Table1[[#This Row],[Exp. Lead time]]*Table1[[#This Row],[APU
(units)]]/30</f>
        <v>9.6</v>
      </c>
      <c r="V606" s="59">
        <f>Table1[[#This Row],[On Hand Stock (units)]]+U606</f>
        <v>13.330524945624894</v>
      </c>
      <c r="W606" s="59" t="str">
        <f>IF(Table1[[#This Row],[On hand quantity after purchase]]&gt;Table1[[#This Row],[APU  Projection for oct]],"Yes","No")</f>
        <v>No</v>
      </c>
      <c r="X606" s="59">
        <f>AE606-Table1[[#This Row],[On Hand Stock (units)]]</f>
        <v>2191.0238750543745</v>
      </c>
      <c r="Y606" s="59">
        <f>MAX(Table1[[#This Row],[Qty required to meet next quarter]],Table1[[#This Row],[MOQ/One lead time demand]])</f>
        <v>2191.0238750543745</v>
      </c>
      <c r="Z606" s="59">
        <f>Table1[[#This Row],[Qty to purchase]]*Table1[[#This Row],[Std. Price ($)]]</f>
        <v>26191.49940239999</v>
      </c>
      <c r="AA606" s="59"/>
      <c r="AB606" s="59"/>
      <c r="AC606" s="61">
        <f>Table1[[#This Row],[On Hand Stock (units)]]-(12*Table1[[#This Row],[APU
(units)]])</f>
        <v>-212.26947505437511</v>
      </c>
      <c r="AD606" s="64">
        <v>183.59999999999997</v>
      </c>
      <c r="AE606" s="65">
        <f>AD606*Table1[[#This Row],[Std. Price ($)]]</f>
        <v>2194.7543999999994</v>
      </c>
    </row>
    <row r="607" spans="1:31" ht="18.5" x14ac:dyDescent="0.35">
      <c r="A607" s="46">
        <v>58730.323833252842</v>
      </c>
      <c r="B607" s="47">
        <v>10.363</v>
      </c>
      <c r="C607" s="47">
        <v>27.641243024999998</v>
      </c>
      <c r="D607" s="47">
        <f>Table1[[#This Row],[On-Hand Stock ($)]]/Table1[[#This Row],[Std. Price ($)]]</f>
        <v>2.6673012665251372</v>
      </c>
      <c r="E607" s="48">
        <v>18</v>
      </c>
      <c r="F607" s="49">
        <v>0.5</v>
      </c>
      <c r="G607" s="48">
        <v>1</v>
      </c>
      <c r="H607" s="48">
        <v>0.25</v>
      </c>
      <c r="I607" s="48">
        <v>11</v>
      </c>
      <c r="J607" s="55">
        <f>Table1[[#This Row],[APU
(units)]]+(Table1[[#This Row],[APU Trend]]*Table1[[#This Row],[APU
(units)]])</f>
        <v>27</v>
      </c>
      <c r="K607" s="55" t="str">
        <f>IF(Table1[[#This Row],[On Hand Stock (units)]]&gt;J607,"Yes","No")</f>
        <v>No</v>
      </c>
      <c r="L607" s="55">
        <f>Table1[[#This Row],[Lead Time (days)]]/Table1[[#This Row],[S-OTD]]</f>
        <v>11</v>
      </c>
      <c r="M607" s="55">
        <f>(Table1[[#This Row],[Demand variability (COV)]]/100)*E607</f>
        <v>4.4999999999999998E-2</v>
      </c>
      <c r="N607" s="55">
        <f>AVERAGE(Table1[[#This Row],[Lead Time (days)]],Table1[[#This Row],[Exp. Lead time]])</f>
        <v>11</v>
      </c>
      <c r="O607" s="55">
        <f>(Table1[[#This Row],[Exp. Lead time]]-N607)^2</f>
        <v>0</v>
      </c>
      <c r="P607" s="55">
        <v>0</v>
      </c>
      <c r="Q607" s="55">
        <f>1.64*SQRT(Table1[[#This Row],[Lead Time (days)]]*(M607^2)+Table1[[#This Row],[APU
(units)]]*P607)</f>
        <v>0.24476690952822849</v>
      </c>
      <c r="R607" s="58">
        <f>Table1[[#This Row],[Safety Stock]]+(E607/30)*Table1[[#This Row],[Lead Time (days)]]</f>
        <v>6.8447669095282277</v>
      </c>
      <c r="S607" s="58" t="str">
        <f>IF(Table1[[#This Row],[On Hand Stock (units)]]&gt;R607,"yes","no")</f>
        <v>no</v>
      </c>
      <c r="T607" s="59">
        <f>Table1[[#This Row],[On Hand Stock (units)]]-J607</f>
        <v>-24.332698733474864</v>
      </c>
      <c r="U607" s="59">
        <f>Table1[[#This Row],[Exp. Lead time]]*Table1[[#This Row],[APU
(units)]]/30</f>
        <v>6.6</v>
      </c>
      <c r="V607" s="59">
        <f>Table1[[#This Row],[On Hand Stock (units)]]+U607</f>
        <v>9.2673012665251377</v>
      </c>
      <c r="W607" s="59" t="str">
        <f>IF(Table1[[#This Row],[On hand quantity after purchase]]&gt;Table1[[#This Row],[APU  Projection for oct]],"Yes","No")</f>
        <v>No</v>
      </c>
      <c r="X607" s="59">
        <f>AE607-Table1[[#This Row],[On Hand Stock (units)]]</f>
        <v>1116.5366987334749</v>
      </c>
      <c r="Y607" s="59">
        <f>MAX(Table1[[#This Row],[Qty required to meet next quarter]],Table1[[#This Row],[MOQ/One lead time demand]])</f>
        <v>1116.5366987334749</v>
      </c>
      <c r="Z607" s="59">
        <f>Table1[[#This Row],[Qty to purchase]]*Table1[[#This Row],[Std. Price ($)]]</f>
        <v>11570.669808974999</v>
      </c>
      <c r="AA607" s="59"/>
      <c r="AB607" s="59"/>
      <c r="AC607" s="61">
        <f>Table1[[#This Row],[On Hand Stock (units)]]-(12*Table1[[#This Row],[APU
(units)]])</f>
        <v>-213.33269873347487</v>
      </c>
      <c r="AD607" s="64">
        <v>108</v>
      </c>
      <c r="AE607" s="65">
        <f>AD607*Table1[[#This Row],[Std. Price ($)]]</f>
        <v>1119.204</v>
      </c>
    </row>
    <row r="608" spans="1:31" ht="18.5" x14ac:dyDescent="0.35">
      <c r="A608" s="46">
        <v>46476.698752906443</v>
      </c>
      <c r="B608" s="47">
        <v>23.91249135</v>
      </c>
      <c r="C608" s="47">
        <v>355.19949876428876</v>
      </c>
      <c r="D608" s="47">
        <f>Table1[[#This Row],[On-Hand Stock ($)]]/Table1[[#This Row],[Std. Price ($)]]</f>
        <v>14.854140188294883</v>
      </c>
      <c r="E608" s="48">
        <v>10</v>
      </c>
      <c r="F608" s="49">
        <v>1.5</v>
      </c>
      <c r="G608" s="48">
        <v>1</v>
      </c>
      <c r="H608" s="48">
        <v>0.95</v>
      </c>
      <c r="I608" s="48">
        <v>39</v>
      </c>
      <c r="J608" s="55">
        <f>Table1[[#This Row],[APU
(units)]]+(Table1[[#This Row],[APU Trend]]*Table1[[#This Row],[APU
(units)]])</f>
        <v>25</v>
      </c>
      <c r="K608" s="55" t="str">
        <f>IF(Table1[[#This Row],[On Hand Stock (units)]]&gt;J608,"Yes","No")</f>
        <v>No</v>
      </c>
      <c r="L608" s="55">
        <f>Table1[[#This Row],[Lead Time (days)]]/Table1[[#This Row],[S-OTD]]</f>
        <v>39</v>
      </c>
      <c r="M608" s="55">
        <f>(Table1[[#This Row],[Demand variability (COV)]]/100)*E608</f>
        <v>9.5000000000000001E-2</v>
      </c>
      <c r="N608" s="55">
        <f>AVERAGE(Table1[[#This Row],[Lead Time (days)]],Table1[[#This Row],[Exp. Lead time]])</f>
        <v>39</v>
      </c>
      <c r="O608" s="55">
        <f>(Table1[[#This Row],[Exp. Lead time]]-N608)^2</f>
        <v>0</v>
      </c>
      <c r="P608" s="55">
        <v>0</v>
      </c>
      <c r="Q608" s="55">
        <f>1.64*SQRT(Table1[[#This Row],[Lead Time (days)]]*(M608^2)+Table1[[#This Row],[APU
(units)]]*P608)</f>
        <v>0.97297068815047039</v>
      </c>
      <c r="R608" s="58">
        <f>Table1[[#This Row],[Safety Stock]]+(E608/30)*Table1[[#This Row],[Lead Time (days)]]</f>
        <v>13.97297068815047</v>
      </c>
      <c r="S608" s="58" t="str">
        <f>IF(Table1[[#This Row],[On Hand Stock (units)]]&gt;R608,"yes","no")</f>
        <v>yes</v>
      </c>
      <c r="T608" s="59">
        <f>Table1[[#This Row],[On Hand Stock (units)]]-J608</f>
        <v>-10.145859811705117</v>
      </c>
      <c r="U608" s="59">
        <f>Table1[[#This Row],[Exp. Lead time]]*Table1[[#This Row],[APU
(units)]]/30</f>
        <v>13</v>
      </c>
      <c r="V608" s="59">
        <f>Table1[[#This Row],[On Hand Stock (units)]]+U608</f>
        <v>27.854140188294885</v>
      </c>
      <c r="W608" s="59" t="str">
        <f>IF(Table1[[#This Row],[On hand quantity after purchase]]&gt;Table1[[#This Row],[APU  Projection for oct]],"Yes","No")</f>
        <v>Yes</v>
      </c>
      <c r="X608" s="59">
        <f>AE608-Table1[[#This Row],[On Hand Stock (units)]]</f>
        <v>2854.6448218117052</v>
      </c>
      <c r="Y608" s="59">
        <f>MAX(Table1[[#This Row],[Qty required to meet next quarter]],Table1[[#This Row],[MOQ/One lead time demand]])</f>
        <v>2854.6448218117052</v>
      </c>
      <c r="Z608" s="59">
        <f>Table1[[#This Row],[Qty to purchase]]*Table1[[#This Row],[Std. Price ($)]]</f>
        <v>68261.669608894692</v>
      </c>
      <c r="AA608" s="59"/>
      <c r="AB608" s="59"/>
      <c r="AC608" s="61">
        <f>Table1[[#This Row],[On Hand Stock (units)]]-(12*Table1[[#This Row],[APU
(units)]])</f>
        <v>-105.14585981170512</v>
      </c>
      <c r="AD608" s="64">
        <v>120</v>
      </c>
      <c r="AE608" s="65">
        <f>AD608*Table1[[#This Row],[Std. Price ($)]]</f>
        <v>2869.4989620000001</v>
      </c>
    </row>
    <row r="609" spans="1:31" ht="18.5" x14ac:dyDescent="0.35">
      <c r="A609" s="46">
        <v>87976.947607293871</v>
      </c>
      <c r="B609" s="47">
        <v>404.20606901999997</v>
      </c>
      <c r="C609" s="47">
        <v>7513.597803278818</v>
      </c>
      <c r="D609" s="47">
        <f>Table1[[#This Row],[On-Hand Stock ($)]]/Table1[[#This Row],[Std. Price ($)]]</f>
        <v>18.58853287753838</v>
      </c>
      <c r="E609" s="48">
        <v>10</v>
      </c>
      <c r="F609" s="49">
        <v>0.8</v>
      </c>
      <c r="G609" s="48">
        <v>1</v>
      </c>
      <c r="H609" s="48">
        <v>1.73</v>
      </c>
      <c r="I609" s="48">
        <v>28</v>
      </c>
      <c r="J609" s="55">
        <f>Table1[[#This Row],[APU
(units)]]+(Table1[[#This Row],[APU Trend]]*Table1[[#This Row],[APU
(units)]])</f>
        <v>18</v>
      </c>
      <c r="K609" s="55" t="str">
        <f>IF(Table1[[#This Row],[On Hand Stock (units)]]&gt;J609,"Yes","No")</f>
        <v>Yes</v>
      </c>
      <c r="L609" s="55">
        <f>Table1[[#This Row],[Lead Time (days)]]/Table1[[#This Row],[S-OTD]]</f>
        <v>28</v>
      </c>
      <c r="M609" s="55">
        <f>(Table1[[#This Row],[Demand variability (COV)]]/100)*E609</f>
        <v>0.17299999999999999</v>
      </c>
      <c r="N609" s="55">
        <f>AVERAGE(Table1[[#This Row],[Lead Time (days)]],Table1[[#This Row],[Exp. Lead time]])</f>
        <v>28</v>
      </c>
      <c r="O609" s="55">
        <f>(Table1[[#This Row],[Exp. Lead time]]-N609)^2</f>
        <v>0</v>
      </c>
      <c r="P609" s="55">
        <v>0</v>
      </c>
      <c r="Q609" s="55">
        <f>1.64*SQRT(Table1[[#This Row],[Lead Time (days)]]*(M609^2)+Table1[[#This Row],[APU
(units)]]*P609)</f>
        <v>1.5013051239504911</v>
      </c>
      <c r="R609" s="58">
        <f>Table1[[#This Row],[Safety Stock]]+(E609/30)*Table1[[#This Row],[Lead Time (days)]]</f>
        <v>10.834638457283823</v>
      </c>
      <c r="S609" s="58" t="str">
        <f>IF(Table1[[#This Row],[On Hand Stock (units)]]&gt;R609,"yes","no")</f>
        <v>yes</v>
      </c>
      <c r="T609" s="59">
        <f>Table1[[#This Row],[On Hand Stock (units)]]-J609</f>
        <v>0.58853287753838046</v>
      </c>
      <c r="U609" s="59">
        <f>Table1[[#This Row],[Exp. Lead time]]*Table1[[#This Row],[APU
(units)]]/30</f>
        <v>9.3333333333333339</v>
      </c>
      <c r="V609" s="59">
        <f>Table1[[#This Row],[On Hand Stock (units)]]+U609</f>
        <v>27.921866210871713</v>
      </c>
      <c r="W609" s="59" t="str">
        <f>IF(Table1[[#This Row],[On hand quantity after purchase]]&gt;Table1[[#This Row],[APU  Projection for oct]],"Yes","No")</f>
        <v>Yes</v>
      </c>
      <c r="X609" s="59">
        <f>AE609-Table1[[#This Row],[On Hand Stock (units)]]</f>
        <v>31509.48485068246</v>
      </c>
      <c r="Y609" s="59">
        <f>MAX(Table1[[#This Row],[Qty required to meet next quarter]],Table1[[#This Row],[MOQ/One lead time demand]])</f>
        <v>31509.48485068246</v>
      </c>
      <c r="Z609" s="59">
        <f>Table1[[#This Row],[Qty to purchase]]*Table1[[#This Row],[Std. Price ($)]]</f>
        <v>12736325.008339599</v>
      </c>
      <c r="AA609" s="59"/>
      <c r="AB609" s="59"/>
      <c r="AC609" s="61">
        <f>Table1[[#This Row],[On Hand Stock (units)]]-(12*Table1[[#This Row],[APU
(units)]])</f>
        <v>-101.41146712246162</v>
      </c>
      <c r="AD609" s="64">
        <v>78</v>
      </c>
      <c r="AE609" s="65">
        <f>AD609*Table1[[#This Row],[Std. Price ($)]]</f>
        <v>31528.073383559997</v>
      </c>
    </row>
    <row r="610" spans="1:31" ht="18.5" x14ac:dyDescent="0.35">
      <c r="A610" s="46">
        <v>30213.945618810358</v>
      </c>
      <c r="B610" s="47">
        <v>107.53540361999998</v>
      </c>
      <c r="C610" s="47">
        <v>3385.4438994612628</v>
      </c>
      <c r="D610" s="47">
        <f>Table1[[#This Row],[On-Hand Stock ($)]]/Table1[[#This Row],[Std. Price ($)]]</f>
        <v>31.482133190520901</v>
      </c>
      <c r="E610" s="48">
        <v>10</v>
      </c>
      <c r="F610" s="49">
        <v>-0.4</v>
      </c>
      <c r="G610" s="48">
        <v>1</v>
      </c>
      <c r="H610" s="48">
        <v>2.48</v>
      </c>
      <c r="I610" s="48">
        <v>33</v>
      </c>
      <c r="J610" s="55">
        <f>Table1[[#This Row],[APU
(units)]]+(Table1[[#This Row],[APU Trend]]*Table1[[#This Row],[APU
(units)]])</f>
        <v>6</v>
      </c>
      <c r="K610" s="55" t="str">
        <f>IF(Table1[[#This Row],[On Hand Stock (units)]]&gt;J610,"Yes","No")</f>
        <v>Yes</v>
      </c>
      <c r="L610" s="55">
        <f>Table1[[#This Row],[Lead Time (days)]]/Table1[[#This Row],[S-OTD]]</f>
        <v>33</v>
      </c>
      <c r="M610" s="55">
        <f>(Table1[[#This Row],[Demand variability (COV)]]/100)*E610</f>
        <v>0.248</v>
      </c>
      <c r="N610" s="55">
        <f>AVERAGE(Table1[[#This Row],[Lead Time (days)]],Table1[[#This Row],[Exp. Lead time]])</f>
        <v>33</v>
      </c>
      <c r="O610" s="55">
        <f>(Table1[[#This Row],[Exp. Lead time]]-N610)^2</f>
        <v>0</v>
      </c>
      <c r="P610" s="55">
        <v>0</v>
      </c>
      <c r="Q610" s="55">
        <f>1.64*SQRT(Table1[[#This Row],[Lead Time (days)]]*(M610^2)+Table1[[#This Row],[APU
(units)]]*P610)</f>
        <v>2.3364285195999468</v>
      </c>
      <c r="R610" s="58">
        <f>Table1[[#This Row],[Safety Stock]]+(E610/30)*Table1[[#This Row],[Lead Time (days)]]</f>
        <v>13.336428519599947</v>
      </c>
      <c r="S610" s="58" t="str">
        <f>IF(Table1[[#This Row],[On Hand Stock (units)]]&gt;R610,"yes","no")</f>
        <v>yes</v>
      </c>
      <c r="T610" s="59">
        <f>Table1[[#This Row],[On Hand Stock (units)]]-J610</f>
        <v>25.482133190520901</v>
      </c>
      <c r="U610" s="59">
        <f>Table1[[#This Row],[Exp. Lead time]]*Table1[[#This Row],[APU
(units)]]/30</f>
        <v>11</v>
      </c>
      <c r="V610" s="59">
        <f>Table1[[#This Row],[On Hand Stock (units)]]+U610</f>
        <v>42.482133190520898</v>
      </c>
      <c r="W610" s="59" t="str">
        <f>IF(Table1[[#This Row],[On hand quantity after purchase]]&gt;Table1[[#This Row],[APU  Projection for oct]],"Yes","No")</f>
        <v>Yes</v>
      </c>
      <c r="X610" s="59">
        <f>AE610-Table1[[#This Row],[On Hand Stock (units)]]</f>
        <v>613.7302885294788</v>
      </c>
      <c r="Y610" s="59">
        <f>MAX(Table1[[#This Row],[Qty required to meet next quarter]],Table1[[#This Row],[MOQ/One lead time demand]])</f>
        <v>613.7302885294788</v>
      </c>
      <c r="Z610" s="59">
        <f>Table1[[#This Row],[Qty to purchase]]*Table1[[#This Row],[Std. Price ($)]]</f>
        <v>65997.734290836554</v>
      </c>
      <c r="AA610" s="59"/>
      <c r="AB610" s="59"/>
      <c r="AC610" s="61">
        <f>Table1[[#This Row],[On Hand Stock (units)]]-(12*Table1[[#This Row],[APU
(units)]])</f>
        <v>-88.517866809479102</v>
      </c>
      <c r="AD610" s="64">
        <v>5.9999999999999982</v>
      </c>
      <c r="AE610" s="65">
        <f>AD610*Table1[[#This Row],[Std. Price ($)]]</f>
        <v>645.21242171999972</v>
      </c>
    </row>
    <row r="611" spans="1:31" ht="18.5" x14ac:dyDescent="0.35">
      <c r="A611" s="46">
        <v>72973.151033920818</v>
      </c>
      <c r="B611" s="47">
        <v>5.9838799999999992</v>
      </c>
      <c r="C611" s="47">
        <v>26.88986791656</v>
      </c>
      <c r="D611" s="47">
        <f>Table1[[#This Row],[On-Hand Stock ($)]]/Table1[[#This Row],[Std. Price ($)]]</f>
        <v>4.4937177745141952</v>
      </c>
      <c r="E611" s="48">
        <v>18</v>
      </c>
      <c r="F611" s="49">
        <v>0.2</v>
      </c>
      <c r="G611" s="48">
        <v>1</v>
      </c>
      <c r="H611" s="48">
        <v>0.91</v>
      </c>
      <c r="I611" s="48">
        <v>6</v>
      </c>
      <c r="J611" s="55">
        <f>Table1[[#This Row],[APU
(units)]]+(Table1[[#This Row],[APU Trend]]*Table1[[#This Row],[APU
(units)]])</f>
        <v>21.6</v>
      </c>
      <c r="K611" s="55" t="str">
        <f>IF(Table1[[#This Row],[On Hand Stock (units)]]&gt;J611,"Yes","No")</f>
        <v>No</v>
      </c>
      <c r="L611" s="55">
        <f>Table1[[#This Row],[Lead Time (days)]]/Table1[[#This Row],[S-OTD]]</f>
        <v>6</v>
      </c>
      <c r="M611" s="55">
        <f>(Table1[[#This Row],[Demand variability (COV)]]/100)*E611</f>
        <v>0.1638</v>
      </c>
      <c r="N611" s="55">
        <f>AVERAGE(Table1[[#This Row],[Lead Time (days)]],Table1[[#This Row],[Exp. Lead time]])</f>
        <v>6</v>
      </c>
      <c r="O611" s="55">
        <f>(Table1[[#This Row],[Exp. Lead time]]-N611)^2</f>
        <v>0</v>
      </c>
      <c r="P611" s="55">
        <v>0</v>
      </c>
      <c r="Q611" s="55">
        <f>1.64*SQRT(Table1[[#This Row],[Lead Time (days)]]*(M611^2)+Table1[[#This Row],[APU
(units)]]*P611)</f>
        <v>0.65801132858333067</v>
      </c>
      <c r="R611" s="58">
        <f>Table1[[#This Row],[Safety Stock]]+(E611/30)*Table1[[#This Row],[Lead Time (days)]]</f>
        <v>4.2580113285833301</v>
      </c>
      <c r="S611" s="58" t="str">
        <f>IF(Table1[[#This Row],[On Hand Stock (units)]]&gt;R611,"yes","no")</f>
        <v>yes</v>
      </c>
      <c r="T611" s="59">
        <f>Table1[[#This Row],[On Hand Stock (units)]]-J611</f>
        <v>-17.106282225485806</v>
      </c>
      <c r="U611" s="59">
        <f>Table1[[#This Row],[Exp. Lead time]]*Table1[[#This Row],[APU
(units)]]/30</f>
        <v>3.6</v>
      </c>
      <c r="V611" s="59">
        <f>Table1[[#This Row],[On Hand Stock (units)]]+U611</f>
        <v>8.0937177745141948</v>
      </c>
      <c r="W611" s="59" t="str">
        <f>IF(Table1[[#This Row],[On hand quantity after purchase]]&gt;Table1[[#This Row],[APU  Projection for oct]],"Yes","No")</f>
        <v>No</v>
      </c>
      <c r="X611" s="59">
        <f>AE611-Table1[[#This Row],[On Hand Stock (units)]]</f>
        <v>447.88761022548567</v>
      </c>
      <c r="Y611" s="59">
        <f>MAX(Table1[[#This Row],[Qty required to meet next quarter]],Table1[[#This Row],[MOQ/One lead time demand]])</f>
        <v>447.88761022548567</v>
      </c>
      <c r="Z611" s="59">
        <f>Table1[[#This Row],[Qty to purchase]]*Table1[[#This Row],[Std. Price ($)]]</f>
        <v>2680.1057130760787</v>
      </c>
      <c r="AA611" s="59"/>
      <c r="AB611" s="59"/>
      <c r="AC611" s="61">
        <f>Table1[[#This Row],[On Hand Stock (units)]]-(12*Table1[[#This Row],[APU
(units)]])</f>
        <v>-211.50628222548579</v>
      </c>
      <c r="AD611" s="64">
        <v>75.599999999999994</v>
      </c>
      <c r="AE611" s="65">
        <f>AD611*Table1[[#This Row],[Std. Price ($)]]</f>
        <v>452.38132799999988</v>
      </c>
    </row>
    <row r="612" spans="1:31" ht="18.5" x14ac:dyDescent="0.35">
      <c r="A612" s="46">
        <v>52567.948072428459</v>
      </c>
      <c r="B612" s="47">
        <v>340.88449777999995</v>
      </c>
      <c r="C612" s="47">
        <v>16943.677387859028</v>
      </c>
      <c r="D612" s="47">
        <f>Table1[[#This Row],[On-Hand Stock ($)]]/Table1[[#This Row],[Std. Price ($)]]</f>
        <v>49.705039384906669</v>
      </c>
      <c r="E612" s="48">
        <v>18</v>
      </c>
      <c r="F612" s="49">
        <v>0.6</v>
      </c>
      <c r="G612" s="48">
        <v>0.82</v>
      </c>
      <c r="H612" s="48">
        <v>2.66</v>
      </c>
      <c r="I612" s="48">
        <v>27</v>
      </c>
      <c r="J612" s="55">
        <f>Table1[[#This Row],[APU
(units)]]+(Table1[[#This Row],[APU Trend]]*Table1[[#This Row],[APU
(units)]])</f>
        <v>28.799999999999997</v>
      </c>
      <c r="K612" s="55" t="str">
        <f>IF(Table1[[#This Row],[On Hand Stock (units)]]&gt;J612,"Yes","No")</f>
        <v>Yes</v>
      </c>
      <c r="L612" s="55">
        <f>Table1[[#This Row],[Lead Time (days)]]/Table1[[#This Row],[S-OTD]]</f>
        <v>32.926829268292686</v>
      </c>
      <c r="M612" s="55">
        <f>(Table1[[#This Row],[Demand variability (COV)]]/100)*E612</f>
        <v>0.47880000000000006</v>
      </c>
      <c r="N612" s="55">
        <f>AVERAGE(Table1[[#This Row],[Lead Time (days)]],Table1[[#This Row],[Exp. Lead time]])</f>
        <v>29.963414634146343</v>
      </c>
      <c r="O612" s="55">
        <f>(Table1[[#This Row],[Exp. Lead time]]-N612)^2</f>
        <v>8.7818262938727027</v>
      </c>
      <c r="P612" s="55">
        <v>8.7818262938727027</v>
      </c>
      <c r="Q612" s="55">
        <f>1.64*SQRT(Table1[[#This Row],[Lead Time (days)]]*(M612^2)+Table1[[#This Row],[APU
(units)]]*P612)</f>
        <v>21.019055900140906</v>
      </c>
      <c r="R612" s="58">
        <f>Table1[[#This Row],[Safety Stock]]+(E612/30)*Table1[[#This Row],[Lead Time (days)]]</f>
        <v>37.219055900140901</v>
      </c>
      <c r="S612" s="58" t="str">
        <f>IF(Table1[[#This Row],[On Hand Stock (units)]]&gt;R612,"yes","no")</f>
        <v>yes</v>
      </c>
      <c r="T612" s="59">
        <f>Table1[[#This Row],[On Hand Stock (units)]]-J612</f>
        <v>20.905039384906672</v>
      </c>
      <c r="U612" s="59">
        <f>Table1[[#This Row],[Exp. Lead time]]*Table1[[#This Row],[APU
(units)]]/30</f>
        <v>19.756097560975611</v>
      </c>
      <c r="V612" s="59">
        <f>Table1[[#This Row],[On Hand Stock (units)]]+U612</f>
        <v>69.461136945882288</v>
      </c>
      <c r="W612" s="59" t="str">
        <f>IF(Table1[[#This Row],[On hand quantity after purchase]]&gt;Table1[[#This Row],[APU  Projection for oct]],"Yes","No")</f>
        <v>Yes</v>
      </c>
      <c r="X612" s="59">
        <f>AE612-Table1[[#This Row],[On Hand Stock (units)]]</f>
        <v>40447.373296879079</v>
      </c>
      <c r="Y612" s="59">
        <f>MAX(Table1[[#This Row],[Qty required to meet next quarter]],Table1[[#This Row],[MOQ/One lead time demand]])</f>
        <v>40447.373296879079</v>
      </c>
      <c r="Z612" s="59">
        <f>Table1[[#This Row],[Qty to purchase]]*Table1[[#This Row],[Std. Price ($)]]</f>
        <v>13787882.532826805</v>
      </c>
      <c r="AA612" s="59"/>
      <c r="AB612" s="59"/>
      <c r="AC612" s="61">
        <f>Table1[[#This Row],[On Hand Stock (units)]]-(12*Table1[[#This Row],[APU
(units)]])</f>
        <v>-166.29496061509332</v>
      </c>
      <c r="AD612" s="64">
        <v>118.79999999999998</v>
      </c>
      <c r="AE612" s="65">
        <f>AD612*Table1[[#This Row],[Std. Price ($)]]</f>
        <v>40497.078336263985</v>
      </c>
    </row>
    <row r="613" spans="1:31" ht="18.5" x14ac:dyDescent="0.35">
      <c r="A613" s="46">
        <v>60451.340823636223</v>
      </c>
      <c r="B613" s="47">
        <v>64.027000000000001</v>
      </c>
      <c r="C613" s="47">
        <v>355.59029880000003</v>
      </c>
      <c r="D613" s="47">
        <f>Table1[[#This Row],[On-Hand Stock ($)]]/Table1[[#This Row],[Std. Price ($)]]</f>
        <v>5.5537554281787376</v>
      </c>
      <c r="E613" s="48">
        <v>34</v>
      </c>
      <c r="F613" s="49">
        <v>1.2</v>
      </c>
      <c r="G613" s="48">
        <v>1</v>
      </c>
      <c r="H613" s="48">
        <v>0.25</v>
      </c>
      <c r="I613" s="48">
        <v>16</v>
      </c>
      <c r="J613" s="55">
        <f>Table1[[#This Row],[APU
(units)]]+(Table1[[#This Row],[APU Trend]]*Table1[[#This Row],[APU
(units)]])</f>
        <v>74.8</v>
      </c>
      <c r="K613" s="55" t="str">
        <f>IF(Table1[[#This Row],[On Hand Stock (units)]]&gt;J613,"Yes","No")</f>
        <v>No</v>
      </c>
      <c r="L613" s="55">
        <f>Table1[[#This Row],[Lead Time (days)]]/Table1[[#This Row],[S-OTD]]</f>
        <v>16</v>
      </c>
      <c r="M613" s="55">
        <f>(Table1[[#This Row],[Demand variability (COV)]]/100)*E613</f>
        <v>8.5000000000000006E-2</v>
      </c>
      <c r="N613" s="55">
        <f>AVERAGE(Table1[[#This Row],[Lead Time (days)]],Table1[[#This Row],[Exp. Lead time]])</f>
        <v>16</v>
      </c>
      <c r="O613" s="55">
        <f>(Table1[[#This Row],[Exp. Lead time]]-N613)^2</f>
        <v>0</v>
      </c>
      <c r="P613" s="55">
        <v>0</v>
      </c>
      <c r="Q613" s="55">
        <f>1.64*SQRT(Table1[[#This Row],[Lead Time (days)]]*(M613^2)+Table1[[#This Row],[APU
(units)]]*P613)</f>
        <v>0.55759999999999998</v>
      </c>
      <c r="R613" s="58">
        <f>Table1[[#This Row],[Safety Stock]]+(E613/30)*Table1[[#This Row],[Lead Time (days)]]</f>
        <v>18.690933333333334</v>
      </c>
      <c r="S613" s="58" t="str">
        <f>IF(Table1[[#This Row],[On Hand Stock (units)]]&gt;R613,"yes","no")</f>
        <v>no</v>
      </c>
      <c r="T613" s="59">
        <f>Table1[[#This Row],[On Hand Stock (units)]]-J613</f>
        <v>-69.246244571821265</v>
      </c>
      <c r="U613" s="59">
        <f>Table1[[#This Row],[Exp. Lead time]]*Table1[[#This Row],[APU
(units)]]/30</f>
        <v>18.133333333333333</v>
      </c>
      <c r="V613" s="59">
        <f>Table1[[#This Row],[On Hand Stock (units)]]+U613</f>
        <v>23.687088761512072</v>
      </c>
      <c r="W613" s="59" t="str">
        <f>IF(Table1[[#This Row],[On hand quantity after purchase]]&gt;Table1[[#This Row],[APU  Projection for oct]],"Yes","No")</f>
        <v>No</v>
      </c>
      <c r="X613" s="59">
        <f>AE613-Table1[[#This Row],[On Hand Stock (units)]]</f>
        <v>22199.009844571818</v>
      </c>
      <c r="Y613" s="59">
        <f>MAX(Table1[[#This Row],[Qty required to meet next quarter]],Table1[[#This Row],[MOQ/One lead time demand]])</f>
        <v>22199.009844571818</v>
      </c>
      <c r="Z613" s="59">
        <f>Table1[[#This Row],[Qty to purchase]]*Table1[[#This Row],[Std. Price ($)]]</f>
        <v>1421336.0033183999</v>
      </c>
      <c r="AA613" s="59"/>
      <c r="AB613" s="59"/>
      <c r="AC613" s="61">
        <f>Table1[[#This Row],[On Hand Stock (units)]]-(12*Table1[[#This Row],[APU
(units)]])</f>
        <v>-402.44624457182124</v>
      </c>
      <c r="AD613" s="64">
        <v>346.79999999999995</v>
      </c>
      <c r="AE613" s="65">
        <f>AD613*Table1[[#This Row],[Std. Price ($)]]</f>
        <v>22204.563599999998</v>
      </c>
    </row>
    <row r="614" spans="1:31" ht="18.5" x14ac:dyDescent="0.35">
      <c r="A614" s="46">
        <v>64530.526709407335</v>
      </c>
      <c r="B614" s="47">
        <v>20.837449979999999</v>
      </c>
      <c r="C614" s="47">
        <v>62.384072296021664</v>
      </c>
      <c r="D614" s="47">
        <f>Table1[[#This Row],[On-Hand Stock ($)]]/Table1[[#This Row],[Std. Price ($)]]</f>
        <v>2.993843889530559</v>
      </c>
      <c r="E614" s="48">
        <v>10</v>
      </c>
      <c r="F614" s="49">
        <v>-0.2</v>
      </c>
      <c r="G614" s="48">
        <v>1</v>
      </c>
      <c r="H614" s="48">
        <v>0.25</v>
      </c>
      <c r="I614" s="48">
        <v>26</v>
      </c>
      <c r="J614" s="55">
        <f>Table1[[#This Row],[APU
(units)]]+(Table1[[#This Row],[APU Trend]]*Table1[[#This Row],[APU
(units)]])</f>
        <v>8</v>
      </c>
      <c r="K614" s="55" t="str">
        <f>IF(Table1[[#This Row],[On Hand Stock (units)]]&gt;J614,"Yes","No")</f>
        <v>No</v>
      </c>
      <c r="L614" s="55">
        <f>Table1[[#This Row],[Lead Time (days)]]/Table1[[#This Row],[S-OTD]]</f>
        <v>26</v>
      </c>
      <c r="M614" s="55">
        <f>(Table1[[#This Row],[Demand variability (COV)]]/100)*E614</f>
        <v>2.5000000000000001E-2</v>
      </c>
      <c r="N614" s="55">
        <f>AVERAGE(Table1[[#This Row],[Lead Time (days)]],Table1[[#This Row],[Exp. Lead time]])</f>
        <v>26</v>
      </c>
      <c r="O614" s="55">
        <f>(Table1[[#This Row],[Exp. Lead time]]-N614)^2</f>
        <v>0</v>
      </c>
      <c r="P614" s="55">
        <v>0</v>
      </c>
      <c r="Q614" s="55">
        <f>1.64*SQRT(Table1[[#This Row],[Lead Time (days)]]*(M614^2)+Table1[[#This Row],[APU
(units)]]*P614)</f>
        <v>0.20905980005730418</v>
      </c>
      <c r="R614" s="58">
        <f>Table1[[#This Row],[Safety Stock]]+(E614/30)*Table1[[#This Row],[Lead Time (days)]]</f>
        <v>8.8757264667239699</v>
      </c>
      <c r="S614" s="58" t="str">
        <f>IF(Table1[[#This Row],[On Hand Stock (units)]]&gt;R614,"yes","no")</f>
        <v>no</v>
      </c>
      <c r="T614" s="59">
        <f>Table1[[#This Row],[On Hand Stock (units)]]-J614</f>
        <v>-5.0061561104694405</v>
      </c>
      <c r="U614" s="59">
        <f>Table1[[#This Row],[Exp. Lead time]]*Table1[[#This Row],[APU
(units)]]/30</f>
        <v>8.6666666666666661</v>
      </c>
      <c r="V614" s="59">
        <f>Table1[[#This Row],[On Hand Stock (units)]]+U614</f>
        <v>11.660510556197226</v>
      </c>
      <c r="W614" s="59" t="str">
        <f>IF(Table1[[#This Row],[On hand quantity after purchase]]&gt;Table1[[#This Row],[APU  Projection for oct]],"Yes","No")</f>
        <v>Yes</v>
      </c>
      <c r="X614" s="59">
        <f>AE614-Table1[[#This Row],[On Hand Stock (units)]]</f>
        <v>372.08025575046941</v>
      </c>
      <c r="Y614" s="59">
        <f>MAX(Table1[[#This Row],[Qty required to meet next quarter]],Table1[[#This Row],[MOQ/One lead time demand]])</f>
        <v>372.08025575046941</v>
      </c>
      <c r="Z614" s="59">
        <f>Table1[[#This Row],[Qty to purchase]]*Table1[[#This Row],[Std. Price ($)]]</f>
        <v>7753.2037177460134</v>
      </c>
      <c r="AA614" s="59"/>
      <c r="AB614" s="59"/>
      <c r="AC614" s="61">
        <f>Table1[[#This Row],[On Hand Stock (units)]]-(12*Table1[[#This Row],[APU
(units)]])</f>
        <v>-117.00615611046945</v>
      </c>
      <c r="AD614" s="64">
        <v>18</v>
      </c>
      <c r="AE614" s="65">
        <f>AD614*Table1[[#This Row],[Std. Price ($)]]</f>
        <v>375.07409963999999</v>
      </c>
    </row>
    <row r="615" spans="1:31" ht="18.5" x14ac:dyDescent="0.35">
      <c r="A615" s="46">
        <v>96146.750671720642</v>
      </c>
      <c r="B615" s="47">
        <v>51.68901429999999</v>
      </c>
      <c r="C615" s="47">
        <v>376.84992933048426</v>
      </c>
      <c r="D615" s="47">
        <f>Table1[[#This Row],[On-Hand Stock ($)]]/Table1[[#This Row],[Std. Price ($)]]</f>
        <v>7.29071611122761</v>
      </c>
      <c r="E615" s="48">
        <v>10</v>
      </c>
      <c r="F615" s="49">
        <v>1.5</v>
      </c>
      <c r="G615" s="48">
        <v>0.86</v>
      </c>
      <c r="H615" s="48">
        <v>0.25</v>
      </c>
      <c r="I615" s="48">
        <v>62</v>
      </c>
      <c r="J615" s="55">
        <f>Table1[[#This Row],[APU
(units)]]+(Table1[[#This Row],[APU Trend]]*Table1[[#This Row],[APU
(units)]])</f>
        <v>25</v>
      </c>
      <c r="K615" s="55" t="str">
        <f>IF(Table1[[#This Row],[On Hand Stock (units)]]&gt;J615,"Yes","No")</f>
        <v>No</v>
      </c>
      <c r="L615" s="55">
        <f>Table1[[#This Row],[Lead Time (days)]]/Table1[[#This Row],[S-OTD]]</f>
        <v>72.093023255813961</v>
      </c>
      <c r="M615" s="55">
        <f>(Table1[[#This Row],[Demand variability (COV)]]/100)*E615</f>
        <v>2.5000000000000001E-2</v>
      </c>
      <c r="N615" s="55">
        <f>AVERAGE(Table1[[#This Row],[Lead Time (days)]],Table1[[#This Row],[Exp. Lead time]])</f>
        <v>67.04651162790698</v>
      </c>
      <c r="O615" s="55">
        <f>(Table1[[#This Row],[Exp. Lead time]]-N615)^2</f>
        <v>25.467279610600361</v>
      </c>
      <c r="P615" s="55">
        <v>25.467279610600361</v>
      </c>
      <c r="Q615" s="55">
        <f>1.64*SQRT(Table1[[#This Row],[Lead Time (days)]]*(M615^2)+Table1[[#This Row],[APU
(units)]]*P615)</f>
        <v>26.173883441451846</v>
      </c>
      <c r="R615" s="58">
        <f>Table1[[#This Row],[Safety Stock]]+(E615/30)*Table1[[#This Row],[Lead Time (days)]]</f>
        <v>46.840550108118507</v>
      </c>
      <c r="S615" s="58" t="str">
        <f>IF(Table1[[#This Row],[On Hand Stock (units)]]&gt;R615,"yes","no")</f>
        <v>no</v>
      </c>
      <c r="T615" s="59">
        <f>Table1[[#This Row],[On Hand Stock (units)]]-J615</f>
        <v>-17.70928388877239</v>
      </c>
      <c r="U615" s="59">
        <f>Table1[[#This Row],[Exp. Lead time]]*Table1[[#This Row],[APU
(units)]]/30</f>
        <v>24.031007751937985</v>
      </c>
      <c r="V615" s="59">
        <f>Table1[[#This Row],[On Hand Stock (units)]]+U615</f>
        <v>31.321723863165595</v>
      </c>
      <c r="W615" s="59" t="str">
        <f>IF(Table1[[#This Row],[On hand quantity after purchase]]&gt;Table1[[#This Row],[APU  Projection for oct]],"Yes","No")</f>
        <v>Yes</v>
      </c>
      <c r="X615" s="59">
        <f>AE615-Table1[[#This Row],[On Hand Stock (units)]]</f>
        <v>6195.3909998887711</v>
      </c>
      <c r="Y615" s="59">
        <f>MAX(Table1[[#This Row],[Qty required to meet next quarter]],Table1[[#This Row],[MOQ/One lead time demand]])</f>
        <v>6195.3909998887711</v>
      </c>
      <c r="Z615" s="59">
        <f>Table1[[#This Row],[Qty to purchase]]*Table1[[#This Row],[Std. Price ($)]]</f>
        <v>320233.65398734191</v>
      </c>
      <c r="AA615" s="59"/>
      <c r="AB615" s="59"/>
      <c r="AC615" s="61">
        <f>Table1[[#This Row],[On Hand Stock (units)]]-(12*Table1[[#This Row],[APU
(units)]])</f>
        <v>-112.70928388877239</v>
      </c>
      <c r="AD615" s="64">
        <v>120</v>
      </c>
      <c r="AE615" s="65">
        <f>AD615*Table1[[#This Row],[Std. Price ($)]]</f>
        <v>6202.6817159999991</v>
      </c>
    </row>
    <row r="616" spans="1:31" ht="18.5" x14ac:dyDescent="0.35">
      <c r="A616" s="46">
        <v>79018.363451652302</v>
      </c>
      <c r="B616" s="47">
        <v>6.4973705199999996</v>
      </c>
      <c r="C616" s="47">
        <v>51.270365452872873</v>
      </c>
      <c r="D616" s="47">
        <f>Table1[[#This Row],[On-Hand Stock ($)]]/Table1[[#This Row],[Std. Price ($)]]</f>
        <v>7.8909406959406212</v>
      </c>
      <c r="E616" s="48">
        <v>26</v>
      </c>
      <c r="F616" s="49">
        <v>1.2</v>
      </c>
      <c r="G616" s="48">
        <v>0.75</v>
      </c>
      <c r="H616" s="48">
        <v>1.4</v>
      </c>
      <c r="I616" s="48">
        <v>5</v>
      </c>
      <c r="J616" s="55">
        <f>Table1[[#This Row],[APU
(units)]]+(Table1[[#This Row],[APU Trend]]*Table1[[#This Row],[APU
(units)]])</f>
        <v>57.2</v>
      </c>
      <c r="K616" s="55" t="str">
        <f>IF(Table1[[#This Row],[On Hand Stock (units)]]&gt;J616,"Yes","No")</f>
        <v>No</v>
      </c>
      <c r="L616" s="55">
        <f>Table1[[#This Row],[Lead Time (days)]]/Table1[[#This Row],[S-OTD]]</f>
        <v>6.666666666666667</v>
      </c>
      <c r="M616" s="55">
        <f>(Table1[[#This Row],[Demand variability (COV)]]/100)*E616</f>
        <v>0.36399999999999999</v>
      </c>
      <c r="N616" s="55">
        <f>AVERAGE(Table1[[#This Row],[Lead Time (days)]],Table1[[#This Row],[Exp. Lead time]])</f>
        <v>5.8333333333333339</v>
      </c>
      <c r="O616" s="55">
        <f>(Table1[[#This Row],[Exp. Lead time]]-N616)^2</f>
        <v>0.69444444444444398</v>
      </c>
      <c r="P616" s="55">
        <v>0.69444444444444398</v>
      </c>
      <c r="Q616" s="55">
        <f>1.64*SQRT(Table1[[#This Row],[Lead Time (days)]]*(M616^2)+Table1[[#This Row],[APU
(units)]]*P616)</f>
        <v>7.0953525937913877</v>
      </c>
      <c r="R616" s="58">
        <f>Table1[[#This Row],[Safety Stock]]+(E616/30)*Table1[[#This Row],[Lead Time (days)]]</f>
        <v>11.428685927124722</v>
      </c>
      <c r="S616" s="58" t="str">
        <f>IF(Table1[[#This Row],[On Hand Stock (units)]]&gt;R616,"yes","no")</f>
        <v>no</v>
      </c>
      <c r="T616" s="59">
        <f>Table1[[#This Row],[On Hand Stock (units)]]-J616</f>
        <v>-49.309059304059382</v>
      </c>
      <c r="U616" s="59">
        <f>Table1[[#This Row],[Exp. Lead time]]*Table1[[#This Row],[APU
(units)]]/30</f>
        <v>5.7777777777777777</v>
      </c>
      <c r="V616" s="59">
        <f>Table1[[#This Row],[On Hand Stock (units)]]+U616</f>
        <v>13.6687184737184</v>
      </c>
      <c r="W616" s="59" t="str">
        <f>IF(Table1[[#This Row],[On hand quantity after purchase]]&gt;Table1[[#This Row],[APU  Projection for oct]],"Yes","No")</f>
        <v>No</v>
      </c>
      <c r="X616" s="59">
        <f>AE616-Table1[[#This Row],[On Hand Stock (units)]]</f>
        <v>1715.2117212080595</v>
      </c>
      <c r="Y616" s="59">
        <f>MAX(Table1[[#This Row],[Qty required to meet next quarter]],Table1[[#This Row],[MOQ/One lead time demand]])</f>
        <v>1715.2117212080595</v>
      </c>
      <c r="Z616" s="59">
        <f>Table1[[#This Row],[Qty to purchase]]*Table1[[#This Row],[Std. Price ($)]]</f>
        <v>11144.366072935703</v>
      </c>
      <c r="AA616" s="59"/>
      <c r="AB616" s="59"/>
      <c r="AC616" s="61">
        <f>Table1[[#This Row],[On Hand Stock (units)]]-(12*Table1[[#This Row],[APU
(units)]])</f>
        <v>-304.10905930405937</v>
      </c>
      <c r="AD616" s="64">
        <v>265.20000000000005</v>
      </c>
      <c r="AE616" s="65">
        <f>AD616*Table1[[#This Row],[Std. Price ($)]]</f>
        <v>1723.1026619040001</v>
      </c>
    </row>
    <row r="617" spans="1:31" ht="18.5" x14ac:dyDescent="0.35">
      <c r="A617" s="46">
        <v>15232.507382933458</v>
      </c>
      <c r="B617" s="47">
        <v>11.007999999999999</v>
      </c>
      <c r="C617" s="47">
        <v>341.38814805333334</v>
      </c>
      <c r="D617" s="47">
        <f>Table1[[#This Row],[On-Hand Stock ($)]]/Table1[[#This Row],[Std. Price ($)]]</f>
        <v>31.012731472868222</v>
      </c>
      <c r="E617" s="48">
        <v>26</v>
      </c>
      <c r="F617" s="49">
        <v>0.4</v>
      </c>
      <c r="G617" s="48">
        <v>1</v>
      </c>
      <c r="H617" s="48">
        <v>1.85</v>
      </c>
      <c r="I617" s="48">
        <v>16</v>
      </c>
      <c r="J617" s="55">
        <f>Table1[[#This Row],[APU
(units)]]+(Table1[[#This Row],[APU Trend]]*Table1[[#This Row],[APU
(units)]])</f>
        <v>36.4</v>
      </c>
      <c r="K617" s="55" t="str">
        <f>IF(Table1[[#This Row],[On Hand Stock (units)]]&gt;J617,"Yes","No")</f>
        <v>No</v>
      </c>
      <c r="L617" s="55">
        <f>Table1[[#This Row],[Lead Time (days)]]/Table1[[#This Row],[S-OTD]]</f>
        <v>16</v>
      </c>
      <c r="M617" s="55">
        <f>(Table1[[#This Row],[Demand variability (COV)]]/100)*E617</f>
        <v>0.48100000000000009</v>
      </c>
      <c r="N617" s="55">
        <f>AVERAGE(Table1[[#This Row],[Lead Time (days)]],Table1[[#This Row],[Exp. Lead time]])</f>
        <v>16</v>
      </c>
      <c r="O617" s="55">
        <f>(Table1[[#This Row],[Exp. Lead time]]-N617)^2</f>
        <v>0</v>
      </c>
      <c r="P617" s="55">
        <v>0</v>
      </c>
      <c r="Q617" s="55">
        <f>1.64*SQRT(Table1[[#This Row],[Lead Time (days)]]*(M617^2)+Table1[[#This Row],[APU
(units)]]*P617)</f>
        <v>3.1553600000000004</v>
      </c>
      <c r="R617" s="58">
        <f>Table1[[#This Row],[Safety Stock]]+(E617/30)*Table1[[#This Row],[Lead Time (days)]]</f>
        <v>17.022026666666669</v>
      </c>
      <c r="S617" s="58" t="str">
        <f>IF(Table1[[#This Row],[On Hand Stock (units)]]&gt;R617,"yes","no")</f>
        <v>yes</v>
      </c>
      <c r="T617" s="59">
        <f>Table1[[#This Row],[On Hand Stock (units)]]-J617</f>
        <v>-5.3872685271317771</v>
      </c>
      <c r="U617" s="59">
        <f>Table1[[#This Row],[Exp. Lead time]]*Table1[[#This Row],[APU
(units)]]/30</f>
        <v>13.866666666666667</v>
      </c>
      <c r="V617" s="59">
        <f>Table1[[#This Row],[On Hand Stock (units)]]+U617</f>
        <v>44.879398139534885</v>
      </c>
      <c r="W617" s="59" t="str">
        <f>IF(Table1[[#This Row],[On hand quantity after purchase]]&gt;Table1[[#This Row],[APU  Projection for oct]],"Yes","No")</f>
        <v>Yes</v>
      </c>
      <c r="X617" s="59">
        <f>AE617-Table1[[#This Row],[On Hand Stock (units)]]</f>
        <v>1514.5104685271315</v>
      </c>
      <c r="Y617" s="59">
        <f>MAX(Table1[[#This Row],[Qty required to meet next quarter]],Table1[[#This Row],[MOQ/One lead time demand]])</f>
        <v>1514.5104685271315</v>
      </c>
      <c r="Z617" s="59">
        <f>Table1[[#This Row],[Qty to purchase]]*Table1[[#This Row],[Std. Price ($)]]</f>
        <v>16671.731237546661</v>
      </c>
      <c r="AA617" s="59"/>
      <c r="AB617" s="59"/>
      <c r="AC617" s="61">
        <f>Table1[[#This Row],[On Hand Stock (units)]]-(12*Table1[[#This Row],[APU
(units)]])</f>
        <v>-280.98726852713179</v>
      </c>
      <c r="AD617" s="64">
        <v>140.39999999999998</v>
      </c>
      <c r="AE617" s="65">
        <f>AD617*Table1[[#This Row],[Std. Price ($)]]</f>
        <v>1545.5231999999996</v>
      </c>
    </row>
    <row r="618" spans="1:31" ht="18.5" x14ac:dyDescent="0.35">
      <c r="A618" s="46">
        <v>19063.58305182285</v>
      </c>
      <c r="B618" s="47">
        <v>7.4493200000000002</v>
      </c>
      <c r="C618" s="47">
        <v>6.7014966700000018</v>
      </c>
      <c r="D618" s="47">
        <f>Table1[[#This Row],[On-Hand Stock ($)]]/Table1[[#This Row],[Std. Price ($)]]</f>
        <v>0.89961186658648062</v>
      </c>
      <c r="E618" s="48">
        <v>10</v>
      </c>
      <c r="F618" s="49">
        <v>0.8</v>
      </c>
      <c r="G618" s="48">
        <v>1</v>
      </c>
      <c r="H618" s="48">
        <v>0.25</v>
      </c>
      <c r="I618" s="48">
        <v>6</v>
      </c>
      <c r="J618" s="55">
        <f>Table1[[#This Row],[APU
(units)]]+(Table1[[#This Row],[APU Trend]]*Table1[[#This Row],[APU
(units)]])</f>
        <v>18</v>
      </c>
      <c r="K618" s="55" t="str">
        <f>IF(Table1[[#This Row],[On Hand Stock (units)]]&gt;J618,"Yes","No")</f>
        <v>No</v>
      </c>
      <c r="L618" s="55">
        <f>Table1[[#This Row],[Lead Time (days)]]/Table1[[#This Row],[S-OTD]]</f>
        <v>6</v>
      </c>
      <c r="M618" s="55">
        <f>(Table1[[#This Row],[Demand variability (COV)]]/100)*E618</f>
        <v>2.5000000000000001E-2</v>
      </c>
      <c r="N618" s="55">
        <f>AVERAGE(Table1[[#This Row],[Lead Time (days)]],Table1[[#This Row],[Exp. Lead time]])</f>
        <v>6</v>
      </c>
      <c r="O618" s="55">
        <f>(Table1[[#This Row],[Exp. Lead time]]-N618)^2</f>
        <v>0</v>
      </c>
      <c r="P618" s="55">
        <v>0</v>
      </c>
      <c r="Q618" s="55">
        <f>1.64*SQRT(Table1[[#This Row],[Lead Time (days)]]*(M618^2)+Table1[[#This Row],[APU
(units)]]*P618)</f>
        <v>0.10042907945411031</v>
      </c>
      <c r="R618" s="58">
        <f>Table1[[#This Row],[Safety Stock]]+(E618/30)*Table1[[#This Row],[Lead Time (days)]]</f>
        <v>2.1004290794541105</v>
      </c>
      <c r="S618" s="58" t="str">
        <f>IF(Table1[[#This Row],[On Hand Stock (units)]]&gt;R618,"yes","no")</f>
        <v>no</v>
      </c>
      <c r="T618" s="59">
        <f>Table1[[#This Row],[On Hand Stock (units)]]-J618</f>
        <v>-17.100388133413521</v>
      </c>
      <c r="U618" s="59">
        <f>Table1[[#This Row],[Exp. Lead time]]*Table1[[#This Row],[APU
(units)]]/30</f>
        <v>2</v>
      </c>
      <c r="V618" s="59">
        <f>Table1[[#This Row],[On Hand Stock (units)]]+U618</f>
        <v>2.8996118665864805</v>
      </c>
      <c r="W618" s="59" t="str">
        <f>IF(Table1[[#This Row],[On hand quantity after purchase]]&gt;Table1[[#This Row],[APU  Projection for oct]],"Yes","No")</f>
        <v>No</v>
      </c>
      <c r="X618" s="59">
        <f>AE618-Table1[[#This Row],[On Hand Stock (units)]]</f>
        <v>580.14734813341352</v>
      </c>
      <c r="Y618" s="59">
        <f>MAX(Table1[[#This Row],[Qty required to meet next quarter]],Table1[[#This Row],[MOQ/One lead time demand]])</f>
        <v>580.14734813341352</v>
      </c>
      <c r="Z618" s="59">
        <f>Table1[[#This Row],[Qty to purchase]]*Table1[[#This Row],[Std. Price ($)]]</f>
        <v>4321.7032433971999</v>
      </c>
      <c r="AA618" s="59"/>
      <c r="AB618" s="59"/>
      <c r="AC618" s="61">
        <f>Table1[[#This Row],[On Hand Stock (units)]]-(12*Table1[[#This Row],[APU
(units)]])</f>
        <v>-119.10038813341352</v>
      </c>
      <c r="AD618" s="64">
        <v>78</v>
      </c>
      <c r="AE618" s="65">
        <f>AD618*Table1[[#This Row],[Std. Price ($)]]</f>
        <v>581.04696000000001</v>
      </c>
    </row>
    <row r="619" spans="1:31" ht="18.5" x14ac:dyDescent="0.35">
      <c r="A619" s="46">
        <v>80571.431744683141</v>
      </c>
      <c r="B619" s="47">
        <v>28.551999999999996</v>
      </c>
      <c r="C619" s="47">
        <v>354.78849471999996</v>
      </c>
      <c r="D619" s="47">
        <f>Table1[[#This Row],[On-Hand Stock ($)]]/Table1[[#This Row],[Std. Price ($)]]</f>
        <v>12.426047027178482</v>
      </c>
      <c r="E619" s="48">
        <v>10</v>
      </c>
      <c r="F619" s="49">
        <v>0.8</v>
      </c>
      <c r="G619" s="48">
        <v>1</v>
      </c>
      <c r="H619" s="48">
        <v>1.99</v>
      </c>
      <c r="I619" s="48">
        <v>16</v>
      </c>
      <c r="J619" s="55">
        <f>Table1[[#This Row],[APU
(units)]]+(Table1[[#This Row],[APU Trend]]*Table1[[#This Row],[APU
(units)]])</f>
        <v>18</v>
      </c>
      <c r="K619" s="55" t="str">
        <f>IF(Table1[[#This Row],[On Hand Stock (units)]]&gt;J619,"Yes","No")</f>
        <v>No</v>
      </c>
      <c r="L619" s="55">
        <f>Table1[[#This Row],[Lead Time (days)]]/Table1[[#This Row],[S-OTD]]</f>
        <v>16</v>
      </c>
      <c r="M619" s="55">
        <f>(Table1[[#This Row],[Demand variability (COV)]]/100)*E619</f>
        <v>0.19900000000000001</v>
      </c>
      <c r="N619" s="55">
        <f>AVERAGE(Table1[[#This Row],[Lead Time (days)]],Table1[[#This Row],[Exp. Lead time]])</f>
        <v>16</v>
      </c>
      <c r="O619" s="55">
        <f>(Table1[[#This Row],[Exp. Lead time]]-N619)^2</f>
        <v>0</v>
      </c>
      <c r="P619" s="55">
        <v>0</v>
      </c>
      <c r="Q619" s="55">
        <f>1.64*SQRT(Table1[[#This Row],[Lead Time (days)]]*(M619^2)+Table1[[#This Row],[APU
(units)]]*P619)</f>
        <v>1.3054399999999999</v>
      </c>
      <c r="R619" s="58">
        <f>Table1[[#This Row],[Safety Stock]]+(E619/30)*Table1[[#This Row],[Lead Time (days)]]</f>
        <v>6.638773333333333</v>
      </c>
      <c r="S619" s="58" t="str">
        <f>IF(Table1[[#This Row],[On Hand Stock (units)]]&gt;R619,"yes","no")</f>
        <v>yes</v>
      </c>
      <c r="T619" s="59">
        <f>Table1[[#This Row],[On Hand Stock (units)]]-J619</f>
        <v>-5.5739529728215178</v>
      </c>
      <c r="U619" s="59">
        <f>Table1[[#This Row],[Exp. Lead time]]*Table1[[#This Row],[APU
(units)]]/30</f>
        <v>5.333333333333333</v>
      </c>
      <c r="V619" s="59">
        <f>Table1[[#This Row],[On Hand Stock (units)]]+U619</f>
        <v>17.759380360511816</v>
      </c>
      <c r="W619" s="59" t="str">
        <f>IF(Table1[[#This Row],[On hand quantity after purchase]]&gt;Table1[[#This Row],[APU  Projection for oct]],"Yes","No")</f>
        <v>No</v>
      </c>
      <c r="X619" s="59">
        <f>AE619-Table1[[#This Row],[On Hand Stock (units)]]</f>
        <v>2214.6299529728212</v>
      </c>
      <c r="Y619" s="59">
        <f>MAX(Table1[[#This Row],[Qty required to meet next quarter]],Table1[[#This Row],[MOQ/One lead time demand]])</f>
        <v>2214.6299529728212</v>
      </c>
      <c r="Z619" s="59">
        <f>Table1[[#This Row],[Qty to purchase]]*Table1[[#This Row],[Std. Price ($)]]</f>
        <v>63232.114417279983</v>
      </c>
      <c r="AA619" s="59"/>
      <c r="AB619" s="59"/>
      <c r="AC619" s="61">
        <f>Table1[[#This Row],[On Hand Stock (units)]]-(12*Table1[[#This Row],[APU
(units)]])</f>
        <v>-107.57395297282152</v>
      </c>
      <c r="AD619" s="64">
        <v>78</v>
      </c>
      <c r="AE619" s="65">
        <f>AD619*Table1[[#This Row],[Std. Price ($)]]</f>
        <v>2227.0559999999996</v>
      </c>
    </row>
    <row r="620" spans="1:31" ht="18.5" x14ac:dyDescent="0.35">
      <c r="A620" s="46">
        <v>30410.163979987359</v>
      </c>
      <c r="B620" s="47">
        <v>6.8230679999999992</v>
      </c>
      <c r="C620" s="47">
        <v>10.992034443866668</v>
      </c>
      <c r="D620" s="47">
        <f>Table1[[#This Row],[On-Hand Stock ($)]]/Table1[[#This Row],[Std. Price ($)]]</f>
        <v>1.6110105371757499</v>
      </c>
      <c r="E620" s="48">
        <v>26</v>
      </c>
      <c r="F620" s="49">
        <v>0.2</v>
      </c>
      <c r="G620" s="48">
        <v>1</v>
      </c>
      <c r="H620" s="48">
        <v>0.25</v>
      </c>
      <c r="I620" s="48">
        <v>4</v>
      </c>
      <c r="J620" s="55">
        <f>Table1[[#This Row],[APU
(units)]]+(Table1[[#This Row],[APU Trend]]*Table1[[#This Row],[APU
(units)]])</f>
        <v>31.2</v>
      </c>
      <c r="K620" s="55" t="str">
        <f>IF(Table1[[#This Row],[On Hand Stock (units)]]&gt;J620,"Yes","No")</f>
        <v>No</v>
      </c>
      <c r="L620" s="55">
        <f>Table1[[#This Row],[Lead Time (days)]]/Table1[[#This Row],[S-OTD]]</f>
        <v>4</v>
      </c>
      <c r="M620" s="55">
        <f>(Table1[[#This Row],[Demand variability (COV)]]/100)*E620</f>
        <v>6.5000000000000002E-2</v>
      </c>
      <c r="N620" s="55">
        <f>AVERAGE(Table1[[#This Row],[Lead Time (days)]],Table1[[#This Row],[Exp. Lead time]])</f>
        <v>4</v>
      </c>
      <c r="O620" s="55">
        <f>(Table1[[#This Row],[Exp. Lead time]]-N620)^2</f>
        <v>0</v>
      </c>
      <c r="P620" s="55">
        <v>0</v>
      </c>
      <c r="Q620" s="55">
        <f>1.64*SQRT(Table1[[#This Row],[Lead Time (days)]]*(M620^2)+Table1[[#This Row],[APU
(units)]]*P620)</f>
        <v>0.2132</v>
      </c>
      <c r="R620" s="58">
        <f>Table1[[#This Row],[Safety Stock]]+(E620/30)*Table1[[#This Row],[Lead Time (days)]]</f>
        <v>3.6798666666666668</v>
      </c>
      <c r="S620" s="58" t="str">
        <f>IF(Table1[[#This Row],[On Hand Stock (units)]]&gt;R620,"yes","no")</f>
        <v>no</v>
      </c>
      <c r="T620" s="59">
        <f>Table1[[#This Row],[On Hand Stock (units)]]-J620</f>
        <v>-29.588989462824248</v>
      </c>
      <c r="U620" s="59">
        <f>Table1[[#This Row],[Exp. Lead time]]*Table1[[#This Row],[APU
(units)]]/30</f>
        <v>3.4666666666666668</v>
      </c>
      <c r="V620" s="59">
        <f>Table1[[#This Row],[On Hand Stock (units)]]+U620</f>
        <v>5.0776772038424163</v>
      </c>
      <c r="W620" s="59" t="str">
        <f>IF(Table1[[#This Row],[On hand quantity after purchase]]&gt;Table1[[#This Row],[APU  Projection for oct]],"Yes","No")</f>
        <v>No</v>
      </c>
      <c r="X620" s="59">
        <f>AE620-Table1[[#This Row],[On Hand Stock (units)]]</f>
        <v>743.46801506282407</v>
      </c>
      <c r="Y620" s="59">
        <f>MAX(Table1[[#This Row],[Qty required to meet next quarter]],Table1[[#This Row],[MOQ/One lead time demand]])</f>
        <v>743.46801506282407</v>
      </c>
      <c r="Z620" s="59">
        <f>Table1[[#This Row],[Qty to purchase]]*Table1[[#This Row],[Std. Price ($)]]</f>
        <v>5072.7328225986721</v>
      </c>
      <c r="AA620" s="59"/>
      <c r="AB620" s="59"/>
      <c r="AC620" s="61">
        <f>Table1[[#This Row],[On Hand Stock (units)]]-(12*Table1[[#This Row],[APU
(units)]])</f>
        <v>-310.38898946282427</v>
      </c>
      <c r="AD620" s="64">
        <v>109.19999999999999</v>
      </c>
      <c r="AE620" s="65">
        <f>AD620*Table1[[#This Row],[Std. Price ($)]]</f>
        <v>745.0790255999998</v>
      </c>
    </row>
    <row r="621" spans="1:31" ht="18.5" x14ac:dyDescent="0.35">
      <c r="A621" s="46">
        <v>69987.869783453469</v>
      </c>
      <c r="B621" s="47">
        <v>49.473770829999992</v>
      </c>
      <c r="C621" s="47">
        <v>542.79079863330219</v>
      </c>
      <c r="D621" s="47">
        <f>Table1[[#This Row],[On-Hand Stock ($)]]/Table1[[#This Row],[Std. Price ($)]]</f>
        <v>10.971284167896169</v>
      </c>
      <c r="E621" s="48">
        <v>10</v>
      </c>
      <c r="F621" s="49">
        <v>0.5</v>
      </c>
      <c r="G621" s="48">
        <v>1</v>
      </c>
      <c r="H621" s="48">
        <v>1.08</v>
      </c>
      <c r="I621" s="48">
        <v>26</v>
      </c>
      <c r="J621" s="55">
        <f>Table1[[#This Row],[APU
(units)]]+(Table1[[#This Row],[APU Trend]]*Table1[[#This Row],[APU
(units)]])</f>
        <v>15</v>
      </c>
      <c r="K621" s="55" t="str">
        <f>IF(Table1[[#This Row],[On Hand Stock (units)]]&gt;J621,"Yes","No")</f>
        <v>No</v>
      </c>
      <c r="L621" s="55">
        <f>Table1[[#This Row],[Lead Time (days)]]/Table1[[#This Row],[S-OTD]]</f>
        <v>26</v>
      </c>
      <c r="M621" s="55">
        <f>(Table1[[#This Row],[Demand variability (COV)]]/100)*E621</f>
        <v>0.10800000000000001</v>
      </c>
      <c r="N621" s="55">
        <f>AVERAGE(Table1[[#This Row],[Lead Time (days)]],Table1[[#This Row],[Exp. Lead time]])</f>
        <v>26</v>
      </c>
      <c r="O621" s="55">
        <f>(Table1[[#This Row],[Exp. Lead time]]-N621)^2</f>
        <v>0</v>
      </c>
      <c r="P621" s="55">
        <v>0</v>
      </c>
      <c r="Q621" s="55">
        <f>1.64*SQRT(Table1[[#This Row],[Lead Time (days)]]*(M621^2)+Table1[[#This Row],[APU
(units)]]*P621)</f>
        <v>0.90313833624755413</v>
      </c>
      <c r="R621" s="58">
        <f>Table1[[#This Row],[Safety Stock]]+(E621/30)*Table1[[#This Row],[Lead Time (days)]]</f>
        <v>9.5698050029142205</v>
      </c>
      <c r="S621" s="58" t="str">
        <f>IF(Table1[[#This Row],[On Hand Stock (units)]]&gt;R621,"yes","no")</f>
        <v>yes</v>
      </c>
      <c r="T621" s="59">
        <f>Table1[[#This Row],[On Hand Stock (units)]]-J621</f>
        <v>-4.0287158321038312</v>
      </c>
      <c r="U621" s="59">
        <f>Table1[[#This Row],[Exp. Lead time]]*Table1[[#This Row],[APU
(units)]]/30</f>
        <v>8.6666666666666661</v>
      </c>
      <c r="V621" s="59">
        <f>Table1[[#This Row],[On Hand Stock (units)]]+U621</f>
        <v>19.637950834562837</v>
      </c>
      <c r="W621" s="59" t="str">
        <f>IF(Table1[[#This Row],[On hand quantity after purchase]]&gt;Table1[[#This Row],[APU  Projection for oct]],"Yes","No")</f>
        <v>Yes</v>
      </c>
      <c r="X621" s="59">
        <f>AE621-Table1[[#This Row],[On Hand Stock (units)]]</f>
        <v>2957.4549656321033</v>
      </c>
      <c r="Y621" s="59">
        <f>MAX(Table1[[#This Row],[Qty required to meet next quarter]],Table1[[#This Row],[MOQ/One lead time demand]])</f>
        <v>2957.4549656321033</v>
      </c>
      <c r="Z621" s="59">
        <f>Table1[[#This Row],[Qty to purchase]]*Table1[[#This Row],[Std. Price ($)]]</f>
        <v>146316.44920972819</v>
      </c>
      <c r="AA621" s="59"/>
      <c r="AB621" s="59"/>
      <c r="AC621" s="61">
        <f>Table1[[#This Row],[On Hand Stock (units)]]-(12*Table1[[#This Row],[APU
(units)]])</f>
        <v>-109.02871583210383</v>
      </c>
      <c r="AD621" s="64">
        <v>60</v>
      </c>
      <c r="AE621" s="65">
        <f>AD621*Table1[[#This Row],[Std. Price ($)]]</f>
        <v>2968.4262497999994</v>
      </c>
    </row>
    <row r="622" spans="1:31" ht="18.5" x14ac:dyDescent="0.35">
      <c r="A622" s="46">
        <v>27235.485191102372</v>
      </c>
      <c r="B622" s="47">
        <v>19.564999999999998</v>
      </c>
      <c r="C622" s="47">
        <v>88.822394375000002</v>
      </c>
      <c r="D622" s="47">
        <f>Table1[[#This Row],[On-Hand Stock ($)]]/Table1[[#This Row],[Std. Price ($)]]</f>
        <v>4.5398617109634554</v>
      </c>
      <c r="E622" s="48">
        <v>26</v>
      </c>
      <c r="F622" s="49">
        <v>0.5</v>
      </c>
      <c r="G622" s="48">
        <v>1</v>
      </c>
      <c r="H622" s="48">
        <v>0.25</v>
      </c>
      <c r="I622" s="48">
        <v>15</v>
      </c>
      <c r="J622" s="55">
        <f>Table1[[#This Row],[APU
(units)]]+(Table1[[#This Row],[APU Trend]]*Table1[[#This Row],[APU
(units)]])</f>
        <v>39</v>
      </c>
      <c r="K622" s="55" t="str">
        <f>IF(Table1[[#This Row],[On Hand Stock (units)]]&gt;J622,"Yes","No")</f>
        <v>No</v>
      </c>
      <c r="L622" s="55">
        <f>Table1[[#This Row],[Lead Time (days)]]/Table1[[#This Row],[S-OTD]]</f>
        <v>15</v>
      </c>
      <c r="M622" s="55">
        <f>(Table1[[#This Row],[Demand variability (COV)]]/100)*E622</f>
        <v>6.5000000000000002E-2</v>
      </c>
      <c r="N622" s="55">
        <f>AVERAGE(Table1[[#This Row],[Lead Time (days)]],Table1[[#This Row],[Exp. Lead time]])</f>
        <v>15</v>
      </c>
      <c r="O622" s="55">
        <f>(Table1[[#This Row],[Exp. Lead time]]-N622)^2</f>
        <v>0</v>
      </c>
      <c r="P622" s="55">
        <v>0</v>
      </c>
      <c r="Q622" s="55">
        <f>1.64*SQRT(Table1[[#This Row],[Lead Time (days)]]*(M622^2)+Table1[[#This Row],[APU
(units)]]*P622)</f>
        <v>0.41286002470571059</v>
      </c>
      <c r="R622" s="58">
        <f>Table1[[#This Row],[Safety Stock]]+(E622/30)*Table1[[#This Row],[Lead Time (days)]]</f>
        <v>13.412860024705711</v>
      </c>
      <c r="S622" s="58" t="str">
        <f>IF(Table1[[#This Row],[On Hand Stock (units)]]&gt;R622,"yes","no")</f>
        <v>no</v>
      </c>
      <c r="T622" s="59">
        <f>Table1[[#This Row],[On Hand Stock (units)]]-J622</f>
        <v>-34.460138289036543</v>
      </c>
      <c r="U622" s="59">
        <f>Table1[[#This Row],[Exp. Lead time]]*Table1[[#This Row],[APU
(units)]]/30</f>
        <v>13</v>
      </c>
      <c r="V622" s="59">
        <f>Table1[[#This Row],[On Hand Stock (units)]]+U622</f>
        <v>17.539861710963457</v>
      </c>
      <c r="W622" s="59" t="str">
        <f>IF(Table1[[#This Row],[On hand quantity after purchase]]&gt;Table1[[#This Row],[APU  Projection for oct]],"Yes","No")</f>
        <v>No</v>
      </c>
      <c r="X622" s="59">
        <f>AE622-Table1[[#This Row],[On Hand Stock (units)]]</f>
        <v>3047.6001382890358</v>
      </c>
      <c r="Y622" s="59">
        <f>MAX(Table1[[#This Row],[Qty required to meet next quarter]],Table1[[#This Row],[MOQ/One lead time demand]])</f>
        <v>3047.6001382890358</v>
      </c>
      <c r="Z622" s="59">
        <f>Table1[[#This Row],[Qty to purchase]]*Table1[[#This Row],[Std. Price ($)]]</f>
        <v>59626.296705624976</v>
      </c>
      <c r="AA622" s="59"/>
      <c r="AB622" s="59"/>
      <c r="AC622" s="61">
        <f>Table1[[#This Row],[On Hand Stock (units)]]-(12*Table1[[#This Row],[APU
(units)]])</f>
        <v>-307.46013828903654</v>
      </c>
      <c r="AD622" s="64">
        <v>156</v>
      </c>
      <c r="AE622" s="65">
        <f>AD622*Table1[[#This Row],[Std. Price ($)]]</f>
        <v>3052.1399999999994</v>
      </c>
    </row>
    <row r="623" spans="1:31" ht="18.5" x14ac:dyDescent="0.35">
      <c r="A623" s="46">
        <v>47774.47444434584</v>
      </c>
      <c r="B623" s="47">
        <v>17.63</v>
      </c>
      <c r="C623" s="47">
        <v>81.593476250000009</v>
      </c>
      <c r="D623" s="47">
        <f>Table1[[#This Row],[On-Hand Stock ($)]]/Table1[[#This Row],[Std. Price ($)]]</f>
        <v>4.6281041548496891</v>
      </c>
      <c r="E623" s="48">
        <v>26</v>
      </c>
      <c r="F623" s="49">
        <v>0.4</v>
      </c>
      <c r="G623" s="48">
        <v>1</v>
      </c>
      <c r="H623" s="48">
        <v>0.25</v>
      </c>
      <c r="I623" s="48">
        <v>15</v>
      </c>
      <c r="J623" s="55">
        <f>Table1[[#This Row],[APU
(units)]]+(Table1[[#This Row],[APU Trend]]*Table1[[#This Row],[APU
(units)]])</f>
        <v>36.4</v>
      </c>
      <c r="K623" s="55" t="str">
        <f>IF(Table1[[#This Row],[On Hand Stock (units)]]&gt;J623,"Yes","No")</f>
        <v>No</v>
      </c>
      <c r="L623" s="55">
        <f>Table1[[#This Row],[Lead Time (days)]]/Table1[[#This Row],[S-OTD]]</f>
        <v>15</v>
      </c>
      <c r="M623" s="55">
        <f>(Table1[[#This Row],[Demand variability (COV)]]/100)*E623</f>
        <v>6.5000000000000002E-2</v>
      </c>
      <c r="N623" s="55">
        <f>AVERAGE(Table1[[#This Row],[Lead Time (days)]],Table1[[#This Row],[Exp. Lead time]])</f>
        <v>15</v>
      </c>
      <c r="O623" s="55">
        <f>(Table1[[#This Row],[Exp. Lead time]]-N623)^2</f>
        <v>0</v>
      </c>
      <c r="P623" s="55">
        <v>0</v>
      </c>
      <c r="Q623" s="55">
        <f>1.64*SQRT(Table1[[#This Row],[Lead Time (days)]]*(M623^2)+Table1[[#This Row],[APU
(units)]]*P623)</f>
        <v>0.41286002470571059</v>
      </c>
      <c r="R623" s="58">
        <f>Table1[[#This Row],[Safety Stock]]+(E623/30)*Table1[[#This Row],[Lead Time (days)]]</f>
        <v>13.412860024705711</v>
      </c>
      <c r="S623" s="58" t="str">
        <f>IF(Table1[[#This Row],[On Hand Stock (units)]]&gt;R623,"yes","no")</f>
        <v>no</v>
      </c>
      <c r="T623" s="59">
        <f>Table1[[#This Row],[On Hand Stock (units)]]-J623</f>
        <v>-31.771895845150311</v>
      </c>
      <c r="U623" s="59">
        <f>Table1[[#This Row],[Exp. Lead time]]*Table1[[#This Row],[APU
(units)]]/30</f>
        <v>13</v>
      </c>
      <c r="V623" s="59">
        <f>Table1[[#This Row],[On Hand Stock (units)]]+U623</f>
        <v>17.628104154849687</v>
      </c>
      <c r="W623" s="59" t="str">
        <f>IF(Table1[[#This Row],[On hand quantity after purchase]]&gt;Table1[[#This Row],[APU  Projection for oct]],"Yes","No")</f>
        <v>No</v>
      </c>
      <c r="X623" s="59">
        <f>AE623-Table1[[#This Row],[On Hand Stock (units)]]</f>
        <v>2470.6238958451499</v>
      </c>
      <c r="Y623" s="59">
        <f>MAX(Table1[[#This Row],[Qty required to meet next quarter]],Table1[[#This Row],[MOQ/One lead time demand]])</f>
        <v>2470.6238958451499</v>
      </c>
      <c r="Z623" s="59">
        <f>Table1[[#This Row],[Qty to purchase]]*Table1[[#This Row],[Std. Price ($)]]</f>
        <v>43557.099283749994</v>
      </c>
      <c r="AA623" s="59"/>
      <c r="AB623" s="59"/>
      <c r="AC623" s="61">
        <f>Table1[[#This Row],[On Hand Stock (units)]]-(12*Table1[[#This Row],[APU
(units)]])</f>
        <v>-307.37189584515033</v>
      </c>
      <c r="AD623" s="64">
        <v>140.39999999999998</v>
      </c>
      <c r="AE623" s="65">
        <f>AD623*Table1[[#This Row],[Std. Price ($)]]</f>
        <v>2475.2519999999995</v>
      </c>
    </row>
    <row r="624" spans="1:31" ht="18.5" x14ac:dyDescent="0.35">
      <c r="A624" s="46">
        <v>98580.994927188993</v>
      </c>
      <c r="B624" s="47">
        <v>10.746559999999999</v>
      </c>
      <c r="C624" s="47">
        <v>72.841978471680008</v>
      </c>
      <c r="D624" s="47">
        <f>Table1[[#This Row],[On-Hand Stock ($)]]/Table1[[#This Row],[Std. Price ($)]]</f>
        <v>6.7781670108090415</v>
      </c>
      <c r="E624" s="48">
        <v>18</v>
      </c>
      <c r="F624" s="49">
        <v>-0.1</v>
      </c>
      <c r="G624" s="48">
        <v>1</v>
      </c>
      <c r="H624" s="48">
        <v>1.54</v>
      </c>
      <c r="I624" s="48">
        <v>6</v>
      </c>
      <c r="J624" s="55">
        <f>Table1[[#This Row],[APU
(units)]]+(Table1[[#This Row],[APU Trend]]*Table1[[#This Row],[APU
(units)]])</f>
        <v>16.2</v>
      </c>
      <c r="K624" s="55" t="str">
        <f>IF(Table1[[#This Row],[On Hand Stock (units)]]&gt;J624,"Yes","No")</f>
        <v>No</v>
      </c>
      <c r="L624" s="55">
        <f>Table1[[#This Row],[Lead Time (days)]]/Table1[[#This Row],[S-OTD]]</f>
        <v>6</v>
      </c>
      <c r="M624" s="55">
        <f>(Table1[[#This Row],[Demand variability (COV)]]/100)*E624</f>
        <v>0.2772</v>
      </c>
      <c r="N624" s="55">
        <f>AVERAGE(Table1[[#This Row],[Lead Time (days)]],Table1[[#This Row],[Exp. Lead time]])</f>
        <v>6</v>
      </c>
      <c r="O624" s="55">
        <f>(Table1[[#This Row],[Exp. Lead time]]-N624)^2</f>
        <v>0</v>
      </c>
      <c r="P624" s="55">
        <v>0</v>
      </c>
      <c r="Q624" s="55">
        <f>1.64*SQRT(Table1[[#This Row],[Lead Time (days)]]*(M624^2)+Table1[[#This Row],[APU
(units)]]*P624)</f>
        <v>1.113557632987175</v>
      </c>
      <c r="R624" s="58">
        <f>Table1[[#This Row],[Safety Stock]]+(E624/30)*Table1[[#This Row],[Lead Time (days)]]</f>
        <v>4.7135576329871745</v>
      </c>
      <c r="S624" s="58" t="str">
        <f>IF(Table1[[#This Row],[On Hand Stock (units)]]&gt;R624,"yes","no")</f>
        <v>yes</v>
      </c>
      <c r="T624" s="59">
        <f>Table1[[#This Row],[On Hand Stock (units)]]-J624</f>
        <v>-9.4218329891909569</v>
      </c>
      <c r="U624" s="59">
        <f>Table1[[#This Row],[Exp. Lead time]]*Table1[[#This Row],[APU
(units)]]/30</f>
        <v>3.6</v>
      </c>
      <c r="V624" s="59">
        <f>Table1[[#This Row],[On Hand Stock (units)]]+U624</f>
        <v>10.378167010809042</v>
      </c>
      <c r="W624" s="59" t="str">
        <f>IF(Table1[[#This Row],[On hand quantity after purchase]]&gt;Table1[[#This Row],[APU  Projection for oct]],"Yes","No")</f>
        <v>No</v>
      </c>
      <c r="X624" s="59">
        <f>AE624-Table1[[#This Row],[On Hand Stock (units)]]</f>
        <v>457.4732249891909</v>
      </c>
      <c r="Y624" s="59">
        <f>MAX(Table1[[#This Row],[Qty required to meet next quarter]],Table1[[#This Row],[MOQ/One lead time demand]])</f>
        <v>457.4732249891909</v>
      </c>
      <c r="Z624" s="59">
        <f>Table1[[#This Row],[Qty to purchase]]*Table1[[#This Row],[Std. Price ($)]]</f>
        <v>4916.2634607398386</v>
      </c>
      <c r="AA624" s="59"/>
      <c r="AB624" s="59"/>
      <c r="AC624" s="61">
        <f>Table1[[#This Row],[On Hand Stock (units)]]-(12*Table1[[#This Row],[APU
(units)]])</f>
        <v>-209.22183298919097</v>
      </c>
      <c r="AD624" s="64">
        <v>43.2</v>
      </c>
      <c r="AE624" s="65">
        <f>AD624*Table1[[#This Row],[Std. Price ($)]]</f>
        <v>464.25139199999995</v>
      </c>
    </row>
    <row r="625" spans="1:31" ht="18.5" x14ac:dyDescent="0.35">
      <c r="A625" s="46">
        <v>95331.432235477172</v>
      </c>
      <c r="B625" s="47">
        <v>54.437999999999995</v>
      </c>
      <c r="C625" s="47">
        <v>733.36214570666675</v>
      </c>
      <c r="D625" s="47">
        <f>Table1[[#This Row],[On-Hand Stock ($)]]/Table1[[#This Row],[Std. Price ($)]]</f>
        <v>13.471511549040502</v>
      </c>
      <c r="E625" s="48">
        <v>10</v>
      </c>
      <c r="F625" s="49">
        <v>0.8</v>
      </c>
      <c r="G625" s="48">
        <v>1</v>
      </c>
      <c r="H625" s="48">
        <v>1.84</v>
      </c>
      <c r="I625" s="48">
        <v>16</v>
      </c>
      <c r="J625" s="55">
        <f>Table1[[#This Row],[APU
(units)]]+(Table1[[#This Row],[APU Trend]]*Table1[[#This Row],[APU
(units)]])</f>
        <v>18</v>
      </c>
      <c r="K625" s="55" t="str">
        <f>IF(Table1[[#This Row],[On Hand Stock (units)]]&gt;J625,"Yes","No")</f>
        <v>No</v>
      </c>
      <c r="L625" s="55">
        <f>Table1[[#This Row],[Lead Time (days)]]/Table1[[#This Row],[S-OTD]]</f>
        <v>16</v>
      </c>
      <c r="M625" s="55">
        <f>(Table1[[#This Row],[Demand variability (COV)]]/100)*E625</f>
        <v>0.184</v>
      </c>
      <c r="N625" s="55">
        <f>AVERAGE(Table1[[#This Row],[Lead Time (days)]],Table1[[#This Row],[Exp. Lead time]])</f>
        <v>16</v>
      </c>
      <c r="O625" s="55">
        <f>(Table1[[#This Row],[Exp. Lead time]]-N625)^2</f>
        <v>0</v>
      </c>
      <c r="P625" s="55">
        <v>0</v>
      </c>
      <c r="Q625" s="55">
        <f>1.64*SQRT(Table1[[#This Row],[Lead Time (days)]]*(M625^2)+Table1[[#This Row],[APU
(units)]]*P625)</f>
        <v>1.2070399999999999</v>
      </c>
      <c r="R625" s="58">
        <f>Table1[[#This Row],[Safety Stock]]+(E625/30)*Table1[[#This Row],[Lead Time (days)]]</f>
        <v>6.5403733333333332</v>
      </c>
      <c r="S625" s="58" t="str">
        <f>IF(Table1[[#This Row],[On Hand Stock (units)]]&gt;R625,"yes","no")</f>
        <v>yes</v>
      </c>
      <c r="T625" s="59">
        <f>Table1[[#This Row],[On Hand Stock (units)]]-J625</f>
        <v>-4.5284884509594985</v>
      </c>
      <c r="U625" s="59">
        <f>Table1[[#This Row],[Exp. Lead time]]*Table1[[#This Row],[APU
(units)]]/30</f>
        <v>5.333333333333333</v>
      </c>
      <c r="V625" s="59">
        <f>Table1[[#This Row],[On Hand Stock (units)]]+U625</f>
        <v>18.804844882373835</v>
      </c>
      <c r="W625" s="59" t="str">
        <f>IF(Table1[[#This Row],[On hand quantity after purchase]]&gt;Table1[[#This Row],[APU  Projection for oct]],"Yes","No")</f>
        <v>Yes</v>
      </c>
      <c r="X625" s="59">
        <f>AE625-Table1[[#This Row],[On Hand Stock (units)]]</f>
        <v>4232.692488450959</v>
      </c>
      <c r="Y625" s="59">
        <f>MAX(Table1[[#This Row],[Qty required to meet next quarter]],Table1[[#This Row],[MOQ/One lead time demand]])</f>
        <v>4232.692488450959</v>
      </c>
      <c r="Z625" s="59">
        <f>Table1[[#This Row],[Qty to purchase]]*Table1[[#This Row],[Std. Price ($)]]</f>
        <v>230419.31368629329</v>
      </c>
      <c r="AA625" s="59"/>
      <c r="AB625" s="59"/>
      <c r="AC625" s="61">
        <f>Table1[[#This Row],[On Hand Stock (units)]]-(12*Table1[[#This Row],[APU
(units)]])</f>
        <v>-106.5284884509595</v>
      </c>
      <c r="AD625" s="64">
        <v>78</v>
      </c>
      <c r="AE625" s="65">
        <f>AD625*Table1[[#This Row],[Std. Price ($)]]</f>
        <v>4246.1639999999998</v>
      </c>
    </row>
    <row r="626" spans="1:31" ht="18.5" x14ac:dyDescent="0.35">
      <c r="A626" s="46">
        <v>36565.19569028441</v>
      </c>
      <c r="B626" s="47">
        <v>13.217487489999998</v>
      </c>
      <c r="C626" s="47">
        <v>26.043552430681501</v>
      </c>
      <c r="D626" s="47">
        <f>Table1[[#This Row],[On-Hand Stock ($)]]/Table1[[#This Row],[Std. Price ($)]]</f>
        <v>1.9703860094730836</v>
      </c>
      <c r="E626" s="48">
        <v>26</v>
      </c>
      <c r="F626" s="49">
        <v>0.5</v>
      </c>
      <c r="G626" s="48">
        <v>1</v>
      </c>
      <c r="H626" s="48">
        <v>0.25</v>
      </c>
      <c r="I626" s="48">
        <v>6</v>
      </c>
      <c r="J626" s="55">
        <f>Table1[[#This Row],[APU
(units)]]+(Table1[[#This Row],[APU Trend]]*Table1[[#This Row],[APU
(units)]])</f>
        <v>39</v>
      </c>
      <c r="K626" s="55" t="str">
        <f>IF(Table1[[#This Row],[On Hand Stock (units)]]&gt;J626,"Yes","No")</f>
        <v>No</v>
      </c>
      <c r="L626" s="55">
        <f>Table1[[#This Row],[Lead Time (days)]]/Table1[[#This Row],[S-OTD]]</f>
        <v>6</v>
      </c>
      <c r="M626" s="55">
        <f>(Table1[[#This Row],[Demand variability (COV)]]/100)*E626</f>
        <v>6.5000000000000002E-2</v>
      </c>
      <c r="N626" s="55">
        <f>AVERAGE(Table1[[#This Row],[Lead Time (days)]],Table1[[#This Row],[Exp. Lead time]])</f>
        <v>6</v>
      </c>
      <c r="O626" s="55">
        <f>(Table1[[#This Row],[Exp. Lead time]]-N626)^2</f>
        <v>0</v>
      </c>
      <c r="P626" s="55">
        <v>0</v>
      </c>
      <c r="Q626" s="55">
        <f>1.64*SQRT(Table1[[#This Row],[Lead Time (days)]]*(M626^2)+Table1[[#This Row],[APU
(units)]]*P626)</f>
        <v>0.26111560658068678</v>
      </c>
      <c r="R626" s="58">
        <f>Table1[[#This Row],[Safety Stock]]+(E626/30)*Table1[[#This Row],[Lead Time (days)]]</f>
        <v>5.4611156065806874</v>
      </c>
      <c r="S626" s="58" t="str">
        <f>IF(Table1[[#This Row],[On Hand Stock (units)]]&gt;R626,"yes","no")</f>
        <v>no</v>
      </c>
      <c r="T626" s="59">
        <f>Table1[[#This Row],[On Hand Stock (units)]]-J626</f>
        <v>-37.029613990526919</v>
      </c>
      <c r="U626" s="59">
        <f>Table1[[#This Row],[Exp. Lead time]]*Table1[[#This Row],[APU
(units)]]/30</f>
        <v>5.2</v>
      </c>
      <c r="V626" s="59">
        <f>Table1[[#This Row],[On Hand Stock (units)]]+U626</f>
        <v>7.1703860094730842</v>
      </c>
      <c r="W626" s="59" t="str">
        <f>IF(Table1[[#This Row],[On hand quantity after purchase]]&gt;Table1[[#This Row],[APU  Projection for oct]],"Yes","No")</f>
        <v>No</v>
      </c>
      <c r="X626" s="59">
        <f>AE626-Table1[[#This Row],[On Hand Stock (units)]]</f>
        <v>2059.9576624305264</v>
      </c>
      <c r="Y626" s="59">
        <f>MAX(Table1[[#This Row],[Qty required to meet next quarter]],Table1[[#This Row],[MOQ/One lead time demand]])</f>
        <v>2059.9576624305264</v>
      </c>
      <c r="Z626" s="59">
        <f>Table1[[#This Row],[Qty to purchase]]*Table1[[#This Row],[Std. Price ($)]]</f>
        <v>27227.464633105123</v>
      </c>
      <c r="AA626" s="59"/>
      <c r="AB626" s="59"/>
      <c r="AC626" s="61">
        <f>Table1[[#This Row],[On Hand Stock (units)]]-(12*Table1[[#This Row],[APU
(units)]])</f>
        <v>-310.02961399052691</v>
      </c>
      <c r="AD626" s="64">
        <v>156</v>
      </c>
      <c r="AE626" s="65">
        <f>AD626*Table1[[#This Row],[Std. Price ($)]]</f>
        <v>2061.9280484399997</v>
      </c>
    </row>
    <row r="627" spans="1:31" ht="18.5" x14ac:dyDescent="0.35">
      <c r="A627" s="46">
        <v>41048.758174676746</v>
      </c>
      <c r="B627" s="47">
        <v>29.384850659999994</v>
      </c>
      <c r="C627" s="47">
        <v>2289.0269135067201</v>
      </c>
      <c r="D627" s="47">
        <f>Table1[[#This Row],[On-Hand Stock ($)]]/Table1[[#This Row],[Std. Price ($)]]</f>
        <v>77.898197952138943</v>
      </c>
      <c r="E627" s="48">
        <v>26</v>
      </c>
      <c r="F627" s="49">
        <v>-0.4</v>
      </c>
      <c r="G627" s="48">
        <v>0.82</v>
      </c>
      <c r="H627" s="48">
        <v>2.48</v>
      </c>
      <c r="I627" s="48">
        <v>31</v>
      </c>
      <c r="J627" s="55">
        <f>Table1[[#This Row],[APU
(units)]]+(Table1[[#This Row],[APU Trend]]*Table1[[#This Row],[APU
(units)]])</f>
        <v>15.6</v>
      </c>
      <c r="K627" s="55" t="str">
        <f>IF(Table1[[#This Row],[On Hand Stock (units)]]&gt;J627,"Yes","No")</f>
        <v>Yes</v>
      </c>
      <c r="L627" s="55">
        <f>Table1[[#This Row],[Lead Time (days)]]/Table1[[#This Row],[S-OTD]]</f>
        <v>37.804878048780488</v>
      </c>
      <c r="M627" s="55">
        <f>(Table1[[#This Row],[Demand variability (COV)]]/100)*E627</f>
        <v>0.64479999999999993</v>
      </c>
      <c r="N627" s="55">
        <f>AVERAGE(Table1[[#This Row],[Lead Time (days)]],Table1[[#This Row],[Exp. Lead time]])</f>
        <v>34.402439024390247</v>
      </c>
      <c r="O627" s="55">
        <f>(Table1[[#This Row],[Exp. Lead time]]-N627)^2</f>
        <v>11.57659131469361</v>
      </c>
      <c r="P627" s="55">
        <v>11.57659131469361</v>
      </c>
      <c r="Q627" s="55">
        <f>1.64*SQRT(Table1[[#This Row],[Lead Time (days)]]*(M627^2)+Table1[[#This Row],[APU
(units)]]*P627)</f>
        <v>29.055327531354767</v>
      </c>
      <c r="R627" s="58">
        <f>Table1[[#This Row],[Safety Stock]]+(E627/30)*Table1[[#This Row],[Lead Time (days)]]</f>
        <v>55.921994198021437</v>
      </c>
      <c r="S627" s="58" t="str">
        <f>IF(Table1[[#This Row],[On Hand Stock (units)]]&gt;R627,"yes","no")</f>
        <v>yes</v>
      </c>
      <c r="T627" s="59">
        <f>Table1[[#This Row],[On Hand Stock (units)]]-J627</f>
        <v>62.298197952138942</v>
      </c>
      <c r="U627" s="59">
        <f>Table1[[#This Row],[Exp. Lead time]]*Table1[[#This Row],[APU
(units)]]/30</f>
        <v>32.764227642276424</v>
      </c>
      <c r="V627" s="59">
        <f>Table1[[#This Row],[On Hand Stock (units)]]+U627</f>
        <v>110.66242559441537</v>
      </c>
      <c r="W627" s="59" t="str">
        <f>IF(Table1[[#This Row],[On hand quantity after purchase]]&gt;Table1[[#This Row],[APU  Projection for oct]],"Yes","No")</f>
        <v>Yes</v>
      </c>
      <c r="X627" s="59">
        <f>AE627-Table1[[#This Row],[On Hand Stock (units)]]</f>
        <v>380.50547234386079</v>
      </c>
      <c r="Y627" s="59">
        <f>MAX(Table1[[#This Row],[Qty required to meet next quarter]],Table1[[#This Row],[MOQ/One lead time demand]])</f>
        <v>380.50547234386079</v>
      </c>
      <c r="Z627" s="59">
        <f>Table1[[#This Row],[Qty to purchase]]*Table1[[#This Row],[Std. Price ($)]]</f>
        <v>11181.096480137106</v>
      </c>
      <c r="AA627" s="59"/>
      <c r="AB627" s="59"/>
      <c r="AC627" s="61">
        <f>Table1[[#This Row],[On Hand Stock (units)]]-(12*Table1[[#This Row],[APU
(units)]])</f>
        <v>-234.10180204786104</v>
      </c>
      <c r="AD627" s="64">
        <v>15.599999999999994</v>
      </c>
      <c r="AE627" s="65">
        <f>AD627*Table1[[#This Row],[Std. Price ($)]]</f>
        <v>458.40367029599975</v>
      </c>
    </row>
    <row r="628" spans="1:31" ht="18.5" x14ac:dyDescent="0.35">
      <c r="A628" s="46">
        <v>464.33193284699524</v>
      </c>
      <c r="B628" s="47">
        <v>46.597109099999997</v>
      </c>
      <c r="C628" s="47">
        <v>63.270324986320858</v>
      </c>
      <c r="D628" s="47">
        <f>Table1[[#This Row],[On-Hand Stock ($)]]/Table1[[#This Row],[Std. Price ($)]]</f>
        <v>1.3578165300027349</v>
      </c>
      <c r="E628" s="48">
        <v>26</v>
      </c>
      <c r="F628" s="49">
        <v>-0.4</v>
      </c>
      <c r="G628" s="48">
        <v>1</v>
      </c>
      <c r="H628" s="48">
        <v>0.25</v>
      </c>
      <c r="I628" s="48">
        <v>5</v>
      </c>
      <c r="J628" s="55">
        <f>Table1[[#This Row],[APU
(units)]]+(Table1[[#This Row],[APU Trend]]*Table1[[#This Row],[APU
(units)]])</f>
        <v>15.6</v>
      </c>
      <c r="K628" s="55" t="str">
        <f>IF(Table1[[#This Row],[On Hand Stock (units)]]&gt;J628,"Yes","No")</f>
        <v>No</v>
      </c>
      <c r="L628" s="55">
        <f>Table1[[#This Row],[Lead Time (days)]]/Table1[[#This Row],[S-OTD]]</f>
        <v>5</v>
      </c>
      <c r="M628" s="55">
        <f>(Table1[[#This Row],[Demand variability (COV)]]/100)*E628</f>
        <v>6.5000000000000002E-2</v>
      </c>
      <c r="N628" s="55">
        <f>AVERAGE(Table1[[#This Row],[Lead Time (days)]],Table1[[#This Row],[Exp. Lead time]])</f>
        <v>5</v>
      </c>
      <c r="O628" s="55">
        <f>(Table1[[#This Row],[Exp. Lead time]]-N628)^2</f>
        <v>0</v>
      </c>
      <c r="P628" s="55">
        <v>0</v>
      </c>
      <c r="Q628" s="55">
        <f>1.64*SQRT(Table1[[#This Row],[Lead Time (days)]]*(M628^2)+Table1[[#This Row],[APU
(units)]]*P628)</f>
        <v>0.23836484640147756</v>
      </c>
      <c r="R628" s="58">
        <f>Table1[[#This Row],[Safety Stock]]+(E628/30)*Table1[[#This Row],[Lead Time (days)]]</f>
        <v>4.5716981797348115</v>
      </c>
      <c r="S628" s="58" t="str">
        <f>IF(Table1[[#This Row],[On Hand Stock (units)]]&gt;R628,"yes","no")</f>
        <v>no</v>
      </c>
      <c r="T628" s="59">
        <f>Table1[[#This Row],[On Hand Stock (units)]]-J628</f>
        <v>-14.242183469997265</v>
      </c>
      <c r="U628" s="59">
        <f>Table1[[#This Row],[Exp. Lead time]]*Table1[[#This Row],[APU
(units)]]/30</f>
        <v>4.333333333333333</v>
      </c>
      <c r="V628" s="59">
        <f>Table1[[#This Row],[On Hand Stock (units)]]+U628</f>
        <v>5.6911498633360678</v>
      </c>
      <c r="W628" s="59" t="str">
        <f>IF(Table1[[#This Row],[On hand quantity after purchase]]&gt;Table1[[#This Row],[APU  Projection for oct]],"Yes","No")</f>
        <v>No</v>
      </c>
      <c r="X628" s="59">
        <f>AE628-Table1[[#This Row],[On Hand Stock (units)]]</f>
        <v>725.55708542999696</v>
      </c>
      <c r="Y628" s="59">
        <f>MAX(Table1[[#This Row],[Qty required to meet next quarter]],Table1[[#This Row],[MOQ/One lead time demand]])</f>
        <v>725.55708542999696</v>
      </c>
      <c r="Z628" s="59">
        <f>Table1[[#This Row],[Qty to purchase]]*Table1[[#This Row],[Std. Price ($)]]</f>
        <v>33808.862668059584</v>
      </c>
      <c r="AA628" s="59"/>
      <c r="AB628" s="59"/>
      <c r="AC628" s="61">
        <f>Table1[[#This Row],[On Hand Stock (units)]]-(12*Table1[[#This Row],[APU
(units)]])</f>
        <v>-310.64218346999729</v>
      </c>
      <c r="AD628" s="64">
        <v>15.599999999999994</v>
      </c>
      <c r="AE628" s="65">
        <f>AD628*Table1[[#This Row],[Std. Price ($)]]</f>
        <v>726.91490195999972</v>
      </c>
    </row>
    <row r="629" spans="1:31" ht="18.5" x14ac:dyDescent="0.35">
      <c r="A629" s="46">
        <v>35267.430378107398</v>
      </c>
      <c r="B629" s="47">
        <v>9.3482743899999985</v>
      </c>
      <c r="C629" s="47">
        <v>78.842983594591516</v>
      </c>
      <c r="D629" s="47">
        <f>Table1[[#This Row],[On-Hand Stock ($)]]/Table1[[#This Row],[Std. Price ($)]]</f>
        <v>8.4339612109515247</v>
      </c>
      <c r="E629" s="48">
        <v>18</v>
      </c>
      <c r="F629" s="49">
        <v>0.6</v>
      </c>
      <c r="G629" s="48">
        <v>0.88</v>
      </c>
      <c r="H629" s="48">
        <v>2.33</v>
      </c>
      <c r="I629" s="48">
        <v>5</v>
      </c>
      <c r="J629" s="55">
        <f>Table1[[#This Row],[APU
(units)]]+(Table1[[#This Row],[APU Trend]]*Table1[[#This Row],[APU
(units)]])</f>
        <v>28.799999999999997</v>
      </c>
      <c r="K629" s="55" t="str">
        <f>IF(Table1[[#This Row],[On Hand Stock (units)]]&gt;J629,"Yes","No")</f>
        <v>No</v>
      </c>
      <c r="L629" s="55">
        <f>Table1[[#This Row],[Lead Time (days)]]/Table1[[#This Row],[S-OTD]]</f>
        <v>5.6818181818181817</v>
      </c>
      <c r="M629" s="55">
        <f>(Table1[[#This Row],[Demand variability (COV)]]/100)*E629</f>
        <v>0.4194</v>
      </c>
      <c r="N629" s="55">
        <f>AVERAGE(Table1[[#This Row],[Lead Time (days)]],Table1[[#This Row],[Exp. Lead time]])</f>
        <v>5.3409090909090908</v>
      </c>
      <c r="O629" s="55">
        <f>(Table1[[#This Row],[Exp. Lead time]]-N629)^2</f>
        <v>0.11621900826446276</v>
      </c>
      <c r="P629" s="55">
        <v>0.11621900826446276</v>
      </c>
      <c r="Q629" s="55">
        <f>1.64*SQRT(Table1[[#This Row],[Lead Time (days)]]*(M629^2)+Table1[[#This Row],[APU
(units)]]*P629)</f>
        <v>2.8270022731836955</v>
      </c>
      <c r="R629" s="58">
        <f>Table1[[#This Row],[Safety Stock]]+(E629/30)*Table1[[#This Row],[Lead Time (days)]]</f>
        <v>5.8270022731836955</v>
      </c>
      <c r="S629" s="58" t="str">
        <f>IF(Table1[[#This Row],[On Hand Stock (units)]]&gt;R629,"yes","no")</f>
        <v>yes</v>
      </c>
      <c r="T629" s="59">
        <f>Table1[[#This Row],[On Hand Stock (units)]]-J629</f>
        <v>-20.366038789048474</v>
      </c>
      <c r="U629" s="59">
        <f>Table1[[#This Row],[Exp. Lead time]]*Table1[[#This Row],[APU
(units)]]/30</f>
        <v>3.4090909090909087</v>
      </c>
      <c r="V629" s="59">
        <f>Table1[[#This Row],[On Hand Stock (units)]]+U629</f>
        <v>11.843052120042433</v>
      </c>
      <c r="W629" s="59" t="str">
        <f>IF(Table1[[#This Row],[On hand quantity after purchase]]&gt;Table1[[#This Row],[APU  Projection for oct]],"Yes","No")</f>
        <v>No</v>
      </c>
      <c r="X629" s="59">
        <f>AE629-Table1[[#This Row],[On Hand Stock (units)]]</f>
        <v>1102.1410363210482</v>
      </c>
      <c r="Y629" s="59">
        <f>MAX(Table1[[#This Row],[Qty required to meet next quarter]],Table1[[#This Row],[MOQ/One lead time demand]])</f>
        <v>1102.1410363210482</v>
      </c>
      <c r="Z629" s="59">
        <f>Table1[[#This Row],[Qty to purchase]]*Table1[[#This Row],[Std. Price ($)]]</f>
        <v>10303.116824008113</v>
      </c>
      <c r="AA629" s="59"/>
      <c r="AB629" s="59"/>
      <c r="AC629" s="61">
        <f>Table1[[#This Row],[On Hand Stock (units)]]-(12*Table1[[#This Row],[APU
(units)]])</f>
        <v>-207.56603878904846</v>
      </c>
      <c r="AD629" s="64">
        <v>118.79999999999998</v>
      </c>
      <c r="AE629" s="65">
        <f>AD629*Table1[[#This Row],[Std. Price ($)]]</f>
        <v>1110.5749975319998</v>
      </c>
    </row>
    <row r="630" spans="1:31" ht="18.5" x14ac:dyDescent="0.35">
      <c r="A630" s="46">
        <v>27512.510280558243</v>
      </c>
      <c r="B630" s="47">
        <v>8.4760370199999997</v>
      </c>
      <c r="C630" s="47">
        <v>34.905686619912906</v>
      </c>
      <c r="D630" s="47">
        <f>Table1[[#This Row],[On-Hand Stock ($)]]/Table1[[#This Row],[Std. Price ($)]]</f>
        <v>4.1181611804608318</v>
      </c>
      <c r="E630" s="48">
        <v>18</v>
      </c>
      <c r="F630" s="49">
        <v>0.4</v>
      </c>
      <c r="G630" s="48">
        <v>1</v>
      </c>
      <c r="H630" s="48">
        <v>1.07</v>
      </c>
      <c r="I630" s="48">
        <v>5</v>
      </c>
      <c r="J630" s="55">
        <f>Table1[[#This Row],[APU
(units)]]+(Table1[[#This Row],[APU Trend]]*Table1[[#This Row],[APU
(units)]])</f>
        <v>25.2</v>
      </c>
      <c r="K630" s="55" t="str">
        <f>IF(Table1[[#This Row],[On Hand Stock (units)]]&gt;J630,"Yes","No")</f>
        <v>No</v>
      </c>
      <c r="L630" s="55">
        <f>Table1[[#This Row],[Lead Time (days)]]/Table1[[#This Row],[S-OTD]]</f>
        <v>5</v>
      </c>
      <c r="M630" s="55">
        <f>(Table1[[#This Row],[Demand variability (COV)]]/100)*E630</f>
        <v>0.19260000000000002</v>
      </c>
      <c r="N630" s="55">
        <f>AVERAGE(Table1[[#This Row],[Lead Time (days)]],Table1[[#This Row],[Exp. Lead time]])</f>
        <v>5</v>
      </c>
      <c r="O630" s="55">
        <f>(Table1[[#This Row],[Exp. Lead time]]-N630)^2</f>
        <v>0</v>
      </c>
      <c r="P630" s="55">
        <v>0</v>
      </c>
      <c r="Q630" s="55">
        <f>1.64*SQRT(Table1[[#This Row],[Lead Time (days)]]*(M630^2)+Table1[[#This Row],[APU
(units)]]*P630)</f>
        <v>0.70629337564499362</v>
      </c>
      <c r="R630" s="58">
        <f>Table1[[#This Row],[Safety Stock]]+(E630/30)*Table1[[#This Row],[Lead Time (days)]]</f>
        <v>3.7062933756449938</v>
      </c>
      <c r="S630" s="58" t="str">
        <f>IF(Table1[[#This Row],[On Hand Stock (units)]]&gt;R630,"yes","no")</f>
        <v>yes</v>
      </c>
      <c r="T630" s="59">
        <f>Table1[[#This Row],[On Hand Stock (units)]]-J630</f>
        <v>-21.081838819539168</v>
      </c>
      <c r="U630" s="59">
        <f>Table1[[#This Row],[Exp. Lead time]]*Table1[[#This Row],[APU
(units)]]/30</f>
        <v>3</v>
      </c>
      <c r="V630" s="59">
        <f>Table1[[#This Row],[On Hand Stock (units)]]+U630</f>
        <v>7.1181611804608318</v>
      </c>
      <c r="W630" s="59" t="str">
        <f>IF(Table1[[#This Row],[On hand quantity after purchase]]&gt;Table1[[#This Row],[APU  Projection for oct]],"Yes","No")</f>
        <v>No</v>
      </c>
      <c r="X630" s="59">
        <f>AE630-Table1[[#This Row],[On Hand Stock (units)]]</f>
        <v>819.75263716353913</v>
      </c>
      <c r="Y630" s="59">
        <f>MAX(Table1[[#This Row],[Qty required to meet next quarter]],Table1[[#This Row],[MOQ/One lead time demand]])</f>
        <v>819.75263716353913</v>
      </c>
      <c r="Z630" s="59">
        <f>Table1[[#This Row],[Qty to purchase]]*Table1[[#This Row],[Std. Price ($)]]</f>
        <v>6948.253699840785</v>
      </c>
      <c r="AA630" s="59"/>
      <c r="AB630" s="59"/>
      <c r="AC630" s="61">
        <f>Table1[[#This Row],[On Hand Stock (units)]]-(12*Table1[[#This Row],[APU
(units)]])</f>
        <v>-211.88183881953915</v>
      </c>
      <c r="AD630" s="64">
        <v>97.199999999999989</v>
      </c>
      <c r="AE630" s="65">
        <f>AD630*Table1[[#This Row],[Std. Price ($)]]</f>
        <v>823.87079834399992</v>
      </c>
    </row>
    <row r="631" spans="1:31" ht="18.5" x14ac:dyDescent="0.35">
      <c r="A631" s="46">
        <v>56381.896849843848</v>
      </c>
      <c r="B631" s="47">
        <v>18.747999999999998</v>
      </c>
      <c r="C631" s="47">
        <v>498.27912509969877</v>
      </c>
      <c r="D631" s="47">
        <f>Table1[[#This Row],[On-Hand Stock ($)]]/Table1[[#This Row],[Std. Price ($)]]</f>
        <v>26.577721628957693</v>
      </c>
      <c r="E631" s="48">
        <v>26</v>
      </c>
      <c r="F631" s="49">
        <v>0.2</v>
      </c>
      <c r="G631" s="48">
        <v>0.81</v>
      </c>
      <c r="H631" s="48">
        <v>1.6</v>
      </c>
      <c r="I631" s="48">
        <v>16</v>
      </c>
      <c r="J631" s="55">
        <f>Table1[[#This Row],[APU
(units)]]+(Table1[[#This Row],[APU Trend]]*Table1[[#This Row],[APU
(units)]])</f>
        <v>31.2</v>
      </c>
      <c r="K631" s="55" t="str">
        <f>IF(Table1[[#This Row],[On Hand Stock (units)]]&gt;J631,"Yes","No")</f>
        <v>No</v>
      </c>
      <c r="L631" s="55">
        <f>Table1[[#This Row],[Lead Time (days)]]/Table1[[#This Row],[S-OTD]]</f>
        <v>19.753086419753085</v>
      </c>
      <c r="M631" s="55">
        <f>(Table1[[#This Row],[Demand variability (COV)]]/100)*E631</f>
        <v>0.41600000000000004</v>
      </c>
      <c r="N631" s="55">
        <f>AVERAGE(Table1[[#This Row],[Lead Time (days)]],Table1[[#This Row],[Exp. Lead time]])</f>
        <v>17.876543209876544</v>
      </c>
      <c r="O631" s="55">
        <f>(Table1[[#This Row],[Exp. Lead time]]-N631)^2</f>
        <v>3.5214144185337513</v>
      </c>
      <c r="P631" s="55">
        <v>3.5214144185337513</v>
      </c>
      <c r="Q631" s="55">
        <f>1.64*SQRT(Table1[[#This Row],[Lead Time (days)]]*(M631^2)+Table1[[#This Row],[APU
(units)]]*P631)</f>
        <v>15.927910233420384</v>
      </c>
      <c r="R631" s="58">
        <f>Table1[[#This Row],[Safety Stock]]+(E631/30)*Table1[[#This Row],[Lead Time (days)]]</f>
        <v>29.794576900087051</v>
      </c>
      <c r="S631" s="58" t="str">
        <f>IF(Table1[[#This Row],[On Hand Stock (units)]]&gt;R631,"yes","no")</f>
        <v>no</v>
      </c>
      <c r="T631" s="59">
        <f>Table1[[#This Row],[On Hand Stock (units)]]-J631</f>
        <v>-4.6222783710423059</v>
      </c>
      <c r="U631" s="59">
        <f>Table1[[#This Row],[Exp. Lead time]]*Table1[[#This Row],[APU
(units)]]/30</f>
        <v>17.119341563786008</v>
      </c>
      <c r="V631" s="59">
        <f>Table1[[#This Row],[On Hand Stock (units)]]+U631</f>
        <v>43.697063192743698</v>
      </c>
      <c r="W631" s="59" t="str">
        <f>IF(Table1[[#This Row],[On hand quantity after purchase]]&gt;Table1[[#This Row],[APU  Projection for oct]],"Yes","No")</f>
        <v>Yes</v>
      </c>
      <c r="X631" s="59">
        <f>AE631-Table1[[#This Row],[On Hand Stock (units)]]</f>
        <v>2020.7038783710418</v>
      </c>
      <c r="Y631" s="59">
        <f>MAX(Table1[[#This Row],[Qty required to meet next quarter]],Table1[[#This Row],[MOQ/One lead time demand]])</f>
        <v>2020.7038783710418</v>
      </c>
      <c r="Z631" s="59">
        <f>Table1[[#This Row],[Qty to purchase]]*Table1[[#This Row],[Std. Price ($)]]</f>
        <v>37884.156311700288</v>
      </c>
      <c r="AA631" s="59"/>
      <c r="AB631" s="59"/>
      <c r="AC631" s="61">
        <f>Table1[[#This Row],[On Hand Stock (units)]]-(12*Table1[[#This Row],[APU
(units)]])</f>
        <v>-285.4222783710423</v>
      </c>
      <c r="AD631" s="64">
        <v>109.19999999999999</v>
      </c>
      <c r="AE631" s="65">
        <f>AD631*Table1[[#This Row],[Std. Price ($)]]</f>
        <v>2047.2815999999996</v>
      </c>
    </row>
    <row r="632" spans="1:31" ht="18.5" x14ac:dyDescent="0.35">
      <c r="A632" s="46">
        <v>31914.838818784887</v>
      </c>
      <c r="B632" s="47">
        <v>5.4338244299999996</v>
      </c>
      <c r="C632" s="47">
        <v>16.174677346512667</v>
      </c>
      <c r="D632" s="47">
        <f>Table1[[#This Row],[On-Hand Stock ($)]]/Table1[[#This Row],[Std. Price ($)]]</f>
        <v>2.9766654324001904</v>
      </c>
      <c r="E632" s="48">
        <v>10</v>
      </c>
      <c r="F632" s="49">
        <v>0.2</v>
      </c>
      <c r="G632" s="48">
        <v>1</v>
      </c>
      <c r="H632" s="48">
        <v>1.36</v>
      </c>
      <c r="I632" s="48">
        <v>5</v>
      </c>
      <c r="J632" s="55">
        <f>Table1[[#This Row],[APU
(units)]]+(Table1[[#This Row],[APU Trend]]*Table1[[#This Row],[APU
(units)]])</f>
        <v>12</v>
      </c>
      <c r="K632" s="55" t="str">
        <f>IF(Table1[[#This Row],[On Hand Stock (units)]]&gt;J632,"Yes","No")</f>
        <v>No</v>
      </c>
      <c r="L632" s="55">
        <f>Table1[[#This Row],[Lead Time (days)]]/Table1[[#This Row],[S-OTD]]</f>
        <v>5</v>
      </c>
      <c r="M632" s="55">
        <f>(Table1[[#This Row],[Demand variability (COV)]]/100)*E632</f>
        <v>0.13600000000000001</v>
      </c>
      <c r="N632" s="55">
        <f>AVERAGE(Table1[[#This Row],[Lead Time (days)]],Table1[[#This Row],[Exp. Lead time]])</f>
        <v>5</v>
      </c>
      <c r="O632" s="55">
        <f>(Table1[[#This Row],[Exp. Lead time]]-N632)^2</f>
        <v>0</v>
      </c>
      <c r="P632" s="55">
        <v>0</v>
      </c>
      <c r="Q632" s="55">
        <f>1.64*SQRT(Table1[[#This Row],[Lead Time (days)]]*(M632^2)+Table1[[#This Row],[APU
(units)]]*P632)</f>
        <v>0.49873260170155309</v>
      </c>
      <c r="R632" s="58">
        <f>Table1[[#This Row],[Safety Stock]]+(E632/30)*Table1[[#This Row],[Lead Time (days)]]</f>
        <v>2.1653992683682195</v>
      </c>
      <c r="S632" s="58" t="str">
        <f>IF(Table1[[#This Row],[On Hand Stock (units)]]&gt;R632,"yes","no")</f>
        <v>yes</v>
      </c>
      <c r="T632" s="59">
        <f>Table1[[#This Row],[On Hand Stock (units)]]-J632</f>
        <v>-9.0233345675998091</v>
      </c>
      <c r="U632" s="59">
        <f>Table1[[#This Row],[Exp. Lead time]]*Table1[[#This Row],[APU
(units)]]/30</f>
        <v>1.6666666666666667</v>
      </c>
      <c r="V632" s="59">
        <f>Table1[[#This Row],[On Hand Stock (units)]]+U632</f>
        <v>4.643332099066857</v>
      </c>
      <c r="W632" s="59" t="str">
        <f>IF(Table1[[#This Row],[On hand quantity after purchase]]&gt;Table1[[#This Row],[APU  Projection for oct]],"Yes","No")</f>
        <v>No</v>
      </c>
      <c r="X632" s="59">
        <f>AE632-Table1[[#This Row],[On Hand Stock (units)]]</f>
        <v>225.24396062759979</v>
      </c>
      <c r="Y632" s="59">
        <f>MAX(Table1[[#This Row],[Qty required to meet next quarter]],Table1[[#This Row],[MOQ/One lead time demand]])</f>
        <v>225.24396062759979</v>
      </c>
      <c r="Z632" s="59">
        <f>Table1[[#This Row],[Qty to purchase]]*Table1[[#This Row],[Std. Price ($)]]</f>
        <v>1223.9361359682098</v>
      </c>
      <c r="AA632" s="59"/>
      <c r="AB632" s="59"/>
      <c r="AC632" s="61">
        <f>Table1[[#This Row],[On Hand Stock (units)]]-(12*Table1[[#This Row],[APU
(units)]])</f>
        <v>-117.0233345675998</v>
      </c>
      <c r="AD632" s="64">
        <v>42</v>
      </c>
      <c r="AE632" s="65">
        <f>AD632*Table1[[#This Row],[Std. Price ($)]]</f>
        <v>228.22062605999997</v>
      </c>
    </row>
    <row r="633" spans="1:31" ht="18.5" x14ac:dyDescent="0.35">
      <c r="A633" s="46">
        <v>12363.612148933868</v>
      </c>
      <c r="B633" s="47">
        <v>11.812361439999998</v>
      </c>
      <c r="C633" s="47">
        <v>270</v>
      </c>
      <c r="D633" s="47">
        <f>Table1[[#This Row],[On-Hand Stock ($)]]/Table1[[#This Row],[Std. Price ($)]]</f>
        <v>22.857410973364193</v>
      </c>
      <c r="E633" s="48">
        <v>10</v>
      </c>
      <c r="F633" s="49">
        <v>-0.6</v>
      </c>
      <c r="G633" s="48">
        <v>1</v>
      </c>
      <c r="H633" s="48">
        <v>1.1000000000000001</v>
      </c>
      <c r="I633" s="48">
        <v>5</v>
      </c>
      <c r="J633" s="55">
        <f>Table1[[#This Row],[APU
(units)]]+(Table1[[#This Row],[APU Trend]]*Table1[[#This Row],[APU
(units)]])</f>
        <v>4</v>
      </c>
      <c r="K633" s="55" t="str">
        <f>IF(Table1[[#This Row],[On Hand Stock (units)]]&gt;J633,"Yes","No")</f>
        <v>Yes</v>
      </c>
      <c r="L633" s="55">
        <f>Table1[[#This Row],[Lead Time (days)]]/Table1[[#This Row],[S-OTD]]</f>
        <v>5</v>
      </c>
      <c r="M633" s="55">
        <f>(Table1[[#This Row],[Demand variability (COV)]]/100)*E633</f>
        <v>0.11000000000000001</v>
      </c>
      <c r="N633" s="55">
        <f>AVERAGE(Table1[[#This Row],[Lead Time (days)]],Table1[[#This Row],[Exp. Lead time]])</f>
        <v>5</v>
      </c>
      <c r="O633" s="55">
        <f>(Table1[[#This Row],[Exp. Lead time]]-N633)^2</f>
        <v>0</v>
      </c>
      <c r="P633" s="55">
        <v>0</v>
      </c>
      <c r="Q633" s="55">
        <f>1.64*SQRT(Table1[[#This Row],[Lead Time (days)]]*(M633^2)+Table1[[#This Row],[APU
(units)]]*P633)</f>
        <v>0.40338666314096205</v>
      </c>
      <c r="R633" s="58">
        <f>Table1[[#This Row],[Safety Stock]]+(E633/30)*Table1[[#This Row],[Lead Time (days)]]</f>
        <v>2.0700533298076285</v>
      </c>
      <c r="S633" s="58" t="str">
        <f>IF(Table1[[#This Row],[On Hand Stock (units)]]&gt;R633,"yes","no")</f>
        <v>yes</v>
      </c>
      <c r="T633" s="59">
        <f>Table1[[#This Row],[On Hand Stock (units)]]-J633</f>
        <v>18.857410973364193</v>
      </c>
      <c r="U633" s="59">
        <f>Table1[[#This Row],[Exp. Lead time]]*Table1[[#This Row],[APU
(units)]]/30</f>
        <v>1.6666666666666667</v>
      </c>
      <c r="V633" s="59">
        <f>Table1[[#This Row],[On Hand Stock (units)]]+U633</f>
        <v>24.52407764003086</v>
      </c>
      <c r="W633" s="59" t="str">
        <f>IF(Table1[[#This Row],[On hand quantity after purchase]]&gt;Table1[[#This Row],[APU  Projection for oct]],"Yes","No")</f>
        <v>Yes</v>
      </c>
      <c r="X633" s="59">
        <f>AE633-Table1[[#This Row],[On Hand Stock (units)]]</f>
        <v>-93.73157961336419</v>
      </c>
      <c r="Y633" s="59">
        <f>MAX(Table1[[#This Row],[Qty required to meet next quarter]],Table1[[#This Row],[MOQ/One lead time demand]])</f>
        <v>1.6666666666666667</v>
      </c>
      <c r="Z633" s="59">
        <f>Table1[[#This Row],[Qty to purchase]]*Table1[[#This Row],[Std. Price ($)]]</f>
        <v>19.687269066666666</v>
      </c>
      <c r="AA633" s="59"/>
      <c r="AB633" s="59"/>
      <c r="AC633" s="61">
        <f>Table1[[#This Row],[On Hand Stock (units)]]-(12*Table1[[#This Row],[APU
(units)]])</f>
        <v>-97.142589026635804</v>
      </c>
      <c r="AD633" s="64">
        <v>-6</v>
      </c>
      <c r="AE633" s="65">
        <f>AD633*Table1[[#This Row],[Std. Price ($)]]</f>
        <v>-70.874168639999994</v>
      </c>
    </row>
    <row r="634" spans="1:31" ht="18.5" x14ac:dyDescent="0.35">
      <c r="A634" s="46">
        <v>43037.224533638793</v>
      </c>
      <c r="B634" s="47">
        <v>8.9033933799999989</v>
      </c>
      <c r="C634" s="47">
        <v>36.74979568047376</v>
      </c>
      <c r="D634" s="47">
        <f>Table1[[#This Row],[On-Hand Stock ($)]]/Table1[[#This Row],[Std. Price ($)]]</f>
        <v>4.1276167537453867</v>
      </c>
      <c r="E634" s="48">
        <v>18</v>
      </c>
      <c r="F634" s="49">
        <v>0.4</v>
      </c>
      <c r="G634" s="48">
        <v>0.8</v>
      </c>
      <c r="H634" s="48">
        <v>1.06</v>
      </c>
      <c r="I634" s="48">
        <v>5</v>
      </c>
      <c r="J634" s="55">
        <f>Table1[[#This Row],[APU
(units)]]+(Table1[[#This Row],[APU Trend]]*Table1[[#This Row],[APU
(units)]])</f>
        <v>25.2</v>
      </c>
      <c r="K634" s="55" t="str">
        <f>IF(Table1[[#This Row],[On Hand Stock (units)]]&gt;J634,"Yes","No")</f>
        <v>No</v>
      </c>
      <c r="L634" s="55">
        <f>Table1[[#This Row],[Lead Time (days)]]/Table1[[#This Row],[S-OTD]]</f>
        <v>6.25</v>
      </c>
      <c r="M634" s="55">
        <f>(Table1[[#This Row],[Demand variability (COV)]]/100)*E634</f>
        <v>0.1908</v>
      </c>
      <c r="N634" s="55">
        <f>AVERAGE(Table1[[#This Row],[Lead Time (days)]],Table1[[#This Row],[Exp. Lead time]])</f>
        <v>5.625</v>
      </c>
      <c r="O634" s="55">
        <f>(Table1[[#This Row],[Exp. Lead time]]-N634)^2</f>
        <v>0.390625</v>
      </c>
      <c r="P634" s="55">
        <v>0.390625</v>
      </c>
      <c r="Q634" s="55">
        <f>1.64*SQRT(Table1[[#This Row],[Lead Time (days)]]*(M634^2)+Table1[[#This Row],[APU
(units)]]*P634)</f>
        <v>4.4046361482783114</v>
      </c>
      <c r="R634" s="58">
        <f>Table1[[#This Row],[Safety Stock]]+(E634/30)*Table1[[#This Row],[Lead Time (days)]]</f>
        <v>7.4046361482783114</v>
      </c>
      <c r="S634" s="58" t="str">
        <f>IF(Table1[[#This Row],[On Hand Stock (units)]]&gt;R634,"yes","no")</f>
        <v>no</v>
      </c>
      <c r="T634" s="59">
        <f>Table1[[#This Row],[On Hand Stock (units)]]-J634</f>
        <v>-21.072383246254613</v>
      </c>
      <c r="U634" s="59">
        <f>Table1[[#This Row],[Exp. Lead time]]*Table1[[#This Row],[APU
(units)]]/30</f>
        <v>3.75</v>
      </c>
      <c r="V634" s="59">
        <f>Table1[[#This Row],[On Hand Stock (units)]]+U634</f>
        <v>7.8776167537453867</v>
      </c>
      <c r="W634" s="59" t="str">
        <f>IF(Table1[[#This Row],[On hand quantity after purchase]]&gt;Table1[[#This Row],[APU  Projection for oct]],"Yes","No")</f>
        <v>No</v>
      </c>
      <c r="X634" s="59">
        <f>AE634-Table1[[#This Row],[On Hand Stock (units)]]</f>
        <v>861.2822197822544</v>
      </c>
      <c r="Y634" s="59">
        <f>MAX(Table1[[#This Row],[Qty required to meet next quarter]],Table1[[#This Row],[MOQ/One lead time demand]])</f>
        <v>861.2822197822544</v>
      </c>
      <c r="Z634" s="59">
        <f>Table1[[#This Row],[Qty to purchase]]*Table1[[#This Row],[Std. Price ($)]]</f>
        <v>7668.3344139210276</v>
      </c>
      <c r="AA634" s="59"/>
      <c r="AB634" s="59"/>
      <c r="AC634" s="61">
        <f>Table1[[#This Row],[On Hand Stock (units)]]-(12*Table1[[#This Row],[APU
(units)]])</f>
        <v>-211.8723832462546</v>
      </c>
      <c r="AD634" s="64">
        <v>97.199999999999989</v>
      </c>
      <c r="AE634" s="65">
        <f>AD634*Table1[[#This Row],[Std. Price ($)]]</f>
        <v>865.40983653599983</v>
      </c>
    </row>
    <row r="635" spans="1:31" ht="18.5" x14ac:dyDescent="0.35">
      <c r="A635" s="46">
        <v>38771.249025068864</v>
      </c>
      <c r="B635" s="47">
        <v>590.57845308999993</v>
      </c>
      <c r="C635" s="47">
        <v>2975.3778351898827</v>
      </c>
      <c r="D635" s="47">
        <f>Table1[[#This Row],[On-Hand Stock ($)]]/Table1[[#This Row],[Std. Price ($)]]</f>
        <v>5.0380738064896118</v>
      </c>
      <c r="E635" s="48">
        <v>10</v>
      </c>
      <c r="F635" s="49">
        <v>0.5</v>
      </c>
      <c r="G635" s="48">
        <v>1</v>
      </c>
      <c r="H635" s="48">
        <v>0.82</v>
      </c>
      <c r="I635" s="48">
        <v>16</v>
      </c>
      <c r="J635" s="55">
        <f>Table1[[#This Row],[APU
(units)]]+(Table1[[#This Row],[APU Trend]]*Table1[[#This Row],[APU
(units)]])</f>
        <v>15</v>
      </c>
      <c r="K635" s="55" t="str">
        <f>IF(Table1[[#This Row],[On Hand Stock (units)]]&gt;J635,"Yes","No")</f>
        <v>No</v>
      </c>
      <c r="L635" s="55">
        <f>Table1[[#This Row],[Lead Time (days)]]/Table1[[#This Row],[S-OTD]]</f>
        <v>16</v>
      </c>
      <c r="M635" s="55">
        <f>(Table1[[#This Row],[Demand variability (COV)]]/100)*E635</f>
        <v>8.199999999999999E-2</v>
      </c>
      <c r="N635" s="55">
        <f>AVERAGE(Table1[[#This Row],[Lead Time (days)]],Table1[[#This Row],[Exp. Lead time]])</f>
        <v>16</v>
      </c>
      <c r="O635" s="55">
        <f>(Table1[[#This Row],[Exp. Lead time]]-N635)^2</f>
        <v>0</v>
      </c>
      <c r="P635" s="55">
        <v>0</v>
      </c>
      <c r="Q635" s="55">
        <f>1.64*SQRT(Table1[[#This Row],[Lead Time (days)]]*(M635^2)+Table1[[#This Row],[APU
(units)]]*P635)</f>
        <v>0.53791999999999995</v>
      </c>
      <c r="R635" s="58">
        <f>Table1[[#This Row],[Safety Stock]]+(E635/30)*Table1[[#This Row],[Lead Time (days)]]</f>
        <v>5.8712533333333328</v>
      </c>
      <c r="S635" s="58" t="str">
        <f>IF(Table1[[#This Row],[On Hand Stock (units)]]&gt;R635,"yes","no")</f>
        <v>no</v>
      </c>
      <c r="T635" s="59">
        <f>Table1[[#This Row],[On Hand Stock (units)]]-J635</f>
        <v>-9.9619261935103882</v>
      </c>
      <c r="U635" s="59">
        <f>Table1[[#This Row],[Exp. Lead time]]*Table1[[#This Row],[APU
(units)]]/30</f>
        <v>5.333333333333333</v>
      </c>
      <c r="V635" s="59">
        <f>Table1[[#This Row],[On Hand Stock (units)]]+U635</f>
        <v>10.371407139822946</v>
      </c>
      <c r="W635" s="59" t="str">
        <f>IF(Table1[[#This Row],[On hand quantity after purchase]]&gt;Table1[[#This Row],[APU  Projection for oct]],"Yes","No")</f>
        <v>No</v>
      </c>
      <c r="X635" s="59">
        <f>AE635-Table1[[#This Row],[On Hand Stock (units)]]</f>
        <v>35429.669111593503</v>
      </c>
      <c r="Y635" s="59">
        <f>MAX(Table1[[#This Row],[Qty required to meet next quarter]],Table1[[#This Row],[MOQ/One lead time demand]])</f>
        <v>35429.669111593503</v>
      </c>
      <c r="Z635" s="59">
        <f>Table1[[#This Row],[Qty to purchase]]*Table1[[#This Row],[Std. Price ($)]]</f>
        <v>20923999.177415442</v>
      </c>
      <c r="AA635" s="59"/>
      <c r="AB635" s="59"/>
      <c r="AC635" s="61">
        <f>Table1[[#This Row],[On Hand Stock (units)]]-(12*Table1[[#This Row],[APU
(units)]])</f>
        <v>-114.96192619351039</v>
      </c>
      <c r="AD635" s="64">
        <v>60</v>
      </c>
      <c r="AE635" s="65">
        <f>AD635*Table1[[#This Row],[Std. Price ($)]]</f>
        <v>35434.707185399995</v>
      </c>
    </row>
    <row r="636" spans="1:31" ht="18.5" x14ac:dyDescent="0.35">
      <c r="A636" s="46">
        <v>1762.6121052221499</v>
      </c>
      <c r="B636" s="47">
        <v>6.7939999999999996</v>
      </c>
      <c r="C636" s="47">
        <v>42.273837760000006</v>
      </c>
      <c r="D636" s="47">
        <f>Table1[[#This Row],[On-Hand Stock ($)]]/Table1[[#This Row],[Std. Price ($)]]</f>
        <v>6.2222310509272898</v>
      </c>
      <c r="E636" s="48">
        <v>10</v>
      </c>
      <c r="F636" s="49">
        <v>-0.4</v>
      </c>
      <c r="G636" s="48">
        <v>1</v>
      </c>
      <c r="H636" s="48">
        <v>0.86</v>
      </c>
      <c r="I636" s="48">
        <v>16</v>
      </c>
      <c r="J636" s="55">
        <f>Table1[[#This Row],[APU
(units)]]+(Table1[[#This Row],[APU Trend]]*Table1[[#This Row],[APU
(units)]])</f>
        <v>6</v>
      </c>
      <c r="K636" s="55" t="str">
        <f>IF(Table1[[#This Row],[On Hand Stock (units)]]&gt;J636,"Yes","No")</f>
        <v>Yes</v>
      </c>
      <c r="L636" s="55">
        <f>Table1[[#This Row],[Lead Time (days)]]/Table1[[#This Row],[S-OTD]]</f>
        <v>16</v>
      </c>
      <c r="M636" s="55">
        <f>(Table1[[#This Row],[Demand variability (COV)]]/100)*E636</f>
        <v>8.5999999999999993E-2</v>
      </c>
      <c r="N636" s="55">
        <f>AVERAGE(Table1[[#This Row],[Lead Time (days)]],Table1[[#This Row],[Exp. Lead time]])</f>
        <v>16</v>
      </c>
      <c r="O636" s="55">
        <f>(Table1[[#This Row],[Exp. Lead time]]-N636)^2</f>
        <v>0</v>
      </c>
      <c r="P636" s="55">
        <v>0</v>
      </c>
      <c r="Q636" s="55">
        <f>1.64*SQRT(Table1[[#This Row],[Lead Time (days)]]*(M636^2)+Table1[[#This Row],[APU
(units)]]*P636)</f>
        <v>0.56415999999999988</v>
      </c>
      <c r="R636" s="58">
        <f>Table1[[#This Row],[Safety Stock]]+(E636/30)*Table1[[#This Row],[Lead Time (days)]]</f>
        <v>5.8974933333333333</v>
      </c>
      <c r="S636" s="58" t="str">
        <f>IF(Table1[[#This Row],[On Hand Stock (units)]]&gt;R636,"yes","no")</f>
        <v>yes</v>
      </c>
      <c r="T636" s="59">
        <f>Table1[[#This Row],[On Hand Stock (units)]]-J636</f>
        <v>0.22223105092728979</v>
      </c>
      <c r="U636" s="59">
        <f>Table1[[#This Row],[Exp. Lead time]]*Table1[[#This Row],[APU
(units)]]/30</f>
        <v>5.333333333333333</v>
      </c>
      <c r="V636" s="59">
        <f>Table1[[#This Row],[On Hand Stock (units)]]+U636</f>
        <v>11.555564384260624</v>
      </c>
      <c r="W636" s="59" t="str">
        <f>IF(Table1[[#This Row],[On hand quantity after purchase]]&gt;Table1[[#This Row],[APU  Projection for oct]],"Yes","No")</f>
        <v>Yes</v>
      </c>
      <c r="X636" s="59">
        <f>AE636-Table1[[#This Row],[On Hand Stock (units)]]</f>
        <v>34.541768949072697</v>
      </c>
      <c r="Y636" s="59">
        <f>MAX(Table1[[#This Row],[Qty required to meet next quarter]],Table1[[#This Row],[MOQ/One lead time demand]])</f>
        <v>34.541768949072697</v>
      </c>
      <c r="Z636" s="59">
        <f>Table1[[#This Row],[Qty to purchase]]*Table1[[#This Row],[Std. Price ($)]]</f>
        <v>234.67677823999989</v>
      </c>
      <c r="AA636" s="59"/>
      <c r="AB636" s="59"/>
      <c r="AC636" s="61">
        <f>Table1[[#This Row],[On Hand Stock (units)]]-(12*Table1[[#This Row],[APU
(units)]])</f>
        <v>-113.77776894907271</v>
      </c>
      <c r="AD636" s="64">
        <v>5.9999999999999982</v>
      </c>
      <c r="AE636" s="65">
        <f>AD636*Table1[[#This Row],[Std. Price ($)]]</f>
        <v>40.763999999999989</v>
      </c>
    </row>
    <row r="637" spans="1:31" ht="18.5" x14ac:dyDescent="0.35">
      <c r="A637" s="46">
        <v>21546.184241018975</v>
      </c>
      <c r="B637" s="47">
        <v>6.6434999999999995</v>
      </c>
      <c r="C637" s="47">
        <v>41.76570753404669</v>
      </c>
      <c r="D637" s="47">
        <f>Table1[[#This Row],[On-Hand Stock ($)]]/Table1[[#This Row],[Std. Price ($)]]</f>
        <v>6.2867024210200491</v>
      </c>
      <c r="E637" s="48">
        <v>10</v>
      </c>
      <c r="F637" s="49">
        <v>-0.4</v>
      </c>
      <c r="G637" s="48">
        <v>0.89</v>
      </c>
      <c r="H637" s="48">
        <v>0.86</v>
      </c>
      <c r="I637" s="48">
        <v>16</v>
      </c>
      <c r="J637" s="55">
        <f>Table1[[#This Row],[APU
(units)]]+(Table1[[#This Row],[APU Trend]]*Table1[[#This Row],[APU
(units)]])</f>
        <v>6</v>
      </c>
      <c r="K637" s="55" t="str">
        <f>IF(Table1[[#This Row],[On Hand Stock (units)]]&gt;J637,"Yes","No")</f>
        <v>Yes</v>
      </c>
      <c r="L637" s="55">
        <f>Table1[[#This Row],[Lead Time (days)]]/Table1[[#This Row],[S-OTD]]</f>
        <v>17.977528089887642</v>
      </c>
      <c r="M637" s="55">
        <f>(Table1[[#This Row],[Demand variability (COV)]]/100)*E637</f>
        <v>8.5999999999999993E-2</v>
      </c>
      <c r="N637" s="55">
        <f>AVERAGE(Table1[[#This Row],[Lead Time (days)]],Table1[[#This Row],[Exp. Lead time]])</f>
        <v>16.988764044943821</v>
      </c>
      <c r="O637" s="55">
        <f>(Table1[[#This Row],[Exp. Lead time]]-N637)^2</f>
        <v>0.97765433657366618</v>
      </c>
      <c r="P637" s="55">
        <v>0.97765433657366618</v>
      </c>
      <c r="Q637" s="55">
        <f>1.64*SQRT(Table1[[#This Row],[Lead Time (days)]]*(M637^2)+Table1[[#This Row],[APU
(units)]]*P637)</f>
        <v>5.1588048559802422</v>
      </c>
      <c r="R637" s="58">
        <f>Table1[[#This Row],[Safety Stock]]+(E637/30)*Table1[[#This Row],[Lead Time (days)]]</f>
        <v>10.492138189313575</v>
      </c>
      <c r="S637" s="58" t="str">
        <f>IF(Table1[[#This Row],[On Hand Stock (units)]]&gt;R637,"yes","no")</f>
        <v>no</v>
      </c>
      <c r="T637" s="59">
        <f>Table1[[#This Row],[On Hand Stock (units)]]-J637</f>
        <v>0.28670242102004906</v>
      </c>
      <c r="U637" s="59">
        <f>Table1[[#This Row],[Exp. Lead time]]*Table1[[#This Row],[APU
(units)]]/30</f>
        <v>5.9925093632958806</v>
      </c>
      <c r="V637" s="59">
        <f>Table1[[#This Row],[On Hand Stock (units)]]+U637</f>
        <v>12.27921178431593</v>
      </c>
      <c r="W637" s="59" t="str">
        <f>IF(Table1[[#This Row],[On hand quantity after purchase]]&gt;Table1[[#This Row],[APU  Projection for oct]],"Yes","No")</f>
        <v>Yes</v>
      </c>
      <c r="X637" s="59">
        <f>AE637-Table1[[#This Row],[On Hand Stock (units)]]</f>
        <v>33.574297578979937</v>
      </c>
      <c r="Y637" s="59">
        <f>MAX(Table1[[#This Row],[Qty required to meet next quarter]],Table1[[#This Row],[MOQ/One lead time demand]])</f>
        <v>33.574297578979937</v>
      </c>
      <c r="Z637" s="59">
        <f>Table1[[#This Row],[Qty to purchase]]*Table1[[#This Row],[Std. Price ($)]]</f>
        <v>223.05084596595319</v>
      </c>
      <c r="AA637" s="59"/>
      <c r="AB637" s="59"/>
      <c r="AC637" s="61">
        <f>Table1[[#This Row],[On Hand Stock (units)]]-(12*Table1[[#This Row],[APU
(units)]])</f>
        <v>-113.71329757897995</v>
      </c>
      <c r="AD637" s="64">
        <v>5.9999999999999982</v>
      </c>
      <c r="AE637" s="65">
        <f>AD637*Table1[[#This Row],[Std. Price ($)]]</f>
        <v>39.860999999999983</v>
      </c>
    </row>
    <row r="638" spans="1:31" ht="18.5" x14ac:dyDescent="0.35">
      <c r="A638" s="46">
        <v>18049.759495424179</v>
      </c>
      <c r="B638" s="47">
        <v>6.7939999999999996</v>
      </c>
      <c r="C638" s="47">
        <v>4200</v>
      </c>
      <c r="D638" s="47">
        <f>Table1[[#This Row],[On-Hand Stock ($)]]/Table1[[#This Row],[Std. Price ($)]]</f>
        <v>618.19252281424792</v>
      </c>
      <c r="E638" s="48">
        <v>10</v>
      </c>
      <c r="F638" s="49">
        <v>-0.6</v>
      </c>
      <c r="G638" s="48">
        <v>1</v>
      </c>
      <c r="H638" s="48">
        <v>0.86</v>
      </c>
      <c r="I638" s="48">
        <v>16</v>
      </c>
      <c r="J638" s="55">
        <f>Table1[[#This Row],[APU
(units)]]+(Table1[[#This Row],[APU Trend]]*Table1[[#This Row],[APU
(units)]])</f>
        <v>4</v>
      </c>
      <c r="K638" s="55" t="str">
        <f>IF(Table1[[#This Row],[On Hand Stock (units)]]&gt;J638,"Yes","No")</f>
        <v>Yes</v>
      </c>
      <c r="L638" s="55">
        <f>Table1[[#This Row],[Lead Time (days)]]/Table1[[#This Row],[S-OTD]]</f>
        <v>16</v>
      </c>
      <c r="M638" s="55">
        <f>(Table1[[#This Row],[Demand variability (COV)]]/100)*E638</f>
        <v>8.5999999999999993E-2</v>
      </c>
      <c r="N638" s="55">
        <f>AVERAGE(Table1[[#This Row],[Lead Time (days)]],Table1[[#This Row],[Exp. Lead time]])</f>
        <v>16</v>
      </c>
      <c r="O638" s="55">
        <f>(Table1[[#This Row],[Exp. Lead time]]-N638)^2</f>
        <v>0</v>
      </c>
      <c r="P638" s="55">
        <v>0</v>
      </c>
      <c r="Q638" s="55">
        <f>1.64*SQRT(Table1[[#This Row],[Lead Time (days)]]*(M638^2)+Table1[[#This Row],[APU
(units)]]*P638)</f>
        <v>0.56415999999999988</v>
      </c>
      <c r="R638" s="58">
        <f>Table1[[#This Row],[Safety Stock]]+(E638/30)*Table1[[#This Row],[Lead Time (days)]]</f>
        <v>5.8974933333333333</v>
      </c>
      <c r="S638" s="58" t="str">
        <f>IF(Table1[[#This Row],[On Hand Stock (units)]]&gt;R638,"yes","no")</f>
        <v>yes</v>
      </c>
      <c r="T638" s="59">
        <f>Table1[[#This Row],[On Hand Stock (units)]]-J638</f>
        <v>614.19252281424792</v>
      </c>
      <c r="U638" s="59">
        <f>Table1[[#This Row],[Exp. Lead time]]*Table1[[#This Row],[APU
(units)]]/30</f>
        <v>5.333333333333333</v>
      </c>
      <c r="V638" s="59">
        <f>Table1[[#This Row],[On Hand Stock (units)]]+U638</f>
        <v>623.52585614758129</v>
      </c>
      <c r="W638" s="59" t="str">
        <f>IF(Table1[[#This Row],[On hand quantity after purchase]]&gt;Table1[[#This Row],[APU  Projection for oct]],"Yes","No")</f>
        <v>Yes</v>
      </c>
      <c r="X638" s="59">
        <f>AE638-Table1[[#This Row],[On Hand Stock (units)]]</f>
        <v>-658.95652281424793</v>
      </c>
      <c r="Y638" s="59">
        <f>MAX(Table1[[#This Row],[Qty required to meet next quarter]],Table1[[#This Row],[MOQ/One lead time demand]])</f>
        <v>5.333333333333333</v>
      </c>
      <c r="Z638" s="59">
        <f>Table1[[#This Row],[Qty to purchase]]*Table1[[#This Row],[Std. Price ($)]]</f>
        <v>36.234666666666662</v>
      </c>
      <c r="AA638" s="59"/>
      <c r="AB638" s="59"/>
      <c r="AC638" s="61">
        <f>Table1[[#This Row],[On Hand Stock (units)]]-(12*Table1[[#This Row],[APU
(units)]])</f>
        <v>498.19252281424792</v>
      </c>
      <c r="AD638" s="64">
        <v>-6</v>
      </c>
      <c r="AE638" s="65">
        <f>AD638*Table1[[#This Row],[Std. Price ($)]]</f>
        <v>-40.763999999999996</v>
      </c>
    </row>
    <row r="639" spans="1:31" ht="18.5" x14ac:dyDescent="0.35">
      <c r="A639" s="46">
        <v>45282.24361206402</v>
      </c>
      <c r="B639" s="47">
        <v>9.3829216399999993</v>
      </c>
      <c r="C639" s="47">
        <v>1087.9148028792642</v>
      </c>
      <c r="D639" s="47">
        <f>Table1[[#This Row],[On-Hand Stock ($)]]/Table1[[#This Row],[Std. Price ($)]]</f>
        <v>115.94627394535763</v>
      </c>
      <c r="E639" s="48">
        <v>42</v>
      </c>
      <c r="F639" s="49">
        <v>-0.1</v>
      </c>
      <c r="G639" s="48">
        <v>1</v>
      </c>
      <c r="H639" s="48">
        <v>1.99</v>
      </c>
      <c r="I639" s="48">
        <v>29</v>
      </c>
      <c r="J639" s="55">
        <f>Table1[[#This Row],[APU
(units)]]+(Table1[[#This Row],[APU Trend]]*Table1[[#This Row],[APU
(units)]])</f>
        <v>37.799999999999997</v>
      </c>
      <c r="K639" s="55" t="str">
        <f>IF(Table1[[#This Row],[On Hand Stock (units)]]&gt;J639,"Yes","No")</f>
        <v>Yes</v>
      </c>
      <c r="L639" s="55">
        <f>Table1[[#This Row],[Lead Time (days)]]/Table1[[#This Row],[S-OTD]]</f>
        <v>29</v>
      </c>
      <c r="M639" s="55">
        <f>(Table1[[#This Row],[Demand variability (COV)]]/100)*E639</f>
        <v>0.8358000000000001</v>
      </c>
      <c r="N639" s="55">
        <f>AVERAGE(Table1[[#This Row],[Lead Time (days)]],Table1[[#This Row],[Exp. Lead time]])</f>
        <v>29</v>
      </c>
      <c r="O639" s="55">
        <f>(Table1[[#This Row],[Exp. Lead time]]-N639)^2</f>
        <v>0</v>
      </c>
      <c r="P639" s="55">
        <v>0</v>
      </c>
      <c r="Q639" s="55">
        <f>1.64*SQRT(Table1[[#This Row],[Lead Time (days)]]*(M639^2)+Table1[[#This Row],[APU
(units)]]*P639)</f>
        <v>7.3815100231169506</v>
      </c>
      <c r="R639" s="58">
        <f>Table1[[#This Row],[Safety Stock]]+(E639/30)*Table1[[#This Row],[Lead Time (days)]]</f>
        <v>47.981510023116947</v>
      </c>
      <c r="S639" s="58" t="str">
        <f>IF(Table1[[#This Row],[On Hand Stock (units)]]&gt;R639,"yes","no")</f>
        <v>yes</v>
      </c>
      <c r="T639" s="59">
        <f>Table1[[#This Row],[On Hand Stock (units)]]-J639</f>
        <v>78.146273945357635</v>
      </c>
      <c r="U639" s="59">
        <f>Table1[[#This Row],[Exp. Lead time]]*Table1[[#This Row],[APU
(units)]]/30</f>
        <v>40.6</v>
      </c>
      <c r="V639" s="59">
        <f>Table1[[#This Row],[On Hand Stock (units)]]+U639</f>
        <v>156.54627394535763</v>
      </c>
      <c r="W639" s="59" t="str">
        <f>IF(Table1[[#This Row],[On hand quantity after purchase]]&gt;Table1[[#This Row],[APU  Projection for oct]],"Yes","No")</f>
        <v>Yes</v>
      </c>
      <c r="X639" s="59">
        <f>AE639-Table1[[#This Row],[On Hand Stock (units)]]</f>
        <v>829.85222736664241</v>
      </c>
      <c r="Y639" s="59">
        <f>MAX(Table1[[#This Row],[Qty required to meet next quarter]],Table1[[#This Row],[MOQ/One lead time demand]])</f>
        <v>829.85222736664241</v>
      </c>
      <c r="Z639" s="59">
        <f>Table1[[#This Row],[Qty to purchase]]*Table1[[#This Row],[Std. Price ($)]]</f>
        <v>7786.4384221606688</v>
      </c>
      <c r="AA639" s="59"/>
      <c r="AB639" s="59"/>
      <c r="AC639" s="61">
        <f>Table1[[#This Row],[On Hand Stock (units)]]-(12*Table1[[#This Row],[APU
(units)]])</f>
        <v>-388.05372605464237</v>
      </c>
      <c r="AD639" s="64">
        <v>100.80000000000001</v>
      </c>
      <c r="AE639" s="65">
        <f>AD639*Table1[[#This Row],[Std. Price ($)]]</f>
        <v>945.79850131199998</v>
      </c>
    </row>
    <row r="640" spans="1:31" ht="18.5" x14ac:dyDescent="0.35">
      <c r="A640" s="46">
        <v>4089.2490819389836</v>
      </c>
      <c r="B640" s="47">
        <v>24.101777349999995</v>
      </c>
      <c r="C640" s="47">
        <v>56.953737861693746</v>
      </c>
      <c r="D640" s="47">
        <f>Table1[[#This Row],[On-Hand Stock ($)]]/Table1[[#This Row],[Std. Price ($)]]</f>
        <v>2.3630513648278209</v>
      </c>
      <c r="E640" s="48">
        <v>10</v>
      </c>
      <c r="F640" s="49">
        <v>0.4</v>
      </c>
      <c r="G640" s="48">
        <v>1</v>
      </c>
      <c r="H640" s="48">
        <v>0.25</v>
      </c>
      <c r="I640" s="48">
        <v>21</v>
      </c>
      <c r="J640" s="55">
        <f>Table1[[#This Row],[APU
(units)]]+(Table1[[#This Row],[APU Trend]]*Table1[[#This Row],[APU
(units)]])</f>
        <v>14</v>
      </c>
      <c r="K640" s="55" t="str">
        <f>IF(Table1[[#This Row],[On Hand Stock (units)]]&gt;J640,"Yes","No")</f>
        <v>No</v>
      </c>
      <c r="L640" s="55">
        <f>Table1[[#This Row],[Lead Time (days)]]/Table1[[#This Row],[S-OTD]]</f>
        <v>21</v>
      </c>
      <c r="M640" s="55">
        <f>(Table1[[#This Row],[Demand variability (COV)]]/100)*E640</f>
        <v>2.5000000000000001E-2</v>
      </c>
      <c r="N640" s="55">
        <f>AVERAGE(Table1[[#This Row],[Lead Time (days)]],Table1[[#This Row],[Exp. Lead time]])</f>
        <v>21</v>
      </c>
      <c r="O640" s="55">
        <f>(Table1[[#This Row],[Exp. Lead time]]-N640)^2</f>
        <v>0</v>
      </c>
      <c r="P640" s="55">
        <v>0</v>
      </c>
      <c r="Q640" s="55">
        <f>1.64*SQRT(Table1[[#This Row],[Lead Time (days)]]*(M640^2)+Table1[[#This Row],[APU
(units)]]*P640)</f>
        <v>0.18788560349318945</v>
      </c>
      <c r="R640" s="58">
        <f>Table1[[#This Row],[Safety Stock]]+(E640/30)*Table1[[#This Row],[Lead Time (days)]]</f>
        <v>7.1878856034931893</v>
      </c>
      <c r="S640" s="58" t="str">
        <f>IF(Table1[[#This Row],[On Hand Stock (units)]]&gt;R640,"yes","no")</f>
        <v>no</v>
      </c>
      <c r="T640" s="59">
        <f>Table1[[#This Row],[On Hand Stock (units)]]-J640</f>
        <v>-11.636948635172178</v>
      </c>
      <c r="U640" s="59">
        <f>Table1[[#This Row],[Exp. Lead time]]*Table1[[#This Row],[APU
(units)]]/30</f>
        <v>7</v>
      </c>
      <c r="V640" s="59">
        <f>Table1[[#This Row],[On Hand Stock (units)]]+U640</f>
        <v>9.3630513648278217</v>
      </c>
      <c r="W640" s="59" t="str">
        <f>IF(Table1[[#This Row],[On hand quantity after purchase]]&gt;Table1[[#This Row],[APU  Projection for oct]],"Yes","No")</f>
        <v>No</v>
      </c>
      <c r="X640" s="59">
        <f>AE640-Table1[[#This Row],[On Hand Stock (units)]]</f>
        <v>1299.1329255351718</v>
      </c>
      <c r="Y640" s="59">
        <f>MAX(Table1[[#This Row],[Qty required to meet next quarter]],Table1[[#This Row],[MOQ/One lead time demand]])</f>
        <v>1299.1329255351718</v>
      </c>
      <c r="Z640" s="59">
        <f>Table1[[#This Row],[Qty to purchase]]*Table1[[#This Row],[Std. Price ($)]]</f>
        <v>31311.412519302834</v>
      </c>
      <c r="AA640" s="59"/>
      <c r="AB640" s="59"/>
      <c r="AC640" s="61">
        <f>Table1[[#This Row],[On Hand Stock (units)]]-(12*Table1[[#This Row],[APU
(units)]])</f>
        <v>-117.63694863517217</v>
      </c>
      <c r="AD640" s="64">
        <v>54</v>
      </c>
      <c r="AE640" s="65">
        <f>AD640*Table1[[#This Row],[Std. Price ($)]]</f>
        <v>1301.4959768999997</v>
      </c>
    </row>
    <row r="641" spans="1:31" ht="18.5" x14ac:dyDescent="0.35">
      <c r="A641" s="46">
        <v>31911.815427048994</v>
      </c>
      <c r="B641" s="47">
        <v>15.75348</v>
      </c>
      <c r="C641" s="47">
        <v>44.069838097999991</v>
      </c>
      <c r="D641" s="47">
        <f>Table1[[#This Row],[On-Hand Stock ($)]]/Table1[[#This Row],[Std. Price ($)]]</f>
        <v>2.7974668516416683</v>
      </c>
      <c r="E641" s="48">
        <v>10</v>
      </c>
      <c r="F641" s="49">
        <v>0.8</v>
      </c>
      <c r="G641" s="48">
        <v>1</v>
      </c>
      <c r="H641" s="48">
        <v>1.1499999999999999</v>
      </c>
      <c r="I641" s="48">
        <v>6</v>
      </c>
      <c r="J641" s="55">
        <f>Table1[[#This Row],[APU
(units)]]+(Table1[[#This Row],[APU Trend]]*Table1[[#This Row],[APU
(units)]])</f>
        <v>18</v>
      </c>
      <c r="K641" s="55" t="str">
        <f>IF(Table1[[#This Row],[On Hand Stock (units)]]&gt;J641,"Yes","No")</f>
        <v>No</v>
      </c>
      <c r="L641" s="55">
        <f>Table1[[#This Row],[Lead Time (days)]]/Table1[[#This Row],[S-OTD]]</f>
        <v>6</v>
      </c>
      <c r="M641" s="55">
        <f>(Table1[[#This Row],[Demand variability (COV)]]/100)*E641</f>
        <v>0.11499999999999999</v>
      </c>
      <c r="N641" s="55">
        <f>AVERAGE(Table1[[#This Row],[Lead Time (days)]],Table1[[#This Row],[Exp. Lead time]])</f>
        <v>6</v>
      </c>
      <c r="O641" s="55">
        <f>(Table1[[#This Row],[Exp. Lead time]]-N641)^2</f>
        <v>0</v>
      </c>
      <c r="P641" s="55">
        <v>0</v>
      </c>
      <c r="Q641" s="55">
        <f>1.64*SQRT(Table1[[#This Row],[Lead Time (days)]]*(M641^2)+Table1[[#This Row],[APU
(units)]]*P641)</f>
        <v>0.46197376548890728</v>
      </c>
      <c r="R641" s="58">
        <f>Table1[[#This Row],[Safety Stock]]+(E641/30)*Table1[[#This Row],[Lead Time (days)]]</f>
        <v>2.4619737654889073</v>
      </c>
      <c r="S641" s="58" t="str">
        <f>IF(Table1[[#This Row],[On Hand Stock (units)]]&gt;R641,"yes","no")</f>
        <v>yes</v>
      </c>
      <c r="T641" s="59">
        <f>Table1[[#This Row],[On Hand Stock (units)]]-J641</f>
        <v>-15.202533148358331</v>
      </c>
      <c r="U641" s="59">
        <f>Table1[[#This Row],[Exp. Lead time]]*Table1[[#This Row],[APU
(units)]]/30</f>
        <v>2</v>
      </c>
      <c r="V641" s="59">
        <f>Table1[[#This Row],[On Hand Stock (units)]]+U641</f>
        <v>4.7974668516416683</v>
      </c>
      <c r="W641" s="59" t="str">
        <f>IF(Table1[[#This Row],[On hand quantity after purchase]]&gt;Table1[[#This Row],[APU  Projection for oct]],"Yes","No")</f>
        <v>No</v>
      </c>
      <c r="X641" s="59">
        <f>AE641-Table1[[#This Row],[On Hand Stock (units)]]</f>
        <v>1225.9739731483583</v>
      </c>
      <c r="Y641" s="59">
        <f>MAX(Table1[[#This Row],[Qty required to meet next quarter]],Table1[[#This Row],[MOQ/One lead time demand]])</f>
        <v>1225.9739731483583</v>
      </c>
      <c r="Z641" s="59">
        <f>Table1[[#This Row],[Qty to purchase]]*Table1[[#This Row],[Std. Price ($)]]</f>
        <v>19313.3564665132</v>
      </c>
      <c r="AA641" s="59"/>
      <c r="AB641" s="59"/>
      <c r="AC641" s="61">
        <f>Table1[[#This Row],[On Hand Stock (units)]]-(12*Table1[[#This Row],[APU
(units)]])</f>
        <v>-117.20253314835833</v>
      </c>
      <c r="AD641" s="64">
        <v>78</v>
      </c>
      <c r="AE641" s="65">
        <f>AD641*Table1[[#This Row],[Std. Price ($)]]</f>
        <v>1228.77144</v>
      </c>
    </row>
    <row r="642" spans="1:31" ht="18.5" x14ac:dyDescent="0.35">
      <c r="A642" s="46">
        <v>620.62222471931386</v>
      </c>
      <c r="B642" s="47">
        <v>9.5932999999999993</v>
      </c>
      <c r="C642" s="47">
        <v>26.039141770090485</v>
      </c>
      <c r="D642" s="47">
        <f>Table1[[#This Row],[On-Hand Stock ($)]]/Table1[[#This Row],[Std. Price ($)]]</f>
        <v>2.7143049597208977</v>
      </c>
      <c r="E642" s="48">
        <v>10</v>
      </c>
      <c r="F642" s="49">
        <v>0.8</v>
      </c>
      <c r="G642" s="48">
        <v>0.78</v>
      </c>
      <c r="H642" s="48">
        <v>0.25</v>
      </c>
      <c r="I642" s="48">
        <v>16</v>
      </c>
      <c r="J642" s="55">
        <f>Table1[[#This Row],[APU
(units)]]+(Table1[[#This Row],[APU Trend]]*Table1[[#This Row],[APU
(units)]])</f>
        <v>18</v>
      </c>
      <c r="K642" s="55" t="str">
        <f>IF(Table1[[#This Row],[On Hand Stock (units)]]&gt;J642,"Yes","No")</f>
        <v>No</v>
      </c>
      <c r="L642" s="55">
        <f>Table1[[#This Row],[Lead Time (days)]]/Table1[[#This Row],[S-OTD]]</f>
        <v>20.512820512820511</v>
      </c>
      <c r="M642" s="55">
        <f>(Table1[[#This Row],[Demand variability (COV)]]/100)*E642</f>
        <v>2.5000000000000001E-2</v>
      </c>
      <c r="N642" s="55">
        <f>AVERAGE(Table1[[#This Row],[Lead Time (days)]],Table1[[#This Row],[Exp. Lead time]])</f>
        <v>18.256410256410255</v>
      </c>
      <c r="O642" s="55">
        <f>(Table1[[#This Row],[Exp. Lead time]]-N642)^2</f>
        <v>5.0913872452333946</v>
      </c>
      <c r="P642" s="55">
        <v>5.0913872452333946</v>
      </c>
      <c r="Q642" s="55">
        <f>1.64*SQRT(Table1[[#This Row],[Lead Time (days)]]*(M642^2)+Table1[[#This Row],[APU
(units)]]*P642)</f>
        <v>11.70319816750094</v>
      </c>
      <c r="R642" s="58">
        <f>Table1[[#This Row],[Safety Stock]]+(E642/30)*Table1[[#This Row],[Lead Time (days)]]</f>
        <v>17.036531500834272</v>
      </c>
      <c r="S642" s="58" t="str">
        <f>IF(Table1[[#This Row],[On Hand Stock (units)]]&gt;R642,"yes","no")</f>
        <v>no</v>
      </c>
      <c r="T642" s="59">
        <f>Table1[[#This Row],[On Hand Stock (units)]]-J642</f>
        <v>-15.285695040279101</v>
      </c>
      <c r="U642" s="59">
        <f>Table1[[#This Row],[Exp. Lead time]]*Table1[[#This Row],[APU
(units)]]/30</f>
        <v>6.8376068376068373</v>
      </c>
      <c r="V642" s="59">
        <f>Table1[[#This Row],[On Hand Stock (units)]]+U642</f>
        <v>9.551911797327735</v>
      </c>
      <c r="W642" s="59" t="str">
        <f>IF(Table1[[#This Row],[On hand quantity after purchase]]&gt;Table1[[#This Row],[APU  Projection for oct]],"Yes","No")</f>
        <v>No</v>
      </c>
      <c r="X642" s="59">
        <f>AE642-Table1[[#This Row],[On Hand Stock (units)]]</f>
        <v>745.56309504027899</v>
      </c>
      <c r="Y642" s="59">
        <f>MAX(Table1[[#This Row],[Qty required to meet next quarter]],Table1[[#This Row],[MOQ/One lead time demand]])</f>
        <v>745.56309504027899</v>
      </c>
      <c r="Z642" s="59">
        <f>Table1[[#This Row],[Qty to purchase]]*Table1[[#This Row],[Std. Price ($)]]</f>
        <v>7152.4104396499079</v>
      </c>
      <c r="AA642" s="59"/>
      <c r="AB642" s="59"/>
      <c r="AC642" s="61">
        <f>Table1[[#This Row],[On Hand Stock (units)]]-(12*Table1[[#This Row],[APU
(units)]])</f>
        <v>-117.28569504027911</v>
      </c>
      <c r="AD642" s="64">
        <v>78</v>
      </c>
      <c r="AE642" s="65">
        <f>AD642*Table1[[#This Row],[Std. Price ($)]]</f>
        <v>748.27739999999994</v>
      </c>
    </row>
    <row r="643" spans="1:31" ht="18.5" x14ac:dyDescent="0.35">
      <c r="A643" s="46">
        <v>34071.136274286997</v>
      </c>
      <c r="B643" s="47">
        <v>35.431999999999995</v>
      </c>
      <c r="C643" s="47">
        <v>60.758778666666672</v>
      </c>
      <c r="D643" s="47">
        <f>Table1[[#This Row],[On-Hand Stock ($)]]/Table1[[#This Row],[Std. Price ($)]]</f>
        <v>1.7147995785354109</v>
      </c>
      <c r="E643" s="48">
        <v>10</v>
      </c>
      <c r="F643" s="49">
        <v>-0.1</v>
      </c>
      <c r="G643" s="48">
        <v>1</v>
      </c>
      <c r="H643" s="48">
        <v>0.25</v>
      </c>
      <c r="I643" s="48">
        <v>16</v>
      </c>
      <c r="J643" s="55">
        <f>Table1[[#This Row],[APU
(units)]]+(Table1[[#This Row],[APU Trend]]*Table1[[#This Row],[APU
(units)]])</f>
        <v>9</v>
      </c>
      <c r="K643" s="55" t="str">
        <f>IF(Table1[[#This Row],[On Hand Stock (units)]]&gt;J643,"Yes","No")</f>
        <v>No</v>
      </c>
      <c r="L643" s="55">
        <f>Table1[[#This Row],[Lead Time (days)]]/Table1[[#This Row],[S-OTD]]</f>
        <v>16</v>
      </c>
      <c r="M643" s="55">
        <f>(Table1[[#This Row],[Demand variability (COV)]]/100)*E643</f>
        <v>2.5000000000000001E-2</v>
      </c>
      <c r="N643" s="55">
        <f>AVERAGE(Table1[[#This Row],[Lead Time (days)]],Table1[[#This Row],[Exp. Lead time]])</f>
        <v>16</v>
      </c>
      <c r="O643" s="55">
        <f>(Table1[[#This Row],[Exp. Lead time]]-N643)^2</f>
        <v>0</v>
      </c>
      <c r="P643" s="55">
        <v>0</v>
      </c>
      <c r="Q643" s="55">
        <f>1.64*SQRT(Table1[[#This Row],[Lead Time (days)]]*(M643^2)+Table1[[#This Row],[APU
(units)]]*P643)</f>
        <v>0.16400000000000001</v>
      </c>
      <c r="R643" s="58">
        <f>Table1[[#This Row],[Safety Stock]]+(E643/30)*Table1[[#This Row],[Lead Time (days)]]</f>
        <v>5.4973333333333327</v>
      </c>
      <c r="S643" s="58" t="str">
        <f>IF(Table1[[#This Row],[On Hand Stock (units)]]&gt;R643,"yes","no")</f>
        <v>no</v>
      </c>
      <c r="T643" s="59">
        <f>Table1[[#This Row],[On Hand Stock (units)]]-J643</f>
        <v>-7.2852004214645891</v>
      </c>
      <c r="U643" s="59">
        <f>Table1[[#This Row],[Exp. Lead time]]*Table1[[#This Row],[APU
(units)]]/30</f>
        <v>5.333333333333333</v>
      </c>
      <c r="V643" s="59">
        <f>Table1[[#This Row],[On Hand Stock (units)]]+U643</f>
        <v>7.0481329118687439</v>
      </c>
      <c r="W643" s="59" t="str">
        <f>IF(Table1[[#This Row],[On hand quantity after purchase]]&gt;Table1[[#This Row],[APU  Projection for oct]],"Yes","No")</f>
        <v>No</v>
      </c>
      <c r="X643" s="59">
        <f>AE643-Table1[[#This Row],[On Hand Stock (units)]]</f>
        <v>848.65320042146448</v>
      </c>
      <c r="Y643" s="59">
        <f>MAX(Table1[[#This Row],[Qty required to meet next quarter]],Table1[[#This Row],[MOQ/One lead time demand]])</f>
        <v>848.65320042146448</v>
      </c>
      <c r="Z643" s="59">
        <f>Table1[[#This Row],[Qty to purchase]]*Table1[[#This Row],[Std. Price ($)]]</f>
        <v>30069.480197333323</v>
      </c>
      <c r="AA643" s="59"/>
      <c r="AB643" s="59"/>
      <c r="AC643" s="61">
        <f>Table1[[#This Row],[On Hand Stock (units)]]-(12*Table1[[#This Row],[APU
(units)]])</f>
        <v>-118.28520042146459</v>
      </c>
      <c r="AD643" s="64">
        <v>24</v>
      </c>
      <c r="AE643" s="65">
        <f>AD643*Table1[[#This Row],[Std. Price ($)]]</f>
        <v>850.36799999999994</v>
      </c>
    </row>
    <row r="644" spans="1:31" ht="18.5" x14ac:dyDescent="0.35">
      <c r="A644" s="46">
        <v>55007.584592789215</v>
      </c>
      <c r="B644" s="47">
        <v>32.35873926</v>
      </c>
      <c r="C644" s="47">
        <v>845.22698116977131</v>
      </c>
      <c r="D644" s="47">
        <f>Table1[[#This Row],[On-Hand Stock ($)]]/Table1[[#This Row],[Std. Price ($)]]</f>
        <v>26.120516450855426</v>
      </c>
      <c r="E644" s="48">
        <v>18</v>
      </c>
      <c r="F644" s="49">
        <v>-0.4</v>
      </c>
      <c r="G644" s="48">
        <v>1</v>
      </c>
      <c r="H644" s="48">
        <v>1.2</v>
      </c>
      <c r="I644" s="48">
        <v>26</v>
      </c>
      <c r="J644" s="55">
        <f>Table1[[#This Row],[APU
(units)]]+(Table1[[#This Row],[APU Trend]]*Table1[[#This Row],[APU
(units)]])</f>
        <v>10.8</v>
      </c>
      <c r="K644" s="55" t="str">
        <f>IF(Table1[[#This Row],[On Hand Stock (units)]]&gt;J644,"Yes","No")</f>
        <v>Yes</v>
      </c>
      <c r="L644" s="55">
        <f>Table1[[#This Row],[Lead Time (days)]]/Table1[[#This Row],[S-OTD]]</f>
        <v>26</v>
      </c>
      <c r="M644" s="55">
        <f>(Table1[[#This Row],[Demand variability (COV)]]/100)*E644</f>
        <v>0.216</v>
      </c>
      <c r="N644" s="55">
        <f>AVERAGE(Table1[[#This Row],[Lead Time (days)]],Table1[[#This Row],[Exp. Lead time]])</f>
        <v>26</v>
      </c>
      <c r="O644" s="55">
        <f>(Table1[[#This Row],[Exp. Lead time]]-N644)^2</f>
        <v>0</v>
      </c>
      <c r="P644" s="55">
        <v>0</v>
      </c>
      <c r="Q644" s="55">
        <f>1.64*SQRT(Table1[[#This Row],[Lead Time (days)]]*(M644^2)+Table1[[#This Row],[APU
(units)]]*P644)</f>
        <v>1.8062766724951078</v>
      </c>
      <c r="R644" s="58">
        <f>Table1[[#This Row],[Safety Stock]]+(E644/30)*Table1[[#This Row],[Lead Time (days)]]</f>
        <v>17.406276672495107</v>
      </c>
      <c r="S644" s="58" t="str">
        <f>IF(Table1[[#This Row],[On Hand Stock (units)]]&gt;R644,"yes","no")</f>
        <v>yes</v>
      </c>
      <c r="T644" s="59">
        <f>Table1[[#This Row],[On Hand Stock (units)]]-J644</f>
        <v>15.320516450855425</v>
      </c>
      <c r="U644" s="59">
        <f>Table1[[#This Row],[Exp. Lead time]]*Table1[[#This Row],[APU
(units)]]/30</f>
        <v>15.6</v>
      </c>
      <c r="V644" s="59">
        <f>Table1[[#This Row],[On Hand Stock (units)]]+U644</f>
        <v>41.720516450855428</v>
      </c>
      <c r="W644" s="59" t="str">
        <f>IF(Table1[[#This Row],[On hand quantity after purchase]]&gt;Table1[[#This Row],[APU  Projection for oct]],"Yes","No")</f>
        <v>Yes</v>
      </c>
      <c r="X644" s="59">
        <f>AE644-Table1[[#This Row],[On Hand Stock (units)]]</f>
        <v>323.35386755714455</v>
      </c>
      <c r="Y644" s="59">
        <f>MAX(Table1[[#This Row],[Qty required to meet next quarter]],Table1[[#This Row],[MOQ/One lead time demand]])</f>
        <v>323.35386755714455</v>
      </c>
      <c r="Z644" s="59">
        <f>Table1[[#This Row],[Qty to purchase]]*Table1[[#This Row],[Std. Price ($)]]</f>
        <v>10463.323488994214</v>
      </c>
      <c r="AA644" s="59"/>
      <c r="AB644" s="59"/>
      <c r="AC644" s="61">
        <f>Table1[[#This Row],[On Hand Stock (units)]]-(12*Table1[[#This Row],[APU
(units)]])</f>
        <v>-189.87948354914457</v>
      </c>
      <c r="AD644" s="64">
        <v>10.799999999999999</v>
      </c>
      <c r="AE644" s="65">
        <f>AD644*Table1[[#This Row],[Std. Price ($)]]</f>
        <v>349.47438400799996</v>
      </c>
    </row>
    <row r="645" spans="1:31" ht="18.5" x14ac:dyDescent="0.35">
      <c r="A645" s="46">
        <v>98805.827621705175</v>
      </c>
      <c r="B645" s="47">
        <v>117.33709709999998</v>
      </c>
      <c r="C645" s="47">
        <v>1151.0898371633923</v>
      </c>
      <c r="D645" s="47">
        <f>Table1[[#This Row],[On-Hand Stock ($)]]/Table1[[#This Row],[Std. Price ($)]]</f>
        <v>9.8101100641886632</v>
      </c>
      <c r="E645" s="48">
        <v>10</v>
      </c>
      <c r="F645" s="49">
        <v>-0.2</v>
      </c>
      <c r="G645" s="48">
        <v>1</v>
      </c>
      <c r="H645" s="48">
        <v>1.1499999999999999</v>
      </c>
      <c r="I645" s="48">
        <v>27</v>
      </c>
      <c r="J645" s="55">
        <f>Table1[[#This Row],[APU
(units)]]+(Table1[[#This Row],[APU Trend]]*Table1[[#This Row],[APU
(units)]])</f>
        <v>8</v>
      </c>
      <c r="K645" s="55" t="str">
        <f>IF(Table1[[#This Row],[On Hand Stock (units)]]&gt;J645,"Yes","No")</f>
        <v>Yes</v>
      </c>
      <c r="L645" s="55">
        <f>Table1[[#This Row],[Lead Time (days)]]/Table1[[#This Row],[S-OTD]]</f>
        <v>27</v>
      </c>
      <c r="M645" s="55">
        <f>(Table1[[#This Row],[Demand variability (COV)]]/100)*E645</f>
        <v>0.11499999999999999</v>
      </c>
      <c r="N645" s="55">
        <f>AVERAGE(Table1[[#This Row],[Lead Time (days)]],Table1[[#This Row],[Exp. Lead time]])</f>
        <v>27</v>
      </c>
      <c r="O645" s="55">
        <f>(Table1[[#This Row],[Exp. Lead time]]-N645)^2</f>
        <v>0</v>
      </c>
      <c r="P645" s="55">
        <v>0</v>
      </c>
      <c r="Q645" s="55">
        <f>1.64*SQRT(Table1[[#This Row],[Lead Time (days)]]*(M645^2)+Table1[[#This Row],[APU
(units)]]*P645)</f>
        <v>0.97999434692247056</v>
      </c>
      <c r="R645" s="58">
        <f>Table1[[#This Row],[Safety Stock]]+(E645/30)*Table1[[#This Row],[Lead Time (days)]]</f>
        <v>9.9799943469224708</v>
      </c>
      <c r="S645" s="58" t="str">
        <f>IF(Table1[[#This Row],[On Hand Stock (units)]]&gt;R645,"yes","no")</f>
        <v>no</v>
      </c>
      <c r="T645" s="59">
        <f>Table1[[#This Row],[On Hand Stock (units)]]-J645</f>
        <v>1.8101100641886632</v>
      </c>
      <c r="U645" s="59">
        <f>Table1[[#This Row],[Exp. Lead time]]*Table1[[#This Row],[APU
(units)]]/30</f>
        <v>9</v>
      </c>
      <c r="V645" s="59">
        <f>Table1[[#This Row],[On Hand Stock (units)]]+U645</f>
        <v>18.810110064188663</v>
      </c>
      <c r="W645" s="59" t="str">
        <f>IF(Table1[[#This Row],[On hand quantity after purchase]]&gt;Table1[[#This Row],[APU  Projection for oct]],"Yes","No")</f>
        <v>Yes</v>
      </c>
      <c r="X645" s="59">
        <f>AE645-Table1[[#This Row],[On Hand Stock (units)]]</f>
        <v>2102.2576377358109</v>
      </c>
      <c r="Y645" s="59">
        <f>MAX(Table1[[#This Row],[Qty required to meet next quarter]],Table1[[#This Row],[MOQ/One lead time demand]])</f>
        <v>2102.2576377358109</v>
      </c>
      <c r="Z645" s="59">
        <f>Table1[[#This Row],[Qty to purchase]]*Table1[[#This Row],[Std. Price ($)]]</f>
        <v>246672.80856822344</v>
      </c>
      <c r="AA645" s="59"/>
      <c r="AB645" s="59"/>
      <c r="AC645" s="61">
        <f>Table1[[#This Row],[On Hand Stock (units)]]-(12*Table1[[#This Row],[APU
(units)]])</f>
        <v>-110.18988993581134</v>
      </c>
      <c r="AD645" s="64">
        <v>18</v>
      </c>
      <c r="AE645" s="65">
        <f>AD645*Table1[[#This Row],[Std. Price ($)]]</f>
        <v>2112.0677477999998</v>
      </c>
    </row>
    <row r="646" spans="1:31" ht="18.5" x14ac:dyDescent="0.35">
      <c r="A646" s="46">
        <v>52859.723794302758</v>
      </c>
      <c r="B646" s="47">
        <v>9.0929928499999981</v>
      </c>
      <c r="C646" s="47">
        <v>6.3718313671145816</v>
      </c>
      <c r="D646" s="47">
        <f>Table1[[#This Row],[On-Hand Stock ($)]]/Table1[[#This Row],[Std. Price ($)]]</f>
        <v>0.70074083112410923</v>
      </c>
      <c r="E646" s="48">
        <v>10</v>
      </c>
      <c r="F646" s="49">
        <v>0.8</v>
      </c>
      <c r="G646" s="48">
        <v>1</v>
      </c>
      <c r="H646" s="48">
        <v>0.25</v>
      </c>
      <c r="I646" s="48">
        <v>5</v>
      </c>
      <c r="J646" s="55">
        <f>Table1[[#This Row],[APU
(units)]]+(Table1[[#This Row],[APU Trend]]*Table1[[#This Row],[APU
(units)]])</f>
        <v>18</v>
      </c>
      <c r="K646" s="55" t="str">
        <f>IF(Table1[[#This Row],[On Hand Stock (units)]]&gt;J646,"Yes","No")</f>
        <v>No</v>
      </c>
      <c r="L646" s="55">
        <f>Table1[[#This Row],[Lead Time (days)]]/Table1[[#This Row],[S-OTD]]</f>
        <v>5</v>
      </c>
      <c r="M646" s="55">
        <f>(Table1[[#This Row],[Demand variability (COV)]]/100)*E646</f>
        <v>2.5000000000000001E-2</v>
      </c>
      <c r="N646" s="55">
        <f>AVERAGE(Table1[[#This Row],[Lead Time (days)]],Table1[[#This Row],[Exp. Lead time]])</f>
        <v>5</v>
      </c>
      <c r="O646" s="55">
        <f>(Table1[[#This Row],[Exp. Lead time]]-N646)^2</f>
        <v>0</v>
      </c>
      <c r="P646" s="55">
        <v>0</v>
      </c>
      <c r="Q646" s="55">
        <f>1.64*SQRT(Table1[[#This Row],[Lead Time (days)]]*(M646^2)+Table1[[#This Row],[APU
(units)]]*P646)</f>
        <v>9.1678787077491386E-2</v>
      </c>
      <c r="R646" s="58">
        <f>Table1[[#This Row],[Safety Stock]]+(E646/30)*Table1[[#This Row],[Lead Time (days)]]</f>
        <v>1.7583454537441578</v>
      </c>
      <c r="S646" s="58" t="str">
        <f>IF(Table1[[#This Row],[On Hand Stock (units)]]&gt;R646,"yes","no")</f>
        <v>no</v>
      </c>
      <c r="T646" s="59">
        <f>Table1[[#This Row],[On Hand Stock (units)]]-J646</f>
        <v>-17.299259168875892</v>
      </c>
      <c r="U646" s="59">
        <f>Table1[[#This Row],[Exp. Lead time]]*Table1[[#This Row],[APU
(units)]]/30</f>
        <v>1.6666666666666667</v>
      </c>
      <c r="V646" s="59">
        <f>Table1[[#This Row],[On Hand Stock (units)]]+U646</f>
        <v>2.3674074977907757</v>
      </c>
      <c r="W646" s="59" t="str">
        <f>IF(Table1[[#This Row],[On hand quantity after purchase]]&gt;Table1[[#This Row],[APU  Projection for oct]],"Yes","No")</f>
        <v>No</v>
      </c>
      <c r="X646" s="59">
        <f>AE646-Table1[[#This Row],[On Hand Stock (units)]]</f>
        <v>708.55270146887574</v>
      </c>
      <c r="Y646" s="59">
        <f>MAX(Table1[[#This Row],[Qty required to meet next quarter]],Table1[[#This Row],[MOQ/One lead time demand]])</f>
        <v>708.55270146887574</v>
      </c>
      <c r="Z646" s="59">
        <f>Table1[[#This Row],[Qty to purchase]]*Table1[[#This Row],[Std. Price ($)]]</f>
        <v>6442.8646483046705</v>
      </c>
      <c r="AA646" s="59"/>
      <c r="AB646" s="59"/>
      <c r="AC646" s="61">
        <f>Table1[[#This Row],[On Hand Stock (units)]]-(12*Table1[[#This Row],[APU
(units)]])</f>
        <v>-119.29925916887589</v>
      </c>
      <c r="AD646" s="64">
        <v>78</v>
      </c>
      <c r="AE646" s="65">
        <f>AD646*Table1[[#This Row],[Std. Price ($)]]</f>
        <v>709.25344229999985</v>
      </c>
    </row>
    <row r="647" spans="1:31" ht="18.5" x14ac:dyDescent="0.35">
      <c r="A647" s="46">
        <v>87198.897083184638</v>
      </c>
      <c r="B647" s="47">
        <v>72.465772789999988</v>
      </c>
      <c r="C647" s="47">
        <v>998.18811559458118</v>
      </c>
      <c r="D647" s="47">
        <f>Table1[[#This Row],[On-Hand Stock ($)]]/Table1[[#This Row],[Std. Price ($)]]</f>
        <v>13.774614927343016</v>
      </c>
      <c r="E647" s="48">
        <v>18</v>
      </c>
      <c r="F647" s="49">
        <v>0.2</v>
      </c>
      <c r="G647" s="48">
        <v>0.75</v>
      </c>
      <c r="H647" s="48">
        <v>0.82</v>
      </c>
      <c r="I647" s="48">
        <v>28</v>
      </c>
      <c r="J647" s="55">
        <f>Table1[[#This Row],[APU
(units)]]+(Table1[[#This Row],[APU Trend]]*Table1[[#This Row],[APU
(units)]])</f>
        <v>21.6</v>
      </c>
      <c r="K647" s="55" t="str">
        <f>IF(Table1[[#This Row],[On Hand Stock (units)]]&gt;J647,"Yes","No")</f>
        <v>No</v>
      </c>
      <c r="L647" s="55">
        <f>Table1[[#This Row],[Lead Time (days)]]/Table1[[#This Row],[S-OTD]]</f>
        <v>37.333333333333336</v>
      </c>
      <c r="M647" s="55">
        <f>(Table1[[#This Row],[Demand variability (COV)]]/100)*E647</f>
        <v>0.14759999999999998</v>
      </c>
      <c r="N647" s="55">
        <f>AVERAGE(Table1[[#This Row],[Lead Time (days)]],Table1[[#This Row],[Exp. Lead time]])</f>
        <v>32.666666666666671</v>
      </c>
      <c r="O647" s="55">
        <f>(Table1[[#This Row],[Exp. Lead time]]-N647)^2</f>
        <v>21.777777777777757</v>
      </c>
      <c r="P647" s="55">
        <v>21.777777777777757</v>
      </c>
      <c r="Q647" s="55">
        <f>1.64*SQRT(Table1[[#This Row],[Lead Time (days)]]*(M647^2)+Table1[[#This Row],[APU
(units)]]*P647)</f>
        <v>32.495597539400421</v>
      </c>
      <c r="R647" s="58">
        <f>Table1[[#This Row],[Safety Stock]]+(E647/30)*Table1[[#This Row],[Lead Time (days)]]</f>
        <v>49.295597539400418</v>
      </c>
      <c r="S647" s="58" t="str">
        <f>IF(Table1[[#This Row],[On Hand Stock (units)]]&gt;R647,"yes","no")</f>
        <v>no</v>
      </c>
      <c r="T647" s="59">
        <f>Table1[[#This Row],[On Hand Stock (units)]]-J647</f>
        <v>-7.8253850726569851</v>
      </c>
      <c r="U647" s="59">
        <f>Table1[[#This Row],[Exp. Lead time]]*Table1[[#This Row],[APU
(units)]]/30</f>
        <v>22.4</v>
      </c>
      <c r="V647" s="59">
        <f>Table1[[#This Row],[On Hand Stock (units)]]+U647</f>
        <v>36.174614927343015</v>
      </c>
      <c r="W647" s="59" t="str">
        <f>IF(Table1[[#This Row],[On hand quantity after purchase]]&gt;Table1[[#This Row],[APU  Projection for oct]],"Yes","No")</f>
        <v>Yes</v>
      </c>
      <c r="X647" s="59">
        <f>AE647-Table1[[#This Row],[On Hand Stock (units)]]</f>
        <v>5464.6378079966553</v>
      </c>
      <c r="Y647" s="59">
        <f>MAX(Table1[[#This Row],[Qty required to meet next quarter]],Table1[[#This Row],[MOQ/One lead time demand]])</f>
        <v>5464.6378079966553</v>
      </c>
      <c r="Z647" s="59">
        <f>Table1[[#This Row],[Qty to purchase]]*Table1[[#This Row],[Std. Price ($)]]</f>
        <v>395999.20177392918</v>
      </c>
      <c r="AA647" s="59"/>
      <c r="AB647" s="59"/>
      <c r="AC647" s="61">
        <f>Table1[[#This Row],[On Hand Stock (units)]]-(12*Table1[[#This Row],[APU
(units)]])</f>
        <v>-202.22538507265699</v>
      </c>
      <c r="AD647" s="64">
        <v>75.599999999999994</v>
      </c>
      <c r="AE647" s="65">
        <f>AD647*Table1[[#This Row],[Std. Price ($)]]</f>
        <v>5478.4124229239987</v>
      </c>
    </row>
    <row r="648" spans="1:31" ht="18.5" x14ac:dyDescent="0.35">
      <c r="A648" s="46">
        <v>29651.511827824361</v>
      </c>
      <c r="B648" s="47">
        <v>53.512964650000001</v>
      </c>
      <c r="C648" s="47">
        <v>265.54229502744244</v>
      </c>
      <c r="D648" s="47">
        <f>Table1[[#This Row],[On-Hand Stock ($)]]/Table1[[#This Row],[Std. Price ($)]]</f>
        <v>4.9622048930425393</v>
      </c>
      <c r="E648" s="48">
        <v>18</v>
      </c>
      <c r="F648" s="49">
        <v>0.8</v>
      </c>
      <c r="G648" s="48">
        <v>1</v>
      </c>
      <c r="H648" s="48">
        <v>0.43</v>
      </c>
      <c r="I648" s="48">
        <v>16</v>
      </c>
      <c r="J648" s="55">
        <f>Table1[[#This Row],[APU
(units)]]+(Table1[[#This Row],[APU Trend]]*Table1[[#This Row],[APU
(units)]])</f>
        <v>32.4</v>
      </c>
      <c r="K648" s="55" t="str">
        <f>IF(Table1[[#This Row],[On Hand Stock (units)]]&gt;J648,"Yes","No")</f>
        <v>No</v>
      </c>
      <c r="L648" s="55">
        <f>Table1[[#This Row],[Lead Time (days)]]/Table1[[#This Row],[S-OTD]]</f>
        <v>16</v>
      </c>
      <c r="M648" s="55">
        <f>(Table1[[#This Row],[Demand variability (COV)]]/100)*E648</f>
        <v>7.7399999999999997E-2</v>
      </c>
      <c r="N648" s="55">
        <f>AVERAGE(Table1[[#This Row],[Lead Time (days)]],Table1[[#This Row],[Exp. Lead time]])</f>
        <v>16</v>
      </c>
      <c r="O648" s="55">
        <f>(Table1[[#This Row],[Exp. Lead time]]-N648)^2</f>
        <v>0</v>
      </c>
      <c r="P648" s="55">
        <v>0</v>
      </c>
      <c r="Q648" s="55">
        <f>1.64*SQRT(Table1[[#This Row],[Lead Time (days)]]*(M648^2)+Table1[[#This Row],[APU
(units)]]*P648)</f>
        <v>0.50774399999999997</v>
      </c>
      <c r="R648" s="58">
        <f>Table1[[#This Row],[Safety Stock]]+(E648/30)*Table1[[#This Row],[Lead Time (days)]]</f>
        <v>10.107744</v>
      </c>
      <c r="S648" s="58" t="str">
        <f>IF(Table1[[#This Row],[On Hand Stock (units)]]&gt;R648,"yes","no")</f>
        <v>no</v>
      </c>
      <c r="T648" s="59">
        <f>Table1[[#This Row],[On Hand Stock (units)]]-J648</f>
        <v>-27.437795106957459</v>
      </c>
      <c r="U648" s="59">
        <f>Table1[[#This Row],[Exp. Lead time]]*Table1[[#This Row],[APU
(units)]]/30</f>
        <v>9.6</v>
      </c>
      <c r="V648" s="59">
        <f>Table1[[#This Row],[On Hand Stock (units)]]+U648</f>
        <v>14.562204893042539</v>
      </c>
      <c r="W648" s="59" t="str">
        <f>IF(Table1[[#This Row],[On hand quantity after purchase]]&gt;Table1[[#This Row],[APU  Projection for oct]],"Yes","No")</f>
        <v>No</v>
      </c>
      <c r="X648" s="59">
        <f>AE648-Table1[[#This Row],[On Hand Stock (units)]]</f>
        <v>7508.2580319669569</v>
      </c>
      <c r="Y648" s="59">
        <f>MAX(Table1[[#This Row],[Qty required to meet next quarter]],Table1[[#This Row],[MOQ/One lead time demand]])</f>
        <v>7508.2580319669569</v>
      </c>
      <c r="Z648" s="59">
        <f>Table1[[#This Row],[Qty to purchase]]*Table1[[#This Row],[Std. Price ($)]]</f>
        <v>401789.14664772636</v>
      </c>
      <c r="AA648" s="59"/>
      <c r="AB648" s="59"/>
      <c r="AC648" s="61">
        <f>Table1[[#This Row],[On Hand Stock (units)]]-(12*Table1[[#This Row],[APU
(units)]])</f>
        <v>-211.03779510695745</v>
      </c>
      <c r="AD648" s="64">
        <v>140.39999999999998</v>
      </c>
      <c r="AE648" s="65">
        <f>AD648*Table1[[#This Row],[Std. Price ($)]]</f>
        <v>7513.2202368599992</v>
      </c>
    </row>
    <row r="649" spans="1:31" ht="18.5" x14ac:dyDescent="0.35">
      <c r="A649" s="46">
        <v>88147.357407444797</v>
      </c>
      <c r="B649" s="47">
        <v>20.209999999999997</v>
      </c>
      <c r="C649" s="47">
        <v>67.371347999999998</v>
      </c>
      <c r="D649" s="47">
        <f>Table1[[#This Row],[On-Hand Stock ($)]]/Table1[[#This Row],[Std. Price ($)]]</f>
        <v>3.3335649678377046</v>
      </c>
      <c r="E649" s="48">
        <v>18</v>
      </c>
      <c r="F649" s="49">
        <v>-0.4</v>
      </c>
      <c r="G649" s="48">
        <v>1</v>
      </c>
      <c r="H649" s="48">
        <v>0.25</v>
      </c>
      <c r="I649" s="48">
        <v>16</v>
      </c>
      <c r="J649" s="55">
        <f>Table1[[#This Row],[APU
(units)]]+(Table1[[#This Row],[APU Trend]]*Table1[[#This Row],[APU
(units)]])</f>
        <v>10.8</v>
      </c>
      <c r="K649" s="55" t="str">
        <f>IF(Table1[[#This Row],[On Hand Stock (units)]]&gt;J649,"Yes","No")</f>
        <v>No</v>
      </c>
      <c r="L649" s="55">
        <f>Table1[[#This Row],[Lead Time (days)]]/Table1[[#This Row],[S-OTD]]</f>
        <v>16</v>
      </c>
      <c r="M649" s="55">
        <f>(Table1[[#This Row],[Demand variability (COV)]]/100)*E649</f>
        <v>4.4999999999999998E-2</v>
      </c>
      <c r="N649" s="55">
        <f>AVERAGE(Table1[[#This Row],[Lead Time (days)]],Table1[[#This Row],[Exp. Lead time]])</f>
        <v>16</v>
      </c>
      <c r="O649" s="55">
        <f>(Table1[[#This Row],[Exp. Lead time]]-N649)^2</f>
        <v>0</v>
      </c>
      <c r="P649" s="55">
        <v>0</v>
      </c>
      <c r="Q649" s="55">
        <f>1.64*SQRT(Table1[[#This Row],[Lead Time (days)]]*(M649^2)+Table1[[#This Row],[APU
(units)]]*P649)</f>
        <v>0.29519999999999996</v>
      </c>
      <c r="R649" s="58">
        <f>Table1[[#This Row],[Safety Stock]]+(E649/30)*Table1[[#This Row],[Lead Time (days)]]</f>
        <v>9.8951999999999991</v>
      </c>
      <c r="S649" s="58" t="str">
        <f>IF(Table1[[#This Row],[On Hand Stock (units)]]&gt;R649,"yes","no")</f>
        <v>no</v>
      </c>
      <c r="T649" s="59">
        <f>Table1[[#This Row],[On Hand Stock (units)]]-J649</f>
        <v>-7.4664350321622965</v>
      </c>
      <c r="U649" s="59">
        <f>Table1[[#This Row],[Exp. Lead time]]*Table1[[#This Row],[APU
(units)]]/30</f>
        <v>9.6</v>
      </c>
      <c r="V649" s="59">
        <f>Table1[[#This Row],[On Hand Stock (units)]]+U649</f>
        <v>12.933564967837704</v>
      </c>
      <c r="W649" s="59" t="str">
        <f>IF(Table1[[#This Row],[On hand quantity after purchase]]&gt;Table1[[#This Row],[APU  Projection for oct]],"Yes","No")</f>
        <v>Yes</v>
      </c>
      <c r="X649" s="59">
        <f>AE649-Table1[[#This Row],[On Hand Stock (units)]]</f>
        <v>214.93443503216224</v>
      </c>
      <c r="Y649" s="59">
        <f>MAX(Table1[[#This Row],[Qty required to meet next quarter]],Table1[[#This Row],[MOQ/One lead time demand]])</f>
        <v>214.93443503216224</v>
      </c>
      <c r="Z649" s="59">
        <f>Table1[[#This Row],[Qty to purchase]]*Table1[[#This Row],[Std. Price ($)]]</f>
        <v>4343.8249319999986</v>
      </c>
      <c r="AA649" s="59"/>
      <c r="AB649" s="59"/>
      <c r="AC649" s="61">
        <f>Table1[[#This Row],[On Hand Stock (units)]]-(12*Table1[[#This Row],[APU
(units)]])</f>
        <v>-212.6664350321623</v>
      </c>
      <c r="AD649" s="64">
        <v>10.799999999999999</v>
      </c>
      <c r="AE649" s="65">
        <f>AD649*Table1[[#This Row],[Std. Price ($)]]</f>
        <v>218.26799999999994</v>
      </c>
    </row>
    <row r="650" spans="1:31" ht="18.5" x14ac:dyDescent="0.35">
      <c r="A650" s="46">
        <v>98139.374535966985</v>
      </c>
      <c r="B650" s="47">
        <v>52.283700000000003</v>
      </c>
      <c r="C650" s="47">
        <v>168.84429419000008</v>
      </c>
      <c r="D650" s="47">
        <f>Table1[[#This Row],[On-Hand Stock ($)]]/Table1[[#This Row],[Std. Price ($)]]</f>
        <v>3.229386867991364</v>
      </c>
      <c r="E650" s="48">
        <v>26</v>
      </c>
      <c r="F650" s="49">
        <v>1.2</v>
      </c>
      <c r="G650" s="48">
        <v>1</v>
      </c>
      <c r="H650" s="48">
        <v>0.25</v>
      </c>
      <c r="I650" s="48">
        <v>12</v>
      </c>
      <c r="J650" s="55">
        <f>Table1[[#This Row],[APU
(units)]]+(Table1[[#This Row],[APU Trend]]*Table1[[#This Row],[APU
(units)]])</f>
        <v>57.2</v>
      </c>
      <c r="K650" s="55" t="str">
        <f>IF(Table1[[#This Row],[On Hand Stock (units)]]&gt;J650,"Yes","No")</f>
        <v>No</v>
      </c>
      <c r="L650" s="55">
        <f>Table1[[#This Row],[Lead Time (days)]]/Table1[[#This Row],[S-OTD]]</f>
        <v>12</v>
      </c>
      <c r="M650" s="55">
        <f>(Table1[[#This Row],[Demand variability (COV)]]/100)*E650</f>
        <v>6.5000000000000002E-2</v>
      </c>
      <c r="N650" s="55">
        <f>AVERAGE(Table1[[#This Row],[Lead Time (days)]],Table1[[#This Row],[Exp. Lead time]])</f>
        <v>12</v>
      </c>
      <c r="O650" s="55">
        <f>(Table1[[#This Row],[Exp. Lead time]]-N650)^2</f>
        <v>0</v>
      </c>
      <c r="P650" s="55">
        <v>0</v>
      </c>
      <c r="Q650" s="55">
        <f>1.64*SQRT(Table1[[#This Row],[Lead Time (days)]]*(M650^2)+Table1[[#This Row],[APU
(units)]]*P650)</f>
        <v>0.36927323217368468</v>
      </c>
      <c r="R650" s="58">
        <f>Table1[[#This Row],[Safety Stock]]+(E650/30)*Table1[[#This Row],[Lead Time (days)]]</f>
        <v>10.769273232173685</v>
      </c>
      <c r="S650" s="58" t="str">
        <f>IF(Table1[[#This Row],[On Hand Stock (units)]]&gt;R650,"yes","no")</f>
        <v>no</v>
      </c>
      <c r="T650" s="59">
        <f>Table1[[#This Row],[On Hand Stock (units)]]-J650</f>
        <v>-53.970613132008637</v>
      </c>
      <c r="U650" s="59">
        <f>Table1[[#This Row],[Exp. Lead time]]*Table1[[#This Row],[APU
(units)]]/30</f>
        <v>10.4</v>
      </c>
      <c r="V650" s="59">
        <f>Table1[[#This Row],[On Hand Stock (units)]]+U650</f>
        <v>13.629386867991364</v>
      </c>
      <c r="W650" s="59" t="str">
        <f>IF(Table1[[#This Row],[On hand quantity after purchase]]&gt;Table1[[#This Row],[APU  Projection for oct]],"Yes","No")</f>
        <v>No</v>
      </c>
      <c r="X650" s="59">
        <f>AE650-Table1[[#This Row],[On Hand Stock (units)]]</f>
        <v>13862.407853132012</v>
      </c>
      <c r="Y650" s="59">
        <f>MAX(Table1[[#This Row],[Qty required to meet next quarter]],Table1[[#This Row],[MOQ/One lead time demand]])</f>
        <v>13862.407853132012</v>
      </c>
      <c r="Z650" s="59">
        <f>Table1[[#This Row],[Qty to purchase]]*Table1[[#This Row],[Std. Price ($)]]</f>
        <v>724777.97347079823</v>
      </c>
      <c r="AA650" s="59"/>
      <c r="AB650" s="59"/>
      <c r="AC650" s="61">
        <f>Table1[[#This Row],[On Hand Stock (units)]]-(12*Table1[[#This Row],[APU
(units)]])</f>
        <v>-308.77061313200863</v>
      </c>
      <c r="AD650" s="64">
        <v>265.20000000000005</v>
      </c>
      <c r="AE650" s="65">
        <f>AD650*Table1[[#This Row],[Std. Price ($)]]</f>
        <v>13865.637240000004</v>
      </c>
    </row>
    <row r="651" spans="1:31" ht="18.5" x14ac:dyDescent="0.35">
      <c r="A651" s="46">
        <v>33392.710665023515</v>
      </c>
      <c r="B651" s="47">
        <v>12.469999999999999</v>
      </c>
      <c r="C651" s="47">
        <v>98.192629333333315</v>
      </c>
      <c r="D651" s="47">
        <f>Table1[[#This Row],[On-Hand Stock ($)]]/Table1[[#This Row],[Std. Price ($)]]</f>
        <v>7.8743086875167059</v>
      </c>
      <c r="E651" s="48">
        <v>10</v>
      </c>
      <c r="F651" s="49">
        <v>1.5</v>
      </c>
      <c r="G651" s="48">
        <v>1</v>
      </c>
      <c r="H651" s="48">
        <v>1.2</v>
      </c>
      <c r="I651" s="48">
        <v>16</v>
      </c>
      <c r="J651" s="55">
        <f>Table1[[#This Row],[APU
(units)]]+(Table1[[#This Row],[APU Trend]]*Table1[[#This Row],[APU
(units)]])</f>
        <v>25</v>
      </c>
      <c r="K651" s="55" t="str">
        <f>IF(Table1[[#This Row],[On Hand Stock (units)]]&gt;J651,"Yes","No")</f>
        <v>No</v>
      </c>
      <c r="L651" s="55">
        <f>Table1[[#This Row],[Lead Time (days)]]/Table1[[#This Row],[S-OTD]]</f>
        <v>16</v>
      </c>
      <c r="M651" s="55">
        <f>(Table1[[#This Row],[Demand variability (COV)]]/100)*E651</f>
        <v>0.12</v>
      </c>
      <c r="N651" s="55">
        <f>AVERAGE(Table1[[#This Row],[Lead Time (days)]],Table1[[#This Row],[Exp. Lead time]])</f>
        <v>16</v>
      </c>
      <c r="O651" s="55">
        <f>(Table1[[#This Row],[Exp. Lead time]]-N651)^2</f>
        <v>0</v>
      </c>
      <c r="P651" s="55">
        <v>0</v>
      </c>
      <c r="Q651" s="55">
        <f>1.64*SQRT(Table1[[#This Row],[Lead Time (days)]]*(M651^2)+Table1[[#This Row],[APU
(units)]]*P651)</f>
        <v>0.7871999999999999</v>
      </c>
      <c r="R651" s="58">
        <f>Table1[[#This Row],[Safety Stock]]+(E651/30)*Table1[[#This Row],[Lead Time (days)]]</f>
        <v>6.1205333333333325</v>
      </c>
      <c r="S651" s="58" t="str">
        <f>IF(Table1[[#This Row],[On Hand Stock (units)]]&gt;R651,"yes","no")</f>
        <v>yes</v>
      </c>
      <c r="T651" s="59">
        <f>Table1[[#This Row],[On Hand Stock (units)]]-J651</f>
        <v>-17.125691312483294</v>
      </c>
      <c r="U651" s="59">
        <f>Table1[[#This Row],[Exp. Lead time]]*Table1[[#This Row],[APU
(units)]]/30</f>
        <v>5.333333333333333</v>
      </c>
      <c r="V651" s="59">
        <f>Table1[[#This Row],[On Hand Stock (units)]]+U651</f>
        <v>13.207642020850038</v>
      </c>
      <c r="W651" s="59" t="str">
        <f>IF(Table1[[#This Row],[On hand quantity after purchase]]&gt;Table1[[#This Row],[APU  Projection for oct]],"Yes","No")</f>
        <v>No</v>
      </c>
      <c r="X651" s="59">
        <f>AE651-Table1[[#This Row],[On Hand Stock (units)]]</f>
        <v>1488.5256913124831</v>
      </c>
      <c r="Y651" s="59">
        <f>MAX(Table1[[#This Row],[Qty required to meet next quarter]],Table1[[#This Row],[MOQ/One lead time demand]])</f>
        <v>1488.5256913124831</v>
      </c>
      <c r="Z651" s="59">
        <f>Table1[[#This Row],[Qty to purchase]]*Table1[[#This Row],[Std. Price ($)]]</f>
        <v>18561.915370666662</v>
      </c>
      <c r="AA651" s="59"/>
      <c r="AB651" s="59"/>
      <c r="AC651" s="61">
        <f>Table1[[#This Row],[On Hand Stock (units)]]-(12*Table1[[#This Row],[APU
(units)]])</f>
        <v>-112.1256913124833</v>
      </c>
      <c r="AD651" s="64">
        <v>120</v>
      </c>
      <c r="AE651" s="65">
        <f>AD651*Table1[[#This Row],[Std. Price ($)]]</f>
        <v>1496.3999999999999</v>
      </c>
    </row>
    <row r="652" spans="1:31" ht="18.5" x14ac:dyDescent="0.35">
      <c r="A652" s="46">
        <v>78998.638255397542</v>
      </c>
      <c r="B652" s="47">
        <v>11.43025183</v>
      </c>
      <c r="C652" s="47">
        <v>252.54130052715561</v>
      </c>
      <c r="D652" s="47">
        <f>Table1[[#This Row],[On-Hand Stock ($)]]/Table1[[#This Row],[Std. Price ($)]]</f>
        <v>22.094115185138104</v>
      </c>
      <c r="E652" s="48">
        <v>18</v>
      </c>
      <c r="F652" s="49">
        <v>-0.4</v>
      </c>
      <c r="G652" s="48">
        <v>1</v>
      </c>
      <c r="H652" s="48">
        <v>1.1399999999999999</v>
      </c>
      <c r="I652" s="48">
        <v>26</v>
      </c>
      <c r="J652" s="55">
        <f>Table1[[#This Row],[APU
(units)]]+(Table1[[#This Row],[APU Trend]]*Table1[[#This Row],[APU
(units)]])</f>
        <v>10.8</v>
      </c>
      <c r="K652" s="55" t="str">
        <f>IF(Table1[[#This Row],[On Hand Stock (units)]]&gt;J652,"Yes","No")</f>
        <v>Yes</v>
      </c>
      <c r="L652" s="55">
        <f>Table1[[#This Row],[Lead Time (days)]]/Table1[[#This Row],[S-OTD]]</f>
        <v>26</v>
      </c>
      <c r="M652" s="55">
        <f>(Table1[[#This Row],[Demand variability (COV)]]/100)*E652</f>
        <v>0.20519999999999997</v>
      </c>
      <c r="N652" s="55">
        <f>AVERAGE(Table1[[#This Row],[Lead Time (days)]],Table1[[#This Row],[Exp. Lead time]])</f>
        <v>26</v>
      </c>
      <c r="O652" s="55">
        <f>(Table1[[#This Row],[Exp. Lead time]]-N652)^2</f>
        <v>0</v>
      </c>
      <c r="P652" s="55">
        <v>0</v>
      </c>
      <c r="Q652" s="55">
        <f>1.64*SQRT(Table1[[#This Row],[Lead Time (days)]]*(M652^2)+Table1[[#This Row],[APU
(units)]]*P652)</f>
        <v>1.7159628388703523</v>
      </c>
      <c r="R652" s="58">
        <f>Table1[[#This Row],[Safety Stock]]+(E652/30)*Table1[[#This Row],[Lead Time (days)]]</f>
        <v>17.315962838870352</v>
      </c>
      <c r="S652" s="58" t="str">
        <f>IF(Table1[[#This Row],[On Hand Stock (units)]]&gt;R652,"yes","no")</f>
        <v>yes</v>
      </c>
      <c r="T652" s="59">
        <f>Table1[[#This Row],[On Hand Stock (units)]]-J652</f>
        <v>11.294115185138104</v>
      </c>
      <c r="U652" s="59">
        <f>Table1[[#This Row],[Exp. Lead time]]*Table1[[#This Row],[APU
(units)]]/30</f>
        <v>15.6</v>
      </c>
      <c r="V652" s="59">
        <f>Table1[[#This Row],[On Hand Stock (units)]]+U652</f>
        <v>37.694115185138102</v>
      </c>
      <c r="W652" s="59" t="str">
        <f>IF(Table1[[#This Row],[On hand quantity after purchase]]&gt;Table1[[#This Row],[APU  Projection for oct]],"Yes","No")</f>
        <v>Yes</v>
      </c>
      <c r="X652" s="59">
        <f>AE652-Table1[[#This Row],[On Hand Stock (units)]]</f>
        <v>101.35260457886187</v>
      </c>
      <c r="Y652" s="59">
        <f>MAX(Table1[[#This Row],[Qty required to meet next quarter]],Table1[[#This Row],[MOQ/One lead time demand]])</f>
        <v>101.35260457886187</v>
      </c>
      <c r="Z652" s="59">
        <f>Table1[[#This Row],[Qty to purchase]]*Table1[[#This Row],[Std. Price ($)]]</f>
        <v>1158.4857939628023</v>
      </c>
      <c r="AA652" s="59"/>
      <c r="AB652" s="59"/>
      <c r="AC652" s="61">
        <f>Table1[[#This Row],[On Hand Stock (units)]]-(12*Table1[[#This Row],[APU
(units)]])</f>
        <v>-193.90588481486191</v>
      </c>
      <c r="AD652" s="64">
        <v>10.799999999999999</v>
      </c>
      <c r="AE652" s="65">
        <f>AD652*Table1[[#This Row],[Std. Price ($)]]</f>
        <v>123.44671976399998</v>
      </c>
    </row>
    <row r="653" spans="1:31" ht="18.5" x14ac:dyDescent="0.35">
      <c r="A653" s="46">
        <v>58947.415637178776</v>
      </c>
      <c r="B653" s="47">
        <v>89.520112869999991</v>
      </c>
      <c r="C653" s="47">
        <v>1398.1141950286176</v>
      </c>
      <c r="D653" s="47">
        <f>Table1[[#This Row],[On-Hand Stock ($)]]/Table1[[#This Row],[Std. Price ($)]]</f>
        <v>15.617877929387129</v>
      </c>
      <c r="E653" s="48">
        <v>10</v>
      </c>
      <c r="F653" s="49">
        <v>0.8</v>
      </c>
      <c r="G653" s="48">
        <v>1</v>
      </c>
      <c r="H653" s="48">
        <v>1.22</v>
      </c>
      <c r="I653" s="48">
        <v>28</v>
      </c>
      <c r="J653" s="55">
        <f>Table1[[#This Row],[APU
(units)]]+(Table1[[#This Row],[APU Trend]]*Table1[[#This Row],[APU
(units)]])</f>
        <v>18</v>
      </c>
      <c r="K653" s="55" t="str">
        <f>IF(Table1[[#This Row],[On Hand Stock (units)]]&gt;J653,"Yes","No")</f>
        <v>No</v>
      </c>
      <c r="L653" s="55">
        <f>Table1[[#This Row],[Lead Time (days)]]/Table1[[#This Row],[S-OTD]]</f>
        <v>28</v>
      </c>
      <c r="M653" s="55">
        <f>(Table1[[#This Row],[Demand variability (COV)]]/100)*E653</f>
        <v>0.122</v>
      </c>
      <c r="N653" s="55">
        <f>AVERAGE(Table1[[#This Row],[Lead Time (days)]],Table1[[#This Row],[Exp. Lead time]])</f>
        <v>28</v>
      </c>
      <c r="O653" s="55">
        <f>(Table1[[#This Row],[Exp. Lead time]]-N653)^2</f>
        <v>0</v>
      </c>
      <c r="P653" s="55">
        <v>0</v>
      </c>
      <c r="Q653" s="55">
        <f>1.64*SQRT(Table1[[#This Row],[Lead Time (days)]]*(M653^2)+Table1[[#This Row],[APU
(units)]]*P653)</f>
        <v>1.0587238446356066</v>
      </c>
      <c r="R653" s="58">
        <f>Table1[[#This Row],[Safety Stock]]+(E653/30)*Table1[[#This Row],[Lead Time (days)]]</f>
        <v>10.392057177968939</v>
      </c>
      <c r="S653" s="58" t="str">
        <f>IF(Table1[[#This Row],[On Hand Stock (units)]]&gt;R653,"yes","no")</f>
        <v>yes</v>
      </c>
      <c r="T653" s="59">
        <f>Table1[[#This Row],[On Hand Stock (units)]]-J653</f>
        <v>-2.382122070612871</v>
      </c>
      <c r="U653" s="59">
        <f>Table1[[#This Row],[Exp. Lead time]]*Table1[[#This Row],[APU
(units)]]/30</f>
        <v>9.3333333333333339</v>
      </c>
      <c r="V653" s="59">
        <f>Table1[[#This Row],[On Hand Stock (units)]]+U653</f>
        <v>24.951211262720463</v>
      </c>
      <c r="W653" s="59" t="str">
        <f>IF(Table1[[#This Row],[On hand quantity after purchase]]&gt;Table1[[#This Row],[APU  Projection for oct]],"Yes","No")</f>
        <v>Yes</v>
      </c>
      <c r="X653" s="59">
        <f>AE653-Table1[[#This Row],[On Hand Stock (units)]]</f>
        <v>6966.9509259306124</v>
      </c>
      <c r="Y653" s="59">
        <f>MAX(Table1[[#This Row],[Qty required to meet next quarter]],Table1[[#This Row],[MOQ/One lead time demand]])</f>
        <v>6966.9509259306124</v>
      </c>
      <c r="Z653" s="59">
        <f>Table1[[#This Row],[Qty to purchase]]*Table1[[#This Row],[Std. Price ($)]]</f>
        <v>623682.23324905941</v>
      </c>
      <c r="AA653" s="59"/>
      <c r="AB653" s="59"/>
      <c r="AC653" s="61">
        <f>Table1[[#This Row],[On Hand Stock (units)]]-(12*Table1[[#This Row],[APU
(units)]])</f>
        <v>-104.38212207061287</v>
      </c>
      <c r="AD653" s="64">
        <v>78</v>
      </c>
      <c r="AE653" s="65">
        <f>AD653*Table1[[#This Row],[Std. Price ($)]]</f>
        <v>6982.5688038599992</v>
      </c>
    </row>
    <row r="654" spans="1:31" ht="18.5" x14ac:dyDescent="0.35">
      <c r="A654" s="46">
        <v>57739.660914409011</v>
      </c>
      <c r="B654" s="47">
        <v>212.78475652999998</v>
      </c>
      <c r="C654" s="47">
        <v>7344.8827211739253</v>
      </c>
      <c r="D654" s="47">
        <f>Table1[[#This Row],[On-Hand Stock ($)]]/Table1[[#This Row],[Std. Price ($)]]</f>
        <v>34.517898936705031</v>
      </c>
      <c r="E654" s="48">
        <v>26</v>
      </c>
      <c r="F654" s="49">
        <v>0.5</v>
      </c>
      <c r="G654" s="48">
        <v>1</v>
      </c>
      <c r="H654" s="48">
        <v>1.1499999999999999</v>
      </c>
      <c r="I654" s="48">
        <v>30</v>
      </c>
      <c r="J654" s="55">
        <f>Table1[[#This Row],[APU
(units)]]+(Table1[[#This Row],[APU Trend]]*Table1[[#This Row],[APU
(units)]])</f>
        <v>39</v>
      </c>
      <c r="K654" s="55" t="str">
        <f>IF(Table1[[#This Row],[On Hand Stock (units)]]&gt;J654,"Yes","No")</f>
        <v>No</v>
      </c>
      <c r="L654" s="55">
        <f>Table1[[#This Row],[Lead Time (days)]]/Table1[[#This Row],[S-OTD]]</f>
        <v>30</v>
      </c>
      <c r="M654" s="55">
        <f>(Table1[[#This Row],[Demand variability (COV)]]/100)*E654</f>
        <v>0.29899999999999999</v>
      </c>
      <c r="N654" s="55">
        <f>AVERAGE(Table1[[#This Row],[Lead Time (days)]],Table1[[#This Row],[Exp. Lead time]])</f>
        <v>30</v>
      </c>
      <c r="O654" s="55">
        <f>(Table1[[#This Row],[Exp. Lead time]]-N654)^2</f>
        <v>0</v>
      </c>
      <c r="P654" s="55">
        <v>0</v>
      </c>
      <c r="Q654" s="55">
        <f>1.64*SQRT(Table1[[#This Row],[Lead Time (days)]]*(M654^2)+Table1[[#This Row],[APU
(units)]]*P654)</f>
        <v>2.6858123329823322</v>
      </c>
      <c r="R654" s="58">
        <f>Table1[[#This Row],[Safety Stock]]+(E654/30)*Table1[[#This Row],[Lead Time (days)]]</f>
        <v>28.685812332982334</v>
      </c>
      <c r="S654" s="58" t="str">
        <f>IF(Table1[[#This Row],[On Hand Stock (units)]]&gt;R654,"yes","no")</f>
        <v>yes</v>
      </c>
      <c r="T654" s="59">
        <f>Table1[[#This Row],[On Hand Stock (units)]]-J654</f>
        <v>-4.4821010632949694</v>
      </c>
      <c r="U654" s="59">
        <f>Table1[[#This Row],[Exp. Lead time]]*Table1[[#This Row],[APU
(units)]]/30</f>
        <v>26</v>
      </c>
      <c r="V654" s="59">
        <f>Table1[[#This Row],[On Hand Stock (units)]]+U654</f>
        <v>60.517898936705031</v>
      </c>
      <c r="W654" s="59" t="str">
        <f>IF(Table1[[#This Row],[On hand quantity after purchase]]&gt;Table1[[#This Row],[APU  Projection for oct]],"Yes","No")</f>
        <v>Yes</v>
      </c>
      <c r="X654" s="59">
        <f>AE654-Table1[[#This Row],[On Hand Stock (units)]]</f>
        <v>33159.904119743289</v>
      </c>
      <c r="Y654" s="59">
        <f>MAX(Table1[[#This Row],[Qty required to meet next quarter]],Table1[[#This Row],[MOQ/One lead time demand]])</f>
        <v>33159.904119743289</v>
      </c>
      <c r="Z654" s="59">
        <f>Table1[[#This Row],[Qty to purchase]]*Table1[[#This Row],[Std. Price ($)]]</f>
        <v>7055922.1246777186</v>
      </c>
      <c r="AA654" s="59"/>
      <c r="AB654" s="59"/>
      <c r="AC654" s="61">
        <f>Table1[[#This Row],[On Hand Stock (units)]]-(12*Table1[[#This Row],[APU
(units)]])</f>
        <v>-277.48210106329498</v>
      </c>
      <c r="AD654" s="64">
        <v>156</v>
      </c>
      <c r="AE654" s="65">
        <f>AD654*Table1[[#This Row],[Std. Price ($)]]</f>
        <v>33194.422018679994</v>
      </c>
    </row>
    <row r="655" spans="1:31" ht="18.5" x14ac:dyDescent="0.35">
      <c r="A655" s="46">
        <v>93675.650495185444</v>
      </c>
      <c r="B655" s="47">
        <v>13.398051799999999</v>
      </c>
      <c r="C655" s="47">
        <v>113.32933189487804</v>
      </c>
      <c r="D655" s="47">
        <f>Table1[[#This Row],[On-Hand Stock ($)]]/Table1[[#This Row],[Std. Price ($)]]</f>
        <v>8.4586426136132751</v>
      </c>
      <c r="E655" s="48">
        <v>34</v>
      </c>
      <c r="F655" s="49">
        <v>0.6</v>
      </c>
      <c r="G655" s="48">
        <v>1</v>
      </c>
      <c r="H655" s="48">
        <v>1.22</v>
      </c>
      <c r="I655" s="48">
        <v>5</v>
      </c>
      <c r="J655" s="55">
        <f>Table1[[#This Row],[APU
(units)]]+(Table1[[#This Row],[APU Trend]]*Table1[[#This Row],[APU
(units)]])</f>
        <v>54.4</v>
      </c>
      <c r="K655" s="55" t="str">
        <f>IF(Table1[[#This Row],[On Hand Stock (units)]]&gt;J655,"Yes","No")</f>
        <v>No</v>
      </c>
      <c r="L655" s="55">
        <f>Table1[[#This Row],[Lead Time (days)]]/Table1[[#This Row],[S-OTD]]</f>
        <v>5</v>
      </c>
      <c r="M655" s="55">
        <f>(Table1[[#This Row],[Demand variability (COV)]]/100)*E655</f>
        <v>0.41479999999999995</v>
      </c>
      <c r="N655" s="55">
        <f>AVERAGE(Table1[[#This Row],[Lead Time (days)]],Table1[[#This Row],[Exp. Lead time]])</f>
        <v>5</v>
      </c>
      <c r="O655" s="55">
        <f>(Table1[[#This Row],[Exp. Lead time]]-N655)^2</f>
        <v>0</v>
      </c>
      <c r="P655" s="55">
        <v>0</v>
      </c>
      <c r="Q655" s="55">
        <f>1.64*SQRT(Table1[[#This Row],[Lead Time (days)]]*(M655^2)+Table1[[#This Row],[APU
(units)]]*P655)</f>
        <v>1.5211344351897367</v>
      </c>
      <c r="R655" s="58">
        <f>Table1[[#This Row],[Safety Stock]]+(E655/30)*Table1[[#This Row],[Lead Time (days)]]</f>
        <v>7.1878011018564028</v>
      </c>
      <c r="S655" s="58" t="str">
        <f>IF(Table1[[#This Row],[On Hand Stock (units)]]&gt;R655,"yes","no")</f>
        <v>yes</v>
      </c>
      <c r="T655" s="59">
        <f>Table1[[#This Row],[On Hand Stock (units)]]-J655</f>
        <v>-45.941357386386727</v>
      </c>
      <c r="U655" s="59">
        <f>Table1[[#This Row],[Exp. Lead time]]*Table1[[#This Row],[APU
(units)]]/30</f>
        <v>5.666666666666667</v>
      </c>
      <c r="V655" s="59">
        <f>Table1[[#This Row],[On Hand Stock (units)]]+U655</f>
        <v>14.125309280279943</v>
      </c>
      <c r="W655" s="59" t="str">
        <f>IF(Table1[[#This Row],[On hand quantity after purchase]]&gt;Table1[[#This Row],[APU  Projection for oct]],"Yes","No")</f>
        <v>No</v>
      </c>
      <c r="X655" s="59">
        <f>AE655-Table1[[#This Row],[On Hand Stock (units)]]</f>
        <v>2998.0641813063862</v>
      </c>
      <c r="Y655" s="59">
        <f>MAX(Table1[[#This Row],[Qty required to meet next quarter]],Table1[[#This Row],[MOQ/One lead time demand]])</f>
        <v>2998.0641813063862</v>
      </c>
      <c r="Z655" s="59">
        <f>Table1[[#This Row],[Qty to purchase]]*Table1[[#This Row],[Std. Price ($)]]</f>
        <v>40168.219200867556</v>
      </c>
      <c r="AA655" s="59"/>
      <c r="AB655" s="59"/>
      <c r="AC655" s="61">
        <f>Table1[[#This Row],[On Hand Stock (units)]]-(12*Table1[[#This Row],[APU
(units)]])</f>
        <v>-399.54135738638672</v>
      </c>
      <c r="AD655" s="64">
        <v>224.39999999999998</v>
      </c>
      <c r="AE655" s="65">
        <f>AD655*Table1[[#This Row],[Std. Price ($)]]</f>
        <v>3006.5228239199996</v>
      </c>
    </row>
    <row r="656" spans="1:31" ht="18.5" x14ac:dyDescent="0.35">
      <c r="A656" s="46">
        <v>32008.619347241685</v>
      </c>
      <c r="B656" s="47">
        <v>7.9549999999999992</v>
      </c>
      <c r="C656" s="47">
        <v>42.995015708333327</v>
      </c>
      <c r="D656" s="47">
        <f>Table1[[#This Row],[On-Hand Stock ($)]]/Table1[[#This Row],[Std. Price ($)]]</f>
        <v>5.404778844542216</v>
      </c>
      <c r="E656" s="48">
        <v>10</v>
      </c>
      <c r="F656" s="49">
        <v>-0.2</v>
      </c>
      <c r="G656" s="48">
        <v>1</v>
      </c>
      <c r="H656" s="48">
        <v>1.1499999999999999</v>
      </c>
      <c r="I656" s="48">
        <v>11</v>
      </c>
      <c r="J656" s="55">
        <f>Table1[[#This Row],[APU
(units)]]+(Table1[[#This Row],[APU Trend]]*Table1[[#This Row],[APU
(units)]])</f>
        <v>8</v>
      </c>
      <c r="K656" s="55" t="str">
        <f>IF(Table1[[#This Row],[On Hand Stock (units)]]&gt;J656,"Yes","No")</f>
        <v>No</v>
      </c>
      <c r="L656" s="55">
        <f>Table1[[#This Row],[Lead Time (days)]]/Table1[[#This Row],[S-OTD]]</f>
        <v>11</v>
      </c>
      <c r="M656" s="55">
        <f>(Table1[[#This Row],[Demand variability (COV)]]/100)*E656</f>
        <v>0.11499999999999999</v>
      </c>
      <c r="N656" s="55">
        <f>AVERAGE(Table1[[#This Row],[Lead Time (days)]],Table1[[#This Row],[Exp. Lead time]])</f>
        <v>11</v>
      </c>
      <c r="O656" s="55">
        <f>(Table1[[#This Row],[Exp. Lead time]]-N656)^2</f>
        <v>0</v>
      </c>
      <c r="P656" s="55">
        <v>0</v>
      </c>
      <c r="Q656" s="55">
        <f>1.64*SQRT(Table1[[#This Row],[Lead Time (days)]]*(M656^2)+Table1[[#This Row],[APU
(units)]]*P656)</f>
        <v>0.62551543546102828</v>
      </c>
      <c r="R656" s="58">
        <f>Table1[[#This Row],[Safety Stock]]+(E656/30)*Table1[[#This Row],[Lead Time (days)]]</f>
        <v>4.2921821021276951</v>
      </c>
      <c r="S656" s="58" t="str">
        <f>IF(Table1[[#This Row],[On Hand Stock (units)]]&gt;R656,"yes","no")</f>
        <v>yes</v>
      </c>
      <c r="T656" s="59">
        <f>Table1[[#This Row],[On Hand Stock (units)]]-J656</f>
        <v>-2.595221155457784</v>
      </c>
      <c r="U656" s="59">
        <f>Table1[[#This Row],[Exp. Lead time]]*Table1[[#This Row],[APU
(units)]]/30</f>
        <v>3.6666666666666665</v>
      </c>
      <c r="V656" s="59">
        <f>Table1[[#This Row],[On Hand Stock (units)]]+U656</f>
        <v>9.0714455112088821</v>
      </c>
      <c r="W656" s="59" t="str">
        <f>IF(Table1[[#This Row],[On hand quantity after purchase]]&gt;Table1[[#This Row],[APU  Projection for oct]],"Yes","No")</f>
        <v>Yes</v>
      </c>
      <c r="X656" s="59">
        <f>AE656-Table1[[#This Row],[On Hand Stock (units)]]</f>
        <v>137.78522115545778</v>
      </c>
      <c r="Y656" s="59">
        <f>MAX(Table1[[#This Row],[Qty required to meet next quarter]],Table1[[#This Row],[MOQ/One lead time demand]])</f>
        <v>137.78522115545778</v>
      </c>
      <c r="Z656" s="59">
        <f>Table1[[#This Row],[Qty to purchase]]*Table1[[#This Row],[Std. Price ($)]]</f>
        <v>1096.0814342916665</v>
      </c>
      <c r="AA656" s="59"/>
      <c r="AB656" s="59"/>
      <c r="AC656" s="61">
        <f>Table1[[#This Row],[On Hand Stock (units)]]-(12*Table1[[#This Row],[APU
(units)]])</f>
        <v>-114.59522115545778</v>
      </c>
      <c r="AD656" s="64">
        <v>18</v>
      </c>
      <c r="AE656" s="65">
        <f>AD656*Table1[[#This Row],[Std. Price ($)]]</f>
        <v>143.19</v>
      </c>
    </row>
    <row r="657" spans="1:31" ht="18.5" x14ac:dyDescent="0.35">
      <c r="A657" s="46">
        <v>36559.454995729146</v>
      </c>
      <c r="B657" s="47">
        <v>9.3465066599999993</v>
      </c>
      <c r="C657" s="47">
        <v>206.23887795571372</v>
      </c>
      <c r="D657" s="47">
        <f>Table1[[#This Row],[On-Hand Stock ($)]]/Table1[[#This Row],[Std. Price ($)]]</f>
        <v>22.065878242867878</v>
      </c>
      <c r="E657" s="48">
        <v>18</v>
      </c>
      <c r="F657" s="49">
        <v>1.5</v>
      </c>
      <c r="G657" s="48">
        <v>1</v>
      </c>
      <c r="H657" s="48">
        <v>1.03</v>
      </c>
      <c r="I657" s="48">
        <v>28</v>
      </c>
      <c r="J657" s="55">
        <f>Table1[[#This Row],[APU
(units)]]+(Table1[[#This Row],[APU Trend]]*Table1[[#This Row],[APU
(units)]])</f>
        <v>45</v>
      </c>
      <c r="K657" s="55" t="str">
        <f>IF(Table1[[#This Row],[On Hand Stock (units)]]&gt;J657,"Yes","No")</f>
        <v>No</v>
      </c>
      <c r="L657" s="55">
        <f>Table1[[#This Row],[Lead Time (days)]]/Table1[[#This Row],[S-OTD]]</f>
        <v>28</v>
      </c>
      <c r="M657" s="55">
        <f>(Table1[[#This Row],[Demand variability (COV)]]/100)*E657</f>
        <v>0.18540000000000001</v>
      </c>
      <c r="N657" s="55">
        <f>AVERAGE(Table1[[#This Row],[Lead Time (days)]],Table1[[#This Row],[Exp. Lead time]])</f>
        <v>28</v>
      </c>
      <c r="O657" s="55">
        <f>(Table1[[#This Row],[Exp. Lead time]]-N657)^2</f>
        <v>0</v>
      </c>
      <c r="P657" s="55">
        <v>0</v>
      </c>
      <c r="Q657" s="55">
        <f>1.64*SQRT(Table1[[#This Row],[Lead Time (days)]]*(M657^2)+Table1[[#This Row],[APU
(units)]]*P657)</f>
        <v>1.6089131212741103</v>
      </c>
      <c r="R657" s="58">
        <f>Table1[[#This Row],[Safety Stock]]+(E657/30)*Table1[[#This Row],[Lead Time (days)]]</f>
        <v>18.408913121274111</v>
      </c>
      <c r="S657" s="58" t="str">
        <f>IF(Table1[[#This Row],[On Hand Stock (units)]]&gt;R657,"yes","no")</f>
        <v>yes</v>
      </c>
      <c r="T657" s="59">
        <f>Table1[[#This Row],[On Hand Stock (units)]]-J657</f>
        <v>-22.934121757132122</v>
      </c>
      <c r="U657" s="59">
        <f>Table1[[#This Row],[Exp. Lead time]]*Table1[[#This Row],[APU
(units)]]/30</f>
        <v>16.8</v>
      </c>
      <c r="V657" s="59">
        <f>Table1[[#This Row],[On Hand Stock (units)]]+U657</f>
        <v>38.865878242867879</v>
      </c>
      <c r="W657" s="59" t="str">
        <f>IF(Table1[[#This Row],[On hand quantity after purchase]]&gt;Table1[[#This Row],[APU  Projection for oct]],"Yes","No")</f>
        <v>No</v>
      </c>
      <c r="X657" s="59">
        <f>AE657-Table1[[#This Row],[On Hand Stock (units)]]</f>
        <v>1996.7795603171319</v>
      </c>
      <c r="Y657" s="59">
        <f>MAX(Table1[[#This Row],[Qty required to meet next quarter]],Table1[[#This Row],[MOQ/One lead time demand]])</f>
        <v>1996.7795603171319</v>
      </c>
      <c r="Z657" s="59">
        <f>Table1[[#This Row],[Qty to purchase]]*Table1[[#This Row],[Std. Price ($)]]</f>
        <v>18662.913459055944</v>
      </c>
      <c r="AA657" s="59"/>
      <c r="AB657" s="59"/>
      <c r="AC657" s="61">
        <f>Table1[[#This Row],[On Hand Stock (units)]]-(12*Table1[[#This Row],[APU
(units)]])</f>
        <v>-193.93412175713212</v>
      </c>
      <c r="AD657" s="64">
        <v>216</v>
      </c>
      <c r="AE657" s="65">
        <f>AD657*Table1[[#This Row],[Std. Price ($)]]</f>
        <v>2018.8454385599998</v>
      </c>
    </row>
    <row r="658" spans="1:31" ht="18.5" x14ac:dyDescent="0.35">
      <c r="A658" s="46">
        <v>84789.383570602222</v>
      </c>
      <c r="B658" s="47">
        <v>22.354740240000002</v>
      </c>
      <c r="C658" s="47">
        <v>1014.8479295944861</v>
      </c>
      <c r="D658" s="47">
        <f>Table1[[#This Row],[On-Hand Stock ($)]]/Table1[[#This Row],[Std. Price ($)]]</f>
        <v>45.397437800623088</v>
      </c>
      <c r="E658" s="48">
        <v>26</v>
      </c>
      <c r="F658" s="49">
        <v>-0.7</v>
      </c>
      <c r="G658" s="48">
        <v>1</v>
      </c>
      <c r="H658" s="48">
        <v>1.33</v>
      </c>
      <c r="I658" s="48">
        <v>28</v>
      </c>
      <c r="J658" s="55">
        <f>Table1[[#This Row],[APU
(units)]]+(Table1[[#This Row],[APU Trend]]*Table1[[#This Row],[APU
(units)]])</f>
        <v>7.8000000000000007</v>
      </c>
      <c r="K658" s="55" t="str">
        <f>IF(Table1[[#This Row],[On Hand Stock (units)]]&gt;J658,"Yes","No")</f>
        <v>Yes</v>
      </c>
      <c r="L658" s="55">
        <f>Table1[[#This Row],[Lead Time (days)]]/Table1[[#This Row],[S-OTD]]</f>
        <v>28</v>
      </c>
      <c r="M658" s="55">
        <f>(Table1[[#This Row],[Demand variability (COV)]]/100)*E658</f>
        <v>0.34580000000000005</v>
      </c>
      <c r="N658" s="55">
        <f>AVERAGE(Table1[[#This Row],[Lead Time (days)]],Table1[[#This Row],[Exp. Lead time]])</f>
        <v>28</v>
      </c>
      <c r="O658" s="55">
        <f>(Table1[[#This Row],[Exp. Lead time]]-N658)^2</f>
        <v>0</v>
      </c>
      <c r="P658" s="55">
        <v>0</v>
      </c>
      <c r="Q658" s="55">
        <f>1.64*SQRT(Table1[[#This Row],[Lead Time (days)]]*(M658^2)+Table1[[#This Row],[APU
(units)]]*P658)</f>
        <v>3.0008746350409243</v>
      </c>
      <c r="R658" s="58">
        <f>Table1[[#This Row],[Safety Stock]]+(E658/30)*Table1[[#This Row],[Lead Time (days)]]</f>
        <v>27.267541301707588</v>
      </c>
      <c r="S658" s="58" t="str">
        <f>IF(Table1[[#This Row],[On Hand Stock (units)]]&gt;R658,"yes","no")</f>
        <v>yes</v>
      </c>
      <c r="T658" s="59">
        <f>Table1[[#This Row],[On Hand Stock (units)]]-J658</f>
        <v>37.597437800623084</v>
      </c>
      <c r="U658" s="59">
        <f>Table1[[#This Row],[Exp. Lead time]]*Table1[[#This Row],[APU
(units)]]/30</f>
        <v>24.266666666666666</v>
      </c>
      <c r="V658" s="59">
        <f>Table1[[#This Row],[On Hand Stock (units)]]+U658</f>
        <v>69.664104467289746</v>
      </c>
      <c r="W658" s="59" t="str">
        <f>IF(Table1[[#This Row],[On hand quantity after purchase]]&gt;Table1[[#This Row],[APU  Projection for oct]],"Yes","No")</f>
        <v>Yes</v>
      </c>
      <c r="X658" s="59">
        <f>AE658-Table1[[#This Row],[On Hand Stock (units)]]</f>
        <v>-742.86533328862288</v>
      </c>
      <c r="Y658" s="59">
        <f>MAX(Table1[[#This Row],[Qty required to meet next quarter]],Table1[[#This Row],[MOQ/One lead time demand]])</f>
        <v>24.266666666666666</v>
      </c>
      <c r="Z658" s="59">
        <f>Table1[[#This Row],[Qty to purchase]]*Table1[[#This Row],[Std. Price ($)]]</f>
        <v>542.47502982399999</v>
      </c>
      <c r="AA658" s="59"/>
      <c r="AB658" s="59"/>
      <c r="AC658" s="61">
        <f>Table1[[#This Row],[On Hand Stock (units)]]-(12*Table1[[#This Row],[APU
(units)]])</f>
        <v>-266.60256219937691</v>
      </c>
      <c r="AD658" s="64">
        <v>-31.199999999999992</v>
      </c>
      <c r="AE658" s="65">
        <f>AD658*Table1[[#This Row],[Std. Price ($)]]</f>
        <v>-697.46789548799984</v>
      </c>
    </row>
    <row r="659" spans="1:31" ht="18.5" x14ac:dyDescent="0.35">
      <c r="A659" s="46">
        <v>42665.163926985551</v>
      </c>
      <c r="B659" s="47">
        <v>148.83328731999998</v>
      </c>
      <c r="C659" s="47">
        <v>1634.0511750709804</v>
      </c>
      <c r="D659" s="47">
        <f>Table1[[#This Row],[On-Hand Stock ($)]]/Table1[[#This Row],[Std. Price ($)]]</f>
        <v>10.979070640008629</v>
      </c>
      <c r="E659" s="48">
        <v>18</v>
      </c>
      <c r="F659" s="49">
        <v>1.2</v>
      </c>
      <c r="G659" s="48">
        <v>1</v>
      </c>
      <c r="H659" s="48">
        <v>1.29</v>
      </c>
      <c r="I659" s="48">
        <v>15</v>
      </c>
      <c r="J659" s="55">
        <f>Table1[[#This Row],[APU
(units)]]+(Table1[[#This Row],[APU Trend]]*Table1[[#This Row],[APU
(units)]])</f>
        <v>39.599999999999994</v>
      </c>
      <c r="K659" s="55" t="str">
        <f>IF(Table1[[#This Row],[On Hand Stock (units)]]&gt;J659,"Yes","No")</f>
        <v>No</v>
      </c>
      <c r="L659" s="55">
        <f>Table1[[#This Row],[Lead Time (days)]]/Table1[[#This Row],[S-OTD]]</f>
        <v>15</v>
      </c>
      <c r="M659" s="55">
        <f>(Table1[[#This Row],[Demand variability (COV)]]/100)*E659</f>
        <v>0.23219999999999999</v>
      </c>
      <c r="N659" s="55">
        <f>AVERAGE(Table1[[#This Row],[Lead Time (days)]],Table1[[#This Row],[Exp. Lead time]])</f>
        <v>15</v>
      </c>
      <c r="O659" s="55">
        <f>(Table1[[#This Row],[Exp. Lead time]]-N659)^2</f>
        <v>0</v>
      </c>
      <c r="P659" s="55">
        <v>0</v>
      </c>
      <c r="Q659" s="55">
        <f>1.64*SQRT(Table1[[#This Row],[Lead Time (days)]]*(M659^2)+Table1[[#This Row],[APU
(units)]]*P659)</f>
        <v>1.4748630421025539</v>
      </c>
      <c r="R659" s="58">
        <f>Table1[[#This Row],[Safety Stock]]+(E659/30)*Table1[[#This Row],[Lead Time (days)]]</f>
        <v>10.474863042102553</v>
      </c>
      <c r="S659" s="58" t="str">
        <f>IF(Table1[[#This Row],[On Hand Stock (units)]]&gt;R659,"yes","no")</f>
        <v>yes</v>
      </c>
      <c r="T659" s="59">
        <f>Table1[[#This Row],[On Hand Stock (units)]]-J659</f>
        <v>-28.620929359991365</v>
      </c>
      <c r="U659" s="59">
        <f>Table1[[#This Row],[Exp. Lead time]]*Table1[[#This Row],[APU
(units)]]/30</f>
        <v>9</v>
      </c>
      <c r="V659" s="59">
        <f>Table1[[#This Row],[On Hand Stock (units)]]+U659</f>
        <v>19.979070640008629</v>
      </c>
      <c r="W659" s="59" t="str">
        <f>IF(Table1[[#This Row],[On hand quantity after purchase]]&gt;Table1[[#This Row],[APU  Projection for oct]],"Yes","No")</f>
        <v>No</v>
      </c>
      <c r="X659" s="59">
        <f>AE659-Table1[[#This Row],[On Hand Stock (units)]]</f>
        <v>27314.812481311983</v>
      </c>
      <c r="Y659" s="59">
        <f>MAX(Table1[[#This Row],[Qty required to meet next quarter]],Table1[[#This Row],[MOQ/One lead time demand]])</f>
        <v>27314.812481311983</v>
      </c>
      <c r="Z659" s="59">
        <f>Table1[[#This Row],[Qty to purchase]]*Table1[[#This Row],[Std. Price ($)]]</f>
        <v>4065353.334123028</v>
      </c>
      <c r="AA659" s="59"/>
      <c r="AB659" s="59"/>
      <c r="AC659" s="61">
        <f>Table1[[#This Row],[On Hand Stock (units)]]-(12*Table1[[#This Row],[APU
(units)]])</f>
        <v>-205.02092935999138</v>
      </c>
      <c r="AD659" s="64">
        <v>183.59999999999997</v>
      </c>
      <c r="AE659" s="65">
        <f>AD659*Table1[[#This Row],[Std. Price ($)]]</f>
        <v>27325.791551951992</v>
      </c>
    </row>
    <row r="660" spans="1:31" ht="18.5" x14ac:dyDescent="0.35">
      <c r="A660" s="46">
        <v>48705.026959146693</v>
      </c>
      <c r="B660" s="47">
        <v>5.5162055499999996</v>
      </c>
      <c r="C660" s="47">
        <v>6.6126231166071792</v>
      </c>
      <c r="D660" s="47">
        <f>Table1[[#This Row],[On-Hand Stock ($)]]/Table1[[#This Row],[Std. Price ($)]]</f>
        <v>1.1987630005207437</v>
      </c>
      <c r="E660" s="48">
        <v>34</v>
      </c>
      <c r="F660" s="49">
        <v>-0.4</v>
      </c>
      <c r="G660" s="48">
        <v>0.9</v>
      </c>
      <c r="H660" s="48">
        <v>0.25</v>
      </c>
      <c r="I660" s="48">
        <v>2</v>
      </c>
      <c r="J660" s="55">
        <f>Table1[[#This Row],[APU
(units)]]+(Table1[[#This Row],[APU Trend]]*Table1[[#This Row],[APU
(units)]])</f>
        <v>20.399999999999999</v>
      </c>
      <c r="K660" s="55" t="str">
        <f>IF(Table1[[#This Row],[On Hand Stock (units)]]&gt;J660,"Yes","No")</f>
        <v>No</v>
      </c>
      <c r="L660" s="55">
        <f>Table1[[#This Row],[Lead Time (days)]]/Table1[[#This Row],[S-OTD]]</f>
        <v>2.2222222222222223</v>
      </c>
      <c r="M660" s="55">
        <f>(Table1[[#This Row],[Demand variability (COV)]]/100)*E660</f>
        <v>8.5000000000000006E-2</v>
      </c>
      <c r="N660" s="55">
        <f>AVERAGE(Table1[[#This Row],[Lead Time (days)]],Table1[[#This Row],[Exp. Lead time]])</f>
        <v>2.1111111111111112</v>
      </c>
      <c r="O660" s="55">
        <f>(Table1[[#This Row],[Exp. Lead time]]-N660)^2</f>
        <v>1.234567901234569E-2</v>
      </c>
      <c r="P660" s="55">
        <v>1.234567901234569E-2</v>
      </c>
      <c r="Q660" s="55">
        <f>1.64*SQRT(Table1[[#This Row],[Lead Time (days)]]*(M660^2)+Table1[[#This Row],[APU
(units)]]*P660)</f>
        <v>1.0806630470385155</v>
      </c>
      <c r="R660" s="58">
        <f>Table1[[#This Row],[Safety Stock]]+(E660/30)*Table1[[#This Row],[Lead Time (days)]]</f>
        <v>3.3473297137051823</v>
      </c>
      <c r="S660" s="58" t="str">
        <f>IF(Table1[[#This Row],[On Hand Stock (units)]]&gt;R660,"yes","no")</f>
        <v>no</v>
      </c>
      <c r="T660" s="59">
        <f>Table1[[#This Row],[On Hand Stock (units)]]-J660</f>
        <v>-19.201236999479256</v>
      </c>
      <c r="U660" s="59">
        <f>Table1[[#This Row],[Exp. Lead time]]*Table1[[#This Row],[APU
(units)]]/30</f>
        <v>2.5185185185185186</v>
      </c>
      <c r="V660" s="59">
        <f>Table1[[#This Row],[On Hand Stock (units)]]+U660</f>
        <v>3.7172815190392621</v>
      </c>
      <c r="W660" s="59" t="str">
        <f>IF(Table1[[#This Row],[On hand quantity after purchase]]&gt;Table1[[#This Row],[APU  Projection for oct]],"Yes","No")</f>
        <v>No</v>
      </c>
      <c r="X660" s="59">
        <f>AE660-Table1[[#This Row],[On Hand Stock (units)]]</f>
        <v>111.3318302194792</v>
      </c>
      <c r="Y660" s="59">
        <f>MAX(Table1[[#This Row],[Qty required to meet next quarter]],Table1[[#This Row],[MOQ/One lead time demand]])</f>
        <v>111.3318302194792</v>
      </c>
      <c r="Z660" s="59">
        <f>Table1[[#This Row],[Qty to purchase]]*Table1[[#This Row],[Std. Price ($)]]</f>
        <v>614.12925974834889</v>
      </c>
      <c r="AA660" s="59"/>
      <c r="AB660" s="59"/>
      <c r="AC660" s="61">
        <f>Table1[[#This Row],[On Hand Stock (units)]]-(12*Table1[[#This Row],[APU
(units)]])</f>
        <v>-406.80123699947927</v>
      </c>
      <c r="AD660" s="64">
        <v>20.399999999999991</v>
      </c>
      <c r="AE660" s="65">
        <f>AD660*Table1[[#This Row],[Std. Price ($)]]</f>
        <v>112.53059321999994</v>
      </c>
    </row>
    <row r="661" spans="1:31" ht="18.5" x14ac:dyDescent="0.35">
      <c r="A661" s="46">
        <v>40938.787155128397</v>
      </c>
      <c r="B661" s="47">
        <v>138.57915772999999</v>
      </c>
      <c r="C661" s="47">
        <v>4698.9129421883335</v>
      </c>
      <c r="D661" s="47">
        <f>Table1[[#This Row],[On-Hand Stock ($)]]/Table1[[#This Row],[Std. Price ($)]]</f>
        <v>33.907789736631514</v>
      </c>
      <c r="E661" s="48">
        <v>26</v>
      </c>
      <c r="F661" s="49">
        <v>0.2</v>
      </c>
      <c r="G661" s="48">
        <v>0.82</v>
      </c>
      <c r="H661" s="48">
        <v>1.24</v>
      </c>
      <c r="I661" s="48">
        <v>27</v>
      </c>
      <c r="J661" s="55">
        <f>Table1[[#This Row],[APU
(units)]]+(Table1[[#This Row],[APU Trend]]*Table1[[#This Row],[APU
(units)]])</f>
        <v>31.2</v>
      </c>
      <c r="K661" s="55" t="str">
        <f>IF(Table1[[#This Row],[On Hand Stock (units)]]&gt;J661,"Yes","No")</f>
        <v>Yes</v>
      </c>
      <c r="L661" s="55">
        <f>Table1[[#This Row],[Lead Time (days)]]/Table1[[#This Row],[S-OTD]]</f>
        <v>32.926829268292686</v>
      </c>
      <c r="M661" s="55">
        <f>(Table1[[#This Row],[Demand variability (COV)]]/100)*E661</f>
        <v>0.32239999999999996</v>
      </c>
      <c r="N661" s="55">
        <f>AVERAGE(Table1[[#This Row],[Lead Time (days)]],Table1[[#This Row],[Exp. Lead time]])</f>
        <v>29.963414634146343</v>
      </c>
      <c r="O661" s="55">
        <f>(Table1[[#This Row],[Exp. Lead time]]-N661)^2</f>
        <v>8.7818262938727027</v>
      </c>
      <c r="P661" s="55">
        <v>8.7818262938727027</v>
      </c>
      <c r="Q661" s="55">
        <f>1.64*SQRT(Table1[[#This Row],[Lead Time (days)]]*(M661^2)+Table1[[#This Row],[APU
(units)]]*P661)</f>
        <v>24.933065745266717</v>
      </c>
      <c r="R661" s="58">
        <f>Table1[[#This Row],[Safety Stock]]+(E661/30)*Table1[[#This Row],[Lead Time (days)]]</f>
        <v>48.333065745266723</v>
      </c>
      <c r="S661" s="58" t="str">
        <f>IF(Table1[[#This Row],[On Hand Stock (units)]]&gt;R661,"yes","no")</f>
        <v>no</v>
      </c>
      <c r="T661" s="59">
        <f>Table1[[#This Row],[On Hand Stock (units)]]-J661</f>
        <v>2.7077897366315149</v>
      </c>
      <c r="U661" s="59">
        <f>Table1[[#This Row],[Exp. Lead time]]*Table1[[#This Row],[APU
(units)]]/30</f>
        <v>28.536585365853661</v>
      </c>
      <c r="V661" s="59">
        <f>Table1[[#This Row],[On Hand Stock (units)]]+U661</f>
        <v>62.444375102485175</v>
      </c>
      <c r="W661" s="59" t="str">
        <f>IF(Table1[[#This Row],[On hand quantity after purchase]]&gt;Table1[[#This Row],[APU  Projection for oct]],"Yes","No")</f>
        <v>Yes</v>
      </c>
      <c r="X661" s="59">
        <f>AE661-Table1[[#This Row],[On Hand Stock (units)]]</f>
        <v>15098.936234379365</v>
      </c>
      <c r="Y661" s="59">
        <f>MAX(Table1[[#This Row],[Qty required to meet next quarter]],Table1[[#This Row],[MOQ/One lead time demand]])</f>
        <v>15098.936234379365</v>
      </c>
      <c r="Z661" s="59">
        <f>Table1[[#This Row],[Qty to purchase]]*Table1[[#This Row],[Std. Price ($)]]</f>
        <v>2092397.8659792703</v>
      </c>
      <c r="AA661" s="59"/>
      <c r="AB661" s="59"/>
      <c r="AC661" s="61">
        <f>Table1[[#This Row],[On Hand Stock (units)]]-(12*Table1[[#This Row],[APU
(units)]])</f>
        <v>-278.09221026336849</v>
      </c>
      <c r="AD661" s="64">
        <v>109.19999999999999</v>
      </c>
      <c r="AE661" s="65">
        <f>AD661*Table1[[#This Row],[Std. Price ($)]]</f>
        <v>15132.844024115997</v>
      </c>
    </row>
    <row r="662" spans="1:31" ht="18.5" x14ac:dyDescent="0.35">
      <c r="A662" s="46">
        <v>14533.141009480454</v>
      </c>
      <c r="B662" s="47">
        <v>13.584844229999998</v>
      </c>
      <c r="C662" s="47">
        <v>391.86649985357133</v>
      </c>
      <c r="D662" s="47">
        <f>Table1[[#This Row],[On-Hand Stock ($)]]/Table1[[#This Row],[Std. Price ($)]]</f>
        <v>28.84585890121549</v>
      </c>
      <c r="E662" s="48">
        <v>34</v>
      </c>
      <c r="F662" s="49">
        <v>-0.1</v>
      </c>
      <c r="G662" s="48">
        <v>0.85</v>
      </c>
      <c r="H662" s="48">
        <v>0.25</v>
      </c>
      <c r="I662" s="48">
        <v>60</v>
      </c>
      <c r="J662" s="55">
        <f>Table1[[#This Row],[APU
(units)]]+(Table1[[#This Row],[APU Trend]]*Table1[[#This Row],[APU
(units)]])</f>
        <v>30.6</v>
      </c>
      <c r="K662" s="55" t="str">
        <f>IF(Table1[[#This Row],[On Hand Stock (units)]]&gt;J662,"Yes","No")</f>
        <v>No</v>
      </c>
      <c r="L662" s="55">
        <f>Table1[[#This Row],[Lead Time (days)]]/Table1[[#This Row],[S-OTD]]</f>
        <v>70.588235294117652</v>
      </c>
      <c r="M662" s="55">
        <f>(Table1[[#This Row],[Demand variability (COV)]]/100)*E662</f>
        <v>8.5000000000000006E-2</v>
      </c>
      <c r="N662" s="55">
        <f>AVERAGE(Table1[[#This Row],[Lead Time (days)]],Table1[[#This Row],[Exp. Lead time]])</f>
        <v>65.294117647058826</v>
      </c>
      <c r="O662" s="55">
        <f>(Table1[[#This Row],[Exp. Lead time]]-N662)^2</f>
        <v>28.027681660899681</v>
      </c>
      <c r="P662" s="55">
        <v>28.027681660899681</v>
      </c>
      <c r="Q662" s="55">
        <f>1.64*SQRT(Table1[[#This Row],[Lead Time (days)]]*(M662^2)+Table1[[#This Row],[APU
(units)]]*P662)</f>
        <v>50.637896182950733</v>
      </c>
      <c r="R662" s="58">
        <f>Table1[[#This Row],[Safety Stock]]+(E662/30)*Table1[[#This Row],[Lead Time (days)]]</f>
        <v>118.63789618295073</v>
      </c>
      <c r="S662" s="58" t="str">
        <f>IF(Table1[[#This Row],[On Hand Stock (units)]]&gt;R662,"yes","no")</f>
        <v>no</v>
      </c>
      <c r="T662" s="59">
        <f>Table1[[#This Row],[On Hand Stock (units)]]-J662</f>
        <v>-1.7541410987845119</v>
      </c>
      <c r="U662" s="59">
        <f>Table1[[#This Row],[Exp. Lead time]]*Table1[[#This Row],[APU
(units)]]/30</f>
        <v>80</v>
      </c>
      <c r="V662" s="59">
        <f>Table1[[#This Row],[On Hand Stock (units)]]+U662</f>
        <v>108.84585890121549</v>
      </c>
      <c r="W662" s="59" t="str">
        <f>IF(Table1[[#This Row],[On hand quantity after purchase]]&gt;Table1[[#This Row],[APU  Projection for oct]],"Yes","No")</f>
        <v>Yes</v>
      </c>
      <c r="X662" s="59">
        <f>AE662-Table1[[#This Row],[On Hand Stock (units)]]</f>
        <v>1079.6774302667843</v>
      </c>
      <c r="Y662" s="59">
        <f>MAX(Table1[[#This Row],[Qty required to meet next quarter]],Table1[[#This Row],[MOQ/One lead time demand]])</f>
        <v>1079.6774302667843</v>
      </c>
      <c r="Z662" s="59">
        <f>Table1[[#This Row],[Qty to purchase]]*Table1[[#This Row],[Std. Price ($)]]</f>
        <v>14667.249708820949</v>
      </c>
      <c r="AA662" s="59"/>
      <c r="AB662" s="59"/>
      <c r="AC662" s="61">
        <f>Table1[[#This Row],[On Hand Stock (units)]]-(12*Table1[[#This Row],[APU
(units)]])</f>
        <v>-379.15414109878452</v>
      </c>
      <c r="AD662" s="64">
        <v>81.599999999999994</v>
      </c>
      <c r="AE662" s="65">
        <f>AD662*Table1[[#This Row],[Std. Price ($)]]</f>
        <v>1108.5232891679998</v>
      </c>
    </row>
    <row r="663" spans="1:31" ht="18.5" x14ac:dyDescent="0.35">
      <c r="A663" s="46">
        <v>9752.6033968873708</v>
      </c>
      <c r="B663" s="47">
        <v>2149.2413548699997</v>
      </c>
      <c r="C663" s="47">
        <v>176954.95453124118</v>
      </c>
      <c r="D663" s="47">
        <f>Table1[[#This Row],[On-Hand Stock ($)]]/Table1[[#This Row],[Std. Price ($)]]</f>
        <v>82.333682129406341</v>
      </c>
      <c r="E663" s="48">
        <v>26</v>
      </c>
      <c r="F663" s="49">
        <v>0.5</v>
      </c>
      <c r="G663" s="48">
        <v>1</v>
      </c>
      <c r="H663" s="48">
        <v>1.62</v>
      </c>
      <c r="I663" s="48">
        <v>51</v>
      </c>
      <c r="J663" s="55">
        <f>Table1[[#This Row],[APU
(units)]]+(Table1[[#This Row],[APU Trend]]*Table1[[#This Row],[APU
(units)]])</f>
        <v>39</v>
      </c>
      <c r="K663" s="55" t="str">
        <f>IF(Table1[[#This Row],[On Hand Stock (units)]]&gt;J663,"Yes","No")</f>
        <v>Yes</v>
      </c>
      <c r="L663" s="55">
        <f>Table1[[#This Row],[Lead Time (days)]]/Table1[[#This Row],[S-OTD]]</f>
        <v>51</v>
      </c>
      <c r="M663" s="55">
        <f>(Table1[[#This Row],[Demand variability (COV)]]/100)*E663</f>
        <v>0.42120000000000007</v>
      </c>
      <c r="N663" s="55">
        <f>AVERAGE(Table1[[#This Row],[Lead Time (days)]],Table1[[#This Row],[Exp. Lead time]])</f>
        <v>51</v>
      </c>
      <c r="O663" s="55">
        <f>(Table1[[#This Row],[Exp. Lead time]]-N663)^2</f>
        <v>0</v>
      </c>
      <c r="P663" s="55">
        <v>0</v>
      </c>
      <c r="Q663" s="55">
        <f>1.64*SQRT(Table1[[#This Row],[Lead Time (days)]]*(M663^2)+Table1[[#This Row],[APU
(units)]]*P663)</f>
        <v>4.9330702327276876</v>
      </c>
      <c r="R663" s="58">
        <f>Table1[[#This Row],[Safety Stock]]+(E663/30)*Table1[[#This Row],[Lead Time (days)]]</f>
        <v>49.13307023272769</v>
      </c>
      <c r="S663" s="58" t="str">
        <f>IF(Table1[[#This Row],[On Hand Stock (units)]]&gt;R663,"yes","no")</f>
        <v>yes</v>
      </c>
      <c r="T663" s="59">
        <f>Table1[[#This Row],[On Hand Stock (units)]]-J663</f>
        <v>43.333682129406341</v>
      </c>
      <c r="U663" s="59">
        <f>Table1[[#This Row],[Exp. Lead time]]*Table1[[#This Row],[APU
(units)]]/30</f>
        <v>44.2</v>
      </c>
      <c r="V663" s="59">
        <f>Table1[[#This Row],[On Hand Stock (units)]]+U663</f>
        <v>126.53368212940634</v>
      </c>
      <c r="W663" s="59" t="str">
        <f>IF(Table1[[#This Row],[On hand quantity after purchase]]&gt;Table1[[#This Row],[APU  Projection for oct]],"Yes","No")</f>
        <v>Yes</v>
      </c>
      <c r="X663" s="59">
        <f>AE663-Table1[[#This Row],[On Hand Stock (units)]]</f>
        <v>335199.31767759053</v>
      </c>
      <c r="Y663" s="59">
        <f>MAX(Table1[[#This Row],[Qty required to meet next quarter]],Table1[[#This Row],[MOQ/One lead time demand]])</f>
        <v>335199.31767759053</v>
      </c>
      <c r="Z663" s="59">
        <f>Table1[[#This Row],[Qty to purchase]]*Table1[[#This Row],[Std. Price ($)]]</f>
        <v>720424235.67688406</v>
      </c>
      <c r="AA663" s="59"/>
      <c r="AB663" s="59"/>
      <c r="AC663" s="61">
        <f>Table1[[#This Row],[On Hand Stock (units)]]-(12*Table1[[#This Row],[APU
(units)]])</f>
        <v>-229.66631787059367</v>
      </c>
      <c r="AD663" s="64">
        <v>156</v>
      </c>
      <c r="AE663" s="65">
        <f>AD663*Table1[[#This Row],[Std. Price ($)]]</f>
        <v>335281.65135971992</v>
      </c>
    </row>
    <row r="664" spans="1:31" ht="18.5" x14ac:dyDescent="0.35">
      <c r="A664" s="46">
        <v>19029.92505210558</v>
      </c>
      <c r="B664" s="47">
        <v>21.93</v>
      </c>
      <c r="C664" s="47">
        <v>108.53357256334699</v>
      </c>
      <c r="D664" s="47">
        <f>Table1[[#This Row],[On-Hand Stock ($)]]/Table1[[#This Row],[Std. Price ($)]]</f>
        <v>4.9490913161580936</v>
      </c>
      <c r="E664" s="48">
        <v>26</v>
      </c>
      <c r="F664" s="49">
        <v>-0.4</v>
      </c>
      <c r="G664" s="48">
        <v>0.92</v>
      </c>
      <c r="H664" s="48">
        <v>0.25</v>
      </c>
      <c r="I664" s="48">
        <v>16</v>
      </c>
      <c r="J664" s="55">
        <f>Table1[[#This Row],[APU
(units)]]+(Table1[[#This Row],[APU Trend]]*Table1[[#This Row],[APU
(units)]])</f>
        <v>15.6</v>
      </c>
      <c r="K664" s="55" t="str">
        <f>IF(Table1[[#This Row],[On Hand Stock (units)]]&gt;J664,"Yes","No")</f>
        <v>No</v>
      </c>
      <c r="L664" s="55">
        <f>Table1[[#This Row],[Lead Time (days)]]/Table1[[#This Row],[S-OTD]]</f>
        <v>17.391304347826086</v>
      </c>
      <c r="M664" s="55">
        <f>(Table1[[#This Row],[Demand variability (COV)]]/100)*E664</f>
        <v>6.5000000000000002E-2</v>
      </c>
      <c r="N664" s="55">
        <f>AVERAGE(Table1[[#This Row],[Lead Time (days)]],Table1[[#This Row],[Exp. Lead time]])</f>
        <v>16.695652173913043</v>
      </c>
      <c r="O664" s="55">
        <f>(Table1[[#This Row],[Exp. Lead time]]-N664)^2</f>
        <v>0.48393194706994264</v>
      </c>
      <c r="P664" s="55">
        <v>0.48393194706994264</v>
      </c>
      <c r="Q664" s="55">
        <f>1.64*SQRT(Table1[[#This Row],[Lead Time (days)]]*(M664^2)+Table1[[#This Row],[APU
(units)]]*P664)</f>
        <v>5.8329224618386846</v>
      </c>
      <c r="R664" s="58">
        <f>Table1[[#This Row],[Safety Stock]]+(E664/30)*Table1[[#This Row],[Lead Time (days)]]</f>
        <v>19.699589128505352</v>
      </c>
      <c r="S664" s="58" t="str">
        <f>IF(Table1[[#This Row],[On Hand Stock (units)]]&gt;R664,"yes","no")</f>
        <v>no</v>
      </c>
      <c r="T664" s="59">
        <f>Table1[[#This Row],[On Hand Stock (units)]]-J664</f>
        <v>-10.650908683841905</v>
      </c>
      <c r="U664" s="59">
        <f>Table1[[#This Row],[Exp. Lead time]]*Table1[[#This Row],[APU
(units)]]/30</f>
        <v>15.072463768115941</v>
      </c>
      <c r="V664" s="59">
        <f>Table1[[#This Row],[On Hand Stock (units)]]+U664</f>
        <v>20.021555084274034</v>
      </c>
      <c r="W664" s="59" t="str">
        <f>IF(Table1[[#This Row],[On hand quantity after purchase]]&gt;Table1[[#This Row],[APU  Projection for oct]],"Yes","No")</f>
        <v>Yes</v>
      </c>
      <c r="X664" s="59">
        <f>AE664-Table1[[#This Row],[On Hand Stock (units)]]</f>
        <v>337.15890868384179</v>
      </c>
      <c r="Y664" s="59">
        <f>MAX(Table1[[#This Row],[Qty required to meet next quarter]],Table1[[#This Row],[MOQ/One lead time demand]])</f>
        <v>337.15890868384179</v>
      </c>
      <c r="Z664" s="59">
        <f>Table1[[#This Row],[Qty to purchase]]*Table1[[#This Row],[Std. Price ($)]]</f>
        <v>7393.8948674366502</v>
      </c>
      <c r="AA664" s="59"/>
      <c r="AB664" s="59"/>
      <c r="AC664" s="61">
        <f>Table1[[#This Row],[On Hand Stock (units)]]-(12*Table1[[#This Row],[APU
(units)]])</f>
        <v>-307.0509086838419</v>
      </c>
      <c r="AD664" s="64">
        <v>15.599999999999994</v>
      </c>
      <c r="AE664" s="65">
        <f>AD664*Table1[[#This Row],[Std. Price ($)]]</f>
        <v>342.10799999999989</v>
      </c>
    </row>
    <row r="665" spans="1:31" ht="18.5" x14ac:dyDescent="0.35">
      <c r="A665" s="46">
        <v>12395.242493100799</v>
      </c>
      <c r="B665" s="47">
        <v>47.73</v>
      </c>
      <c r="C665" s="47">
        <v>436.59991173333327</v>
      </c>
      <c r="D665" s="47">
        <f>Table1[[#This Row],[On-Hand Stock ($)]]/Table1[[#This Row],[Std. Price ($)]]</f>
        <v>9.1472849724142744</v>
      </c>
      <c r="E665" s="48">
        <v>10</v>
      </c>
      <c r="F665" s="49">
        <v>-0.1</v>
      </c>
      <c r="G665" s="48">
        <v>1</v>
      </c>
      <c r="H665" s="48">
        <v>1.47</v>
      </c>
      <c r="I665" s="48">
        <v>16</v>
      </c>
      <c r="J665" s="55">
        <f>Table1[[#This Row],[APU
(units)]]+(Table1[[#This Row],[APU Trend]]*Table1[[#This Row],[APU
(units)]])</f>
        <v>9</v>
      </c>
      <c r="K665" s="55" t="str">
        <f>IF(Table1[[#This Row],[On Hand Stock (units)]]&gt;J665,"Yes","No")</f>
        <v>Yes</v>
      </c>
      <c r="L665" s="55">
        <f>Table1[[#This Row],[Lead Time (days)]]/Table1[[#This Row],[S-OTD]]</f>
        <v>16</v>
      </c>
      <c r="M665" s="55">
        <f>(Table1[[#This Row],[Demand variability (COV)]]/100)*E665</f>
        <v>0.14699999999999999</v>
      </c>
      <c r="N665" s="55">
        <f>AVERAGE(Table1[[#This Row],[Lead Time (days)]],Table1[[#This Row],[Exp. Lead time]])</f>
        <v>16</v>
      </c>
      <c r="O665" s="55">
        <f>(Table1[[#This Row],[Exp. Lead time]]-N665)^2</f>
        <v>0</v>
      </c>
      <c r="P665" s="55">
        <v>0</v>
      </c>
      <c r="Q665" s="55">
        <f>1.64*SQRT(Table1[[#This Row],[Lead Time (days)]]*(M665^2)+Table1[[#This Row],[APU
(units)]]*P665)</f>
        <v>0.96431999999999984</v>
      </c>
      <c r="R665" s="58">
        <f>Table1[[#This Row],[Safety Stock]]+(E665/30)*Table1[[#This Row],[Lead Time (days)]]</f>
        <v>6.2976533333333329</v>
      </c>
      <c r="S665" s="58" t="str">
        <f>IF(Table1[[#This Row],[On Hand Stock (units)]]&gt;R665,"yes","no")</f>
        <v>yes</v>
      </c>
      <c r="T665" s="59">
        <f>Table1[[#This Row],[On Hand Stock (units)]]-J665</f>
        <v>0.14728497241427441</v>
      </c>
      <c r="U665" s="59">
        <f>Table1[[#This Row],[Exp. Lead time]]*Table1[[#This Row],[APU
(units)]]/30</f>
        <v>5.333333333333333</v>
      </c>
      <c r="V665" s="59">
        <f>Table1[[#This Row],[On Hand Stock (units)]]+U665</f>
        <v>14.480618305747608</v>
      </c>
      <c r="W665" s="59" t="str">
        <f>IF(Table1[[#This Row],[On hand quantity after purchase]]&gt;Table1[[#This Row],[APU  Projection for oct]],"Yes","No")</f>
        <v>Yes</v>
      </c>
      <c r="X665" s="59">
        <f>AE665-Table1[[#This Row],[On Hand Stock (units)]]</f>
        <v>1136.3727150275856</v>
      </c>
      <c r="Y665" s="59">
        <f>MAX(Table1[[#This Row],[Qty required to meet next quarter]],Table1[[#This Row],[MOQ/One lead time demand]])</f>
        <v>1136.3727150275856</v>
      </c>
      <c r="Z665" s="59">
        <f>Table1[[#This Row],[Qty to purchase]]*Table1[[#This Row],[Std. Price ($)]]</f>
        <v>54239.06968826666</v>
      </c>
      <c r="AA665" s="59"/>
      <c r="AB665" s="59"/>
      <c r="AC665" s="61">
        <f>Table1[[#This Row],[On Hand Stock (units)]]-(12*Table1[[#This Row],[APU
(units)]])</f>
        <v>-110.85271502758573</v>
      </c>
      <c r="AD665" s="64">
        <v>24</v>
      </c>
      <c r="AE665" s="65">
        <f>AD665*Table1[[#This Row],[Std. Price ($)]]</f>
        <v>1145.52</v>
      </c>
    </row>
    <row r="666" spans="1:31" ht="18.5" x14ac:dyDescent="0.35">
      <c r="A666" s="46">
        <v>12171.83777976959</v>
      </c>
      <c r="B666" s="47">
        <v>5.2029999999999994</v>
      </c>
      <c r="C666" s="47">
        <v>6180</v>
      </c>
      <c r="D666" s="47">
        <f>Table1[[#This Row],[On-Hand Stock ($)]]/Table1[[#This Row],[Std. Price ($)]]</f>
        <v>1187.7762829137039</v>
      </c>
      <c r="E666" s="48">
        <v>42</v>
      </c>
      <c r="F666" s="49">
        <v>-0.6</v>
      </c>
      <c r="G666" s="48">
        <v>1</v>
      </c>
      <c r="H666" s="48">
        <v>0.25</v>
      </c>
      <c r="I666" s="48">
        <v>16</v>
      </c>
      <c r="J666" s="55">
        <f>Table1[[#This Row],[APU
(units)]]+(Table1[[#This Row],[APU Trend]]*Table1[[#This Row],[APU
(units)]])</f>
        <v>16.8</v>
      </c>
      <c r="K666" s="55" t="str">
        <f>IF(Table1[[#This Row],[On Hand Stock (units)]]&gt;J666,"Yes","No")</f>
        <v>Yes</v>
      </c>
      <c r="L666" s="55">
        <f>Table1[[#This Row],[Lead Time (days)]]/Table1[[#This Row],[S-OTD]]</f>
        <v>16</v>
      </c>
      <c r="M666" s="55">
        <f>(Table1[[#This Row],[Demand variability (COV)]]/100)*E666</f>
        <v>0.105</v>
      </c>
      <c r="N666" s="55">
        <f>AVERAGE(Table1[[#This Row],[Lead Time (days)]],Table1[[#This Row],[Exp. Lead time]])</f>
        <v>16</v>
      </c>
      <c r="O666" s="55">
        <f>(Table1[[#This Row],[Exp. Lead time]]-N666)^2</f>
        <v>0</v>
      </c>
      <c r="P666" s="55">
        <v>0</v>
      </c>
      <c r="Q666" s="55">
        <f>1.64*SQRT(Table1[[#This Row],[Lead Time (days)]]*(M666^2)+Table1[[#This Row],[APU
(units)]]*P666)</f>
        <v>0.68879999999999997</v>
      </c>
      <c r="R666" s="58">
        <f>Table1[[#This Row],[Safety Stock]]+(E666/30)*Table1[[#This Row],[Lead Time (days)]]</f>
        <v>23.088799999999999</v>
      </c>
      <c r="S666" s="58" t="str">
        <f>IF(Table1[[#This Row],[On Hand Stock (units)]]&gt;R666,"yes","no")</f>
        <v>yes</v>
      </c>
      <c r="T666" s="59">
        <f>Table1[[#This Row],[On Hand Stock (units)]]-J666</f>
        <v>1170.9762829137039</v>
      </c>
      <c r="U666" s="59">
        <f>Table1[[#This Row],[Exp. Lead time]]*Table1[[#This Row],[APU
(units)]]/30</f>
        <v>22.4</v>
      </c>
      <c r="V666" s="59">
        <f>Table1[[#This Row],[On Hand Stock (units)]]+U666</f>
        <v>1210.176282913704</v>
      </c>
      <c r="W666" s="59" t="str">
        <f>IF(Table1[[#This Row],[On hand quantity after purchase]]&gt;Table1[[#This Row],[APU  Projection for oct]],"Yes","No")</f>
        <v>Yes</v>
      </c>
      <c r="X666" s="59">
        <f>AE666-Table1[[#This Row],[On Hand Stock (units)]]</f>
        <v>-1318.8918829137037</v>
      </c>
      <c r="Y666" s="59">
        <f>MAX(Table1[[#This Row],[Qty required to meet next quarter]],Table1[[#This Row],[MOQ/One lead time demand]])</f>
        <v>22.4</v>
      </c>
      <c r="Z666" s="59">
        <f>Table1[[#This Row],[Qty to purchase]]*Table1[[#This Row],[Std. Price ($)]]</f>
        <v>116.54719999999998</v>
      </c>
      <c r="AA666" s="59"/>
      <c r="AB666" s="59"/>
      <c r="AC666" s="61">
        <f>Table1[[#This Row],[On Hand Stock (units)]]-(12*Table1[[#This Row],[APU
(units)]])</f>
        <v>683.77628291370388</v>
      </c>
      <c r="AD666" s="64">
        <v>-25.199999999999992</v>
      </c>
      <c r="AE666" s="65">
        <f>AD666*Table1[[#This Row],[Std. Price ($)]]</f>
        <v>-131.11559999999994</v>
      </c>
    </row>
    <row r="667" spans="1:31" ht="18.5" x14ac:dyDescent="0.35">
      <c r="A667" s="46">
        <v>94721.969798115766</v>
      </c>
      <c r="B667" s="47">
        <v>79.15435785999999</v>
      </c>
      <c r="C667" s="47">
        <v>5597.9208646903462</v>
      </c>
      <c r="D667" s="47">
        <f>Table1[[#This Row],[On-Hand Stock ($)]]/Table1[[#This Row],[Std. Price ($)]]</f>
        <v>70.721575110133131</v>
      </c>
      <c r="E667" s="48">
        <v>42</v>
      </c>
      <c r="F667" s="49">
        <v>-0.6</v>
      </c>
      <c r="G667" s="48">
        <v>1</v>
      </c>
      <c r="H667" s="48">
        <v>1.36</v>
      </c>
      <c r="I667" s="48">
        <v>32</v>
      </c>
      <c r="J667" s="55">
        <f>Table1[[#This Row],[APU
(units)]]+(Table1[[#This Row],[APU Trend]]*Table1[[#This Row],[APU
(units)]])</f>
        <v>16.8</v>
      </c>
      <c r="K667" s="55" t="str">
        <f>IF(Table1[[#This Row],[On Hand Stock (units)]]&gt;J667,"Yes","No")</f>
        <v>Yes</v>
      </c>
      <c r="L667" s="55">
        <f>Table1[[#This Row],[Lead Time (days)]]/Table1[[#This Row],[S-OTD]]</f>
        <v>32</v>
      </c>
      <c r="M667" s="55">
        <f>(Table1[[#This Row],[Demand variability (COV)]]/100)*E667</f>
        <v>0.57120000000000004</v>
      </c>
      <c r="N667" s="55">
        <f>AVERAGE(Table1[[#This Row],[Lead Time (days)]],Table1[[#This Row],[Exp. Lead time]])</f>
        <v>32</v>
      </c>
      <c r="O667" s="55">
        <f>(Table1[[#This Row],[Exp. Lead time]]-N667)^2</f>
        <v>0</v>
      </c>
      <c r="P667" s="55">
        <v>0</v>
      </c>
      <c r="Q667" s="55">
        <f>1.64*SQRT(Table1[[#This Row],[Lead Time (days)]]*(M667^2)+Table1[[#This Row],[APU
(units)]]*P667)</f>
        <v>5.2991600415884781</v>
      </c>
      <c r="R667" s="58">
        <f>Table1[[#This Row],[Safety Stock]]+(E667/30)*Table1[[#This Row],[Lead Time (days)]]</f>
        <v>50.099160041588476</v>
      </c>
      <c r="S667" s="58" t="str">
        <f>IF(Table1[[#This Row],[On Hand Stock (units)]]&gt;R667,"yes","no")</f>
        <v>yes</v>
      </c>
      <c r="T667" s="59">
        <f>Table1[[#This Row],[On Hand Stock (units)]]-J667</f>
        <v>53.921575110133134</v>
      </c>
      <c r="U667" s="59">
        <f>Table1[[#This Row],[Exp. Lead time]]*Table1[[#This Row],[APU
(units)]]/30</f>
        <v>44.8</v>
      </c>
      <c r="V667" s="59">
        <f>Table1[[#This Row],[On Hand Stock (units)]]+U667</f>
        <v>115.52157511013313</v>
      </c>
      <c r="W667" s="59" t="str">
        <f>IF(Table1[[#This Row],[On hand quantity after purchase]]&gt;Table1[[#This Row],[APU  Projection for oct]],"Yes","No")</f>
        <v>Yes</v>
      </c>
      <c r="X667" s="59">
        <f>AE667-Table1[[#This Row],[On Hand Stock (units)]]</f>
        <v>-2065.4113931821321</v>
      </c>
      <c r="Y667" s="59">
        <f>MAX(Table1[[#This Row],[Qty required to meet next quarter]],Table1[[#This Row],[MOQ/One lead time demand]])</f>
        <v>44.8</v>
      </c>
      <c r="Z667" s="59">
        <f>Table1[[#This Row],[Qty to purchase]]*Table1[[#This Row],[Std. Price ($)]]</f>
        <v>3546.1152321279992</v>
      </c>
      <c r="AA667" s="59"/>
      <c r="AB667" s="59"/>
      <c r="AC667" s="61">
        <f>Table1[[#This Row],[On Hand Stock (units)]]-(12*Table1[[#This Row],[APU
(units)]])</f>
        <v>-433.27842488986687</v>
      </c>
      <c r="AD667" s="64">
        <v>-25.199999999999992</v>
      </c>
      <c r="AE667" s="65">
        <f>AD667*Table1[[#This Row],[Std. Price ($)]]</f>
        <v>-1994.6898180719991</v>
      </c>
    </row>
    <row r="668" spans="1:31" ht="18.5" x14ac:dyDescent="0.35">
      <c r="A668" s="46">
        <v>14522.113413219762</v>
      </c>
      <c r="B668" s="47">
        <v>7.3233656900000001</v>
      </c>
      <c r="C668" s="47">
        <v>97.668805273491841</v>
      </c>
      <c r="D668" s="47">
        <f>Table1[[#This Row],[On-Hand Stock ($)]]/Table1[[#This Row],[Std. Price ($)]]</f>
        <v>13.336600875586187</v>
      </c>
      <c r="E668" s="48">
        <v>34</v>
      </c>
      <c r="F668" s="49">
        <v>1.2</v>
      </c>
      <c r="G668" s="48">
        <v>1</v>
      </c>
      <c r="H668" s="48">
        <v>0.25</v>
      </c>
      <c r="I668" s="48">
        <v>26</v>
      </c>
      <c r="J668" s="55">
        <f>Table1[[#This Row],[APU
(units)]]+(Table1[[#This Row],[APU Trend]]*Table1[[#This Row],[APU
(units)]])</f>
        <v>74.8</v>
      </c>
      <c r="K668" s="55" t="str">
        <f>IF(Table1[[#This Row],[On Hand Stock (units)]]&gt;J668,"Yes","No")</f>
        <v>No</v>
      </c>
      <c r="L668" s="55">
        <f>Table1[[#This Row],[Lead Time (days)]]/Table1[[#This Row],[S-OTD]]</f>
        <v>26</v>
      </c>
      <c r="M668" s="55">
        <f>(Table1[[#This Row],[Demand variability (COV)]]/100)*E668</f>
        <v>8.5000000000000006E-2</v>
      </c>
      <c r="N668" s="55">
        <f>AVERAGE(Table1[[#This Row],[Lead Time (days)]],Table1[[#This Row],[Exp. Lead time]])</f>
        <v>26</v>
      </c>
      <c r="O668" s="55">
        <f>(Table1[[#This Row],[Exp. Lead time]]-N668)^2</f>
        <v>0</v>
      </c>
      <c r="P668" s="55">
        <v>0</v>
      </c>
      <c r="Q668" s="55">
        <f>1.64*SQRT(Table1[[#This Row],[Lead Time (days)]]*(M668^2)+Table1[[#This Row],[APU
(units)]]*P668)</f>
        <v>0.71080332019483428</v>
      </c>
      <c r="R668" s="58">
        <f>Table1[[#This Row],[Safety Stock]]+(E668/30)*Table1[[#This Row],[Lead Time (days)]]</f>
        <v>30.1774699868615</v>
      </c>
      <c r="S668" s="58" t="str">
        <f>IF(Table1[[#This Row],[On Hand Stock (units)]]&gt;R668,"yes","no")</f>
        <v>no</v>
      </c>
      <c r="T668" s="59">
        <f>Table1[[#This Row],[On Hand Stock (units)]]-J668</f>
        <v>-61.463399124413812</v>
      </c>
      <c r="U668" s="59">
        <f>Table1[[#This Row],[Exp. Lead time]]*Table1[[#This Row],[APU
(units)]]/30</f>
        <v>29.466666666666665</v>
      </c>
      <c r="V668" s="59">
        <f>Table1[[#This Row],[On Hand Stock (units)]]+U668</f>
        <v>42.803267542252854</v>
      </c>
      <c r="W668" s="59" t="str">
        <f>IF(Table1[[#This Row],[On hand quantity after purchase]]&gt;Table1[[#This Row],[APU  Projection for oct]],"Yes","No")</f>
        <v>No</v>
      </c>
      <c r="X668" s="59">
        <f>AE668-Table1[[#This Row],[On Hand Stock (units)]]</f>
        <v>2526.4066204164137</v>
      </c>
      <c r="Y668" s="59">
        <f>MAX(Table1[[#This Row],[Qty required to meet next quarter]],Table1[[#This Row],[MOQ/One lead time demand]])</f>
        <v>2526.4066204164137</v>
      </c>
      <c r="Z668" s="59">
        <f>Table1[[#This Row],[Qty to purchase]]*Table1[[#This Row],[Std. Price ($)]]</f>
        <v>18501.799562946417</v>
      </c>
      <c r="AA668" s="59"/>
      <c r="AB668" s="59"/>
      <c r="AC668" s="61">
        <f>Table1[[#This Row],[On Hand Stock (units)]]-(12*Table1[[#This Row],[APU
(units)]])</f>
        <v>-394.66339912441379</v>
      </c>
      <c r="AD668" s="64">
        <v>346.79999999999995</v>
      </c>
      <c r="AE668" s="65">
        <f>AD668*Table1[[#This Row],[Std. Price ($)]]</f>
        <v>2539.7432212919998</v>
      </c>
    </row>
    <row r="669" spans="1:31" ht="18.5" x14ac:dyDescent="0.35">
      <c r="A669" s="46">
        <v>74649.143486045839</v>
      </c>
      <c r="B669" s="47">
        <v>104.30863330999999</v>
      </c>
      <c r="C669" s="47">
        <v>21676.100651323613</v>
      </c>
      <c r="D669" s="47">
        <f>Table1[[#This Row],[On-Hand Stock ($)]]/Table1[[#This Row],[Std. Price ($)]]</f>
        <v>207.80734981833515</v>
      </c>
      <c r="E669" s="48">
        <v>66</v>
      </c>
      <c r="F669" s="49">
        <v>0.8</v>
      </c>
      <c r="G669" s="48">
        <v>1</v>
      </c>
      <c r="H669" s="48">
        <v>2.48</v>
      </c>
      <c r="I669" s="48">
        <v>33</v>
      </c>
      <c r="J669" s="55">
        <f>Table1[[#This Row],[APU
(units)]]+(Table1[[#This Row],[APU Trend]]*Table1[[#This Row],[APU
(units)]])</f>
        <v>118.80000000000001</v>
      </c>
      <c r="K669" s="55" t="str">
        <f>IF(Table1[[#This Row],[On Hand Stock (units)]]&gt;J669,"Yes","No")</f>
        <v>Yes</v>
      </c>
      <c r="L669" s="55">
        <f>Table1[[#This Row],[Lead Time (days)]]/Table1[[#This Row],[S-OTD]]</f>
        <v>33</v>
      </c>
      <c r="M669" s="55">
        <f>(Table1[[#This Row],[Demand variability (COV)]]/100)*E669</f>
        <v>1.6368</v>
      </c>
      <c r="N669" s="55">
        <f>AVERAGE(Table1[[#This Row],[Lead Time (days)]],Table1[[#This Row],[Exp. Lead time]])</f>
        <v>33</v>
      </c>
      <c r="O669" s="55">
        <f>(Table1[[#This Row],[Exp. Lead time]]-N669)^2</f>
        <v>0</v>
      </c>
      <c r="P669" s="55">
        <v>0</v>
      </c>
      <c r="Q669" s="55">
        <f>1.64*SQRT(Table1[[#This Row],[Lead Time (days)]]*(M669^2)+Table1[[#This Row],[APU
(units)]]*P669)</f>
        <v>15.420428229359651</v>
      </c>
      <c r="R669" s="58">
        <f>Table1[[#This Row],[Safety Stock]]+(E669/30)*Table1[[#This Row],[Lead Time (days)]]</f>
        <v>88.020428229359652</v>
      </c>
      <c r="S669" s="58" t="str">
        <f>IF(Table1[[#This Row],[On Hand Stock (units)]]&gt;R669,"yes","no")</f>
        <v>yes</v>
      </c>
      <c r="T669" s="59">
        <f>Table1[[#This Row],[On Hand Stock (units)]]-J669</f>
        <v>89.007349818335143</v>
      </c>
      <c r="U669" s="59">
        <f>Table1[[#This Row],[Exp. Lead time]]*Table1[[#This Row],[APU
(units)]]/30</f>
        <v>72.599999999999994</v>
      </c>
      <c r="V669" s="59">
        <f>Table1[[#This Row],[On Hand Stock (units)]]+U669</f>
        <v>280.40734981833515</v>
      </c>
      <c r="W669" s="59" t="str">
        <f>IF(Table1[[#This Row],[On hand quantity after purchase]]&gt;Table1[[#This Row],[APU  Projection for oct]],"Yes","No")</f>
        <v>Yes</v>
      </c>
      <c r="X669" s="59">
        <f>AE669-Table1[[#This Row],[On Hand Stock (units)]]</f>
        <v>53490.277078169667</v>
      </c>
      <c r="Y669" s="59">
        <f>MAX(Table1[[#This Row],[Qty required to meet next quarter]],Table1[[#This Row],[MOQ/One lead time demand]])</f>
        <v>53490.277078169667</v>
      </c>
      <c r="Z669" s="59">
        <f>Table1[[#This Row],[Qty to purchase]]*Table1[[#This Row],[Std. Price ($)]]</f>
        <v>5579497.6973970979</v>
      </c>
      <c r="AA669" s="59"/>
      <c r="AB669" s="59"/>
      <c r="AC669" s="61">
        <f>Table1[[#This Row],[On Hand Stock (units)]]-(12*Table1[[#This Row],[APU
(units)]])</f>
        <v>-584.19265018166482</v>
      </c>
      <c r="AD669" s="64">
        <v>514.80000000000007</v>
      </c>
      <c r="AE669" s="65">
        <f>AD669*Table1[[#This Row],[Std. Price ($)]]</f>
        <v>53698.084427988004</v>
      </c>
    </row>
    <row r="670" spans="1:31" ht="18.5" x14ac:dyDescent="0.35">
      <c r="A670" s="46">
        <v>45418.910710022676</v>
      </c>
      <c r="B670" s="47">
        <v>10.209236729999999</v>
      </c>
      <c r="C670" s="47">
        <v>1602.6444536129802</v>
      </c>
      <c r="D670" s="47">
        <f>Table1[[#This Row],[On-Hand Stock ($)]]/Table1[[#This Row],[Std. Price ($)]]</f>
        <v>156.97985030590826</v>
      </c>
      <c r="E670" s="48">
        <v>98</v>
      </c>
      <c r="F670" s="49">
        <v>1.2</v>
      </c>
      <c r="G670" s="48">
        <v>1</v>
      </c>
      <c r="H670" s="48">
        <v>2.33</v>
      </c>
      <c r="I670" s="48">
        <v>21</v>
      </c>
      <c r="J670" s="55">
        <f>Table1[[#This Row],[APU
(units)]]+(Table1[[#This Row],[APU Trend]]*Table1[[#This Row],[APU
(units)]])</f>
        <v>215.6</v>
      </c>
      <c r="K670" s="55" t="str">
        <f>IF(Table1[[#This Row],[On Hand Stock (units)]]&gt;J670,"Yes","No")</f>
        <v>No</v>
      </c>
      <c r="L670" s="55">
        <f>Table1[[#This Row],[Lead Time (days)]]/Table1[[#This Row],[S-OTD]]</f>
        <v>21</v>
      </c>
      <c r="M670" s="55">
        <f>(Table1[[#This Row],[Demand variability (COV)]]/100)*E670</f>
        <v>2.2834000000000003</v>
      </c>
      <c r="N670" s="55">
        <f>AVERAGE(Table1[[#This Row],[Lead Time (days)]],Table1[[#This Row],[Exp. Lead time]])</f>
        <v>21</v>
      </c>
      <c r="O670" s="55">
        <f>(Table1[[#This Row],[Exp. Lead time]]-N670)^2</f>
        <v>0</v>
      </c>
      <c r="P670" s="55">
        <v>0</v>
      </c>
      <c r="Q670" s="55">
        <f>1.64*SQRT(Table1[[#This Row],[Lead Time (days)]]*(M670^2)+Table1[[#This Row],[APU
(units)]]*P670)</f>
        <v>17.160719480653949</v>
      </c>
      <c r="R670" s="58">
        <f>Table1[[#This Row],[Safety Stock]]+(E670/30)*Table1[[#This Row],[Lead Time (days)]]</f>
        <v>85.760719480653947</v>
      </c>
      <c r="S670" s="58" t="str">
        <f>IF(Table1[[#This Row],[On Hand Stock (units)]]&gt;R670,"yes","no")</f>
        <v>yes</v>
      </c>
      <c r="T670" s="59">
        <f>Table1[[#This Row],[On Hand Stock (units)]]-J670</f>
        <v>-58.620149694091737</v>
      </c>
      <c r="U670" s="59">
        <f>Table1[[#This Row],[Exp. Lead time]]*Table1[[#This Row],[APU
(units)]]/30</f>
        <v>68.599999999999994</v>
      </c>
      <c r="V670" s="59">
        <f>Table1[[#This Row],[On Hand Stock (units)]]+U670</f>
        <v>225.57985030590825</v>
      </c>
      <c r="W670" s="59" t="str">
        <f>IF(Table1[[#This Row],[On hand quantity after purchase]]&gt;Table1[[#This Row],[APU  Projection for oct]],"Yes","No")</f>
        <v>Yes</v>
      </c>
      <c r="X670" s="59">
        <f>AE670-Table1[[#This Row],[On Hand Stock (units)]]</f>
        <v>10048.17318500209</v>
      </c>
      <c r="Y670" s="59">
        <f>MAX(Table1[[#This Row],[Qty required to meet next quarter]],Table1[[#This Row],[MOQ/One lead time demand]])</f>
        <v>10048.17318500209</v>
      </c>
      <c r="Z670" s="59">
        <f>Table1[[#This Row],[Qty to purchase]]*Table1[[#This Row],[Std. Price ($)]]</f>
        <v>102584.17874972441</v>
      </c>
      <c r="AA670" s="59"/>
      <c r="AB670" s="59"/>
      <c r="AC670" s="61">
        <f>Table1[[#This Row],[On Hand Stock (units)]]-(12*Table1[[#This Row],[APU
(units)]])</f>
        <v>-1019.0201496940917</v>
      </c>
      <c r="AD670" s="64">
        <v>999.59999999999991</v>
      </c>
      <c r="AE670" s="65">
        <f>AD670*Table1[[#This Row],[Std. Price ($)]]</f>
        <v>10205.153035307998</v>
      </c>
    </row>
    <row r="671" spans="1:31" ht="18.5" x14ac:dyDescent="0.35">
      <c r="A671" s="46">
        <v>88000.724978428931</v>
      </c>
      <c r="B671" s="47">
        <v>11.07991191</v>
      </c>
      <c r="C671" s="47">
        <v>16.981251630626584</v>
      </c>
      <c r="D671" s="47">
        <f>Table1[[#This Row],[On-Hand Stock ($)]]/Table1[[#This Row],[Std. Price ($)]]</f>
        <v>1.5326161226336488</v>
      </c>
      <c r="E671" s="48">
        <v>18</v>
      </c>
      <c r="F671" s="49">
        <v>0.6</v>
      </c>
      <c r="G671" s="48">
        <v>0.82</v>
      </c>
      <c r="H671" s="48">
        <v>1</v>
      </c>
      <c r="I671" s="48">
        <v>2</v>
      </c>
      <c r="J671" s="55">
        <f>Table1[[#This Row],[APU
(units)]]+(Table1[[#This Row],[APU Trend]]*Table1[[#This Row],[APU
(units)]])</f>
        <v>28.799999999999997</v>
      </c>
      <c r="K671" s="55" t="str">
        <f>IF(Table1[[#This Row],[On Hand Stock (units)]]&gt;J671,"Yes","No")</f>
        <v>No</v>
      </c>
      <c r="L671" s="55">
        <f>Table1[[#This Row],[Lead Time (days)]]/Table1[[#This Row],[S-OTD]]</f>
        <v>2.4390243902439024</v>
      </c>
      <c r="M671" s="55">
        <f>(Table1[[#This Row],[Demand variability (COV)]]/100)*E671</f>
        <v>0.18</v>
      </c>
      <c r="N671" s="55">
        <f>AVERAGE(Table1[[#This Row],[Lead Time (days)]],Table1[[#This Row],[Exp. Lead time]])</f>
        <v>2.2195121951219514</v>
      </c>
      <c r="O671" s="55">
        <f>(Table1[[#This Row],[Exp. Lead time]]-N671)^2</f>
        <v>4.8185603807257477E-2</v>
      </c>
      <c r="P671" s="55">
        <v>4.8185603807257477E-2</v>
      </c>
      <c r="Q671" s="55">
        <f>1.64*SQRT(Table1[[#This Row],[Lead Time (days)]]*(M671^2)+Table1[[#This Row],[APU
(units)]]*P671)</f>
        <v>1.5833780597191545</v>
      </c>
      <c r="R671" s="58">
        <f>Table1[[#This Row],[Safety Stock]]+(E671/30)*Table1[[#This Row],[Lead Time (days)]]</f>
        <v>2.7833780597191544</v>
      </c>
      <c r="S671" s="58" t="str">
        <f>IF(Table1[[#This Row],[On Hand Stock (units)]]&gt;R671,"yes","no")</f>
        <v>no</v>
      </c>
      <c r="T671" s="59">
        <f>Table1[[#This Row],[On Hand Stock (units)]]-J671</f>
        <v>-27.267383877366349</v>
      </c>
      <c r="U671" s="59">
        <f>Table1[[#This Row],[Exp. Lead time]]*Table1[[#This Row],[APU
(units)]]/30</f>
        <v>1.4634146341463414</v>
      </c>
      <c r="V671" s="59">
        <f>Table1[[#This Row],[On Hand Stock (units)]]+U671</f>
        <v>2.99603075677999</v>
      </c>
      <c r="W671" s="59" t="str">
        <f>IF(Table1[[#This Row],[On hand quantity after purchase]]&gt;Table1[[#This Row],[APU  Projection for oct]],"Yes","No")</f>
        <v>No</v>
      </c>
      <c r="X671" s="59">
        <f>AE671-Table1[[#This Row],[On Hand Stock (units)]]</f>
        <v>1314.7609187853661</v>
      </c>
      <c r="Y671" s="59">
        <f>MAX(Table1[[#This Row],[Qty required to meet next quarter]],Table1[[#This Row],[MOQ/One lead time demand]])</f>
        <v>1314.7609187853661</v>
      </c>
      <c r="Z671" s="59">
        <f>Table1[[#This Row],[Qty to purchase]]*Table1[[#This Row],[Std. Price ($)]]</f>
        <v>14567.43516285252</v>
      </c>
      <c r="AA671" s="59"/>
      <c r="AB671" s="59"/>
      <c r="AC671" s="61">
        <f>Table1[[#This Row],[On Hand Stock (units)]]-(12*Table1[[#This Row],[APU
(units)]])</f>
        <v>-214.46738387736636</v>
      </c>
      <c r="AD671" s="64">
        <v>118.79999999999998</v>
      </c>
      <c r="AE671" s="65">
        <f>AD671*Table1[[#This Row],[Std. Price ($)]]</f>
        <v>1316.2935349079999</v>
      </c>
    </row>
    <row r="672" spans="1:31" ht="18.5" x14ac:dyDescent="0.35">
      <c r="A672" s="46">
        <v>26362.664322511566</v>
      </c>
      <c r="B672" s="47">
        <v>32.716832509999996</v>
      </c>
      <c r="C672" s="47">
        <v>268.60943286379779</v>
      </c>
      <c r="D672" s="47">
        <f>Table1[[#This Row],[On-Hand Stock ($)]]/Table1[[#This Row],[Std. Price ($)]]</f>
        <v>8.21012953444367</v>
      </c>
      <c r="E672" s="48">
        <v>18</v>
      </c>
      <c r="F672" s="49">
        <v>0.4</v>
      </c>
      <c r="G672" s="48">
        <v>1</v>
      </c>
      <c r="H672" s="48">
        <v>1.05</v>
      </c>
      <c r="I672" s="48">
        <v>11</v>
      </c>
      <c r="J672" s="55">
        <f>Table1[[#This Row],[APU
(units)]]+(Table1[[#This Row],[APU Trend]]*Table1[[#This Row],[APU
(units)]])</f>
        <v>25.2</v>
      </c>
      <c r="K672" s="55" t="str">
        <f>IF(Table1[[#This Row],[On Hand Stock (units)]]&gt;J672,"Yes","No")</f>
        <v>No</v>
      </c>
      <c r="L672" s="55">
        <f>Table1[[#This Row],[Lead Time (days)]]/Table1[[#This Row],[S-OTD]]</f>
        <v>11</v>
      </c>
      <c r="M672" s="55">
        <f>(Table1[[#This Row],[Demand variability (COV)]]/100)*E672</f>
        <v>0.189</v>
      </c>
      <c r="N672" s="55">
        <f>AVERAGE(Table1[[#This Row],[Lead Time (days)]],Table1[[#This Row],[Exp. Lead time]])</f>
        <v>11</v>
      </c>
      <c r="O672" s="55">
        <f>(Table1[[#This Row],[Exp. Lead time]]-N672)^2</f>
        <v>0</v>
      </c>
      <c r="P672" s="55">
        <v>0</v>
      </c>
      <c r="Q672" s="55">
        <f>1.64*SQRT(Table1[[#This Row],[Lead Time (days)]]*(M672^2)+Table1[[#This Row],[APU
(units)]]*P672)</f>
        <v>1.0280210200185598</v>
      </c>
      <c r="R672" s="58">
        <f>Table1[[#This Row],[Safety Stock]]+(E672/30)*Table1[[#This Row],[Lead Time (days)]]</f>
        <v>7.6280210200185596</v>
      </c>
      <c r="S672" s="58" t="str">
        <f>IF(Table1[[#This Row],[On Hand Stock (units)]]&gt;R672,"yes","no")</f>
        <v>yes</v>
      </c>
      <c r="T672" s="59">
        <f>Table1[[#This Row],[On Hand Stock (units)]]-J672</f>
        <v>-16.989870465556329</v>
      </c>
      <c r="U672" s="59">
        <f>Table1[[#This Row],[Exp. Lead time]]*Table1[[#This Row],[APU
(units)]]/30</f>
        <v>6.6</v>
      </c>
      <c r="V672" s="59">
        <f>Table1[[#This Row],[On Hand Stock (units)]]+U672</f>
        <v>14.81012953444367</v>
      </c>
      <c r="W672" s="59" t="str">
        <f>IF(Table1[[#This Row],[On hand quantity after purchase]]&gt;Table1[[#This Row],[APU  Projection for oct]],"Yes","No")</f>
        <v>No</v>
      </c>
      <c r="X672" s="59">
        <f>AE672-Table1[[#This Row],[On Hand Stock (units)]]</f>
        <v>3171.8659904375554</v>
      </c>
      <c r="Y672" s="59">
        <f>MAX(Table1[[#This Row],[Qty required to meet next quarter]],Table1[[#This Row],[MOQ/One lead time demand]])</f>
        <v>3171.8659904375554</v>
      </c>
      <c r="Z672" s="59">
        <f>Table1[[#This Row],[Qty to purchase]]*Table1[[#This Row],[Std. Price ($)]]</f>
        <v>103773.40835331075</v>
      </c>
      <c r="AA672" s="59"/>
      <c r="AB672" s="59"/>
      <c r="AC672" s="61">
        <f>Table1[[#This Row],[On Hand Stock (units)]]-(12*Table1[[#This Row],[APU
(units)]])</f>
        <v>-207.78987046555633</v>
      </c>
      <c r="AD672" s="64">
        <v>97.199999999999989</v>
      </c>
      <c r="AE672" s="65">
        <f>AD672*Table1[[#This Row],[Std. Price ($)]]</f>
        <v>3180.0761199719991</v>
      </c>
    </row>
    <row r="673" spans="1:31" ht="18.5" x14ac:dyDescent="0.35">
      <c r="A673" s="46">
        <v>47789.2290484736</v>
      </c>
      <c r="B673" s="47">
        <v>9.1589999999999989</v>
      </c>
      <c r="C673" s="47">
        <v>73.97488974231095</v>
      </c>
      <c r="D673" s="47">
        <f>Table1[[#This Row],[On-Hand Stock ($)]]/Table1[[#This Row],[Std. Price ($)]]</f>
        <v>8.0767430660891968</v>
      </c>
      <c r="E673" s="48">
        <v>26</v>
      </c>
      <c r="F673" s="49">
        <v>-0.4</v>
      </c>
      <c r="G673" s="48">
        <v>0.8</v>
      </c>
      <c r="H673" s="48">
        <v>1.22</v>
      </c>
      <c r="I673" s="48">
        <v>6</v>
      </c>
      <c r="J673" s="55">
        <f>Table1[[#This Row],[APU
(units)]]+(Table1[[#This Row],[APU Trend]]*Table1[[#This Row],[APU
(units)]])</f>
        <v>15.6</v>
      </c>
      <c r="K673" s="55" t="str">
        <f>IF(Table1[[#This Row],[On Hand Stock (units)]]&gt;J673,"Yes","No")</f>
        <v>No</v>
      </c>
      <c r="L673" s="55">
        <f>Table1[[#This Row],[Lead Time (days)]]/Table1[[#This Row],[S-OTD]]</f>
        <v>7.5</v>
      </c>
      <c r="M673" s="55">
        <f>(Table1[[#This Row],[Demand variability (COV)]]/100)*E673</f>
        <v>0.31719999999999998</v>
      </c>
      <c r="N673" s="55">
        <f>AVERAGE(Table1[[#This Row],[Lead Time (days)]],Table1[[#This Row],[Exp. Lead time]])</f>
        <v>6.75</v>
      </c>
      <c r="O673" s="55">
        <f>(Table1[[#This Row],[Exp. Lead time]]-N673)^2</f>
        <v>0.5625</v>
      </c>
      <c r="P673" s="55">
        <v>0.5625</v>
      </c>
      <c r="Q673" s="55">
        <f>1.64*SQRT(Table1[[#This Row],[Lead Time (days)]]*(M673^2)+Table1[[#This Row],[APU
(units)]]*P673)</f>
        <v>6.3999295448921938</v>
      </c>
      <c r="R673" s="58">
        <f>Table1[[#This Row],[Safety Stock]]+(E673/30)*Table1[[#This Row],[Lead Time (days)]]</f>
        <v>11.599929544892195</v>
      </c>
      <c r="S673" s="58" t="str">
        <f>IF(Table1[[#This Row],[On Hand Stock (units)]]&gt;R673,"yes","no")</f>
        <v>no</v>
      </c>
      <c r="T673" s="59">
        <f>Table1[[#This Row],[On Hand Stock (units)]]-J673</f>
        <v>-7.5232569339108029</v>
      </c>
      <c r="U673" s="59">
        <f>Table1[[#This Row],[Exp. Lead time]]*Table1[[#This Row],[APU
(units)]]/30</f>
        <v>6.5</v>
      </c>
      <c r="V673" s="59">
        <f>Table1[[#This Row],[On Hand Stock (units)]]+U673</f>
        <v>14.576743066089197</v>
      </c>
      <c r="W673" s="59" t="str">
        <f>IF(Table1[[#This Row],[On hand quantity after purchase]]&gt;Table1[[#This Row],[APU  Projection for oct]],"Yes","No")</f>
        <v>No</v>
      </c>
      <c r="X673" s="59">
        <f>AE673-Table1[[#This Row],[On Hand Stock (units)]]</f>
        <v>134.80365693391073</v>
      </c>
      <c r="Y673" s="59">
        <f>MAX(Table1[[#This Row],[Qty required to meet next quarter]],Table1[[#This Row],[MOQ/One lead time demand]])</f>
        <v>134.80365693391073</v>
      </c>
      <c r="Z673" s="59">
        <f>Table1[[#This Row],[Qty to purchase]]*Table1[[#This Row],[Std. Price ($)]]</f>
        <v>1234.6666938576882</v>
      </c>
      <c r="AA673" s="59"/>
      <c r="AB673" s="59"/>
      <c r="AC673" s="61">
        <f>Table1[[#This Row],[On Hand Stock (units)]]-(12*Table1[[#This Row],[APU
(units)]])</f>
        <v>-303.92325693391081</v>
      </c>
      <c r="AD673" s="64">
        <v>15.599999999999994</v>
      </c>
      <c r="AE673" s="65">
        <f>AD673*Table1[[#This Row],[Std. Price ($)]]</f>
        <v>142.88039999999992</v>
      </c>
    </row>
    <row r="674" spans="1:31" ht="18.5" x14ac:dyDescent="0.35">
      <c r="A674" s="46">
        <v>30107.599799656269</v>
      </c>
      <c r="B674" s="47">
        <v>8.3552104599999986</v>
      </c>
      <c r="C674" s="47">
        <v>243.68255168228401</v>
      </c>
      <c r="D674" s="47">
        <f>Table1[[#This Row],[On-Hand Stock ($)]]/Table1[[#This Row],[Std. Price ($)]]</f>
        <v>29.165339742056485</v>
      </c>
      <c r="E674" s="48">
        <v>26</v>
      </c>
      <c r="F674" s="49">
        <v>1.5</v>
      </c>
      <c r="G674" s="48">
        <v>1</v>
      </c>
      <c r="H674" s="48">
        <v>1</v>
      </c>
      <c r="I674" s="48">
        <v>26</v>
      </c>
      <c r="J674" s="55">
        <f>Table1[[#This Row],[APU
(units)]]+(Table1[[#This Row],[APU Trend]]*Table1[[#This Row],[APU
(units)]])</f>
        <v>65</v>
      </c>
      <c r="K674" s="55" t="str">
        <f>IF(Table1[[#This Row],[On Hand Stock (units)]]&gt;J674,"Yes","No")</f>
        <v>No</v>
      </c>
      <c r="L674" s="55">
        <f>Table1[[#This Row],[Lead Time (days)]]/Table1[[#This Row],[S-OTD]]</f>
        <v>26</v>
      </c>
      <c r="M674" s="55">
        <f>(Table1[[#This Row],[Demand variability (COV)]]/100)*E674</f>
        <v>0.26</v>
      </c>
      <c r="N674" s="55">
        <f>AVERAGE(Table1[[#This Row],[Lead Time (days)]],Table1[[#This Row],[Exp. Lead time]])</f>
        <v>26</v>
      </c>
      <c r="O674" s="55">
        <f>(Table1[[#This Row],[Exp. Lead time]]-N674)^2</f>
        <v>0</v>
      </c>
      <c r="P674" s="55">
        <v>0</v>
      </c>
      <c r="Q674" s="55">
        <f>1.64*SQRT(Table1[[#This Row],[Lead Time (days)]]*(M674^2)+Table1[[#This Row],[APU
(units)]]*P674)</f>
        <v>2.1742219205959632</v>
      </c>
      <c r="R674" s="58">
        <f>Table1[[#This Row],[Safety Stock]]+(E674/30)*Table1[[#This Row],[Lead Time (days)]]</f>
        <v>24.7075552539293</v>
      </c>
      <c r="S674" s="58" t="str">
        <f>IF(Table1[[#This Row],[On Hand Stock (units)]]&gt;R674,"yes","no")</f>
        <v>yes</v>
      </c>
      <c r="T674" s="59">
        <f>Table1[[#This Row],[On Hand Stock (units)]]-J674</f>
        <v>-35.834660257943511</v>
      </c>
      <c r="U674" s="59">
        <f>Table1[[#This Row],[Exp. Lead time]]*Table1[[#This Row],[APU
(units)]]/30</f>
        <v>22.533333333333335</v>
      </c>
      <c r="V674" s="59">
        <f>Table1[[#This Row],[On Hand Stock (units)]]+U674</f>
        <v>51.69867307538982</v>
      </c>
      <c r="W674" s="59" t="str">
        <f>IF(Table1[[#This Row],[On hand quantity after purchase]]&gt;Table1[[#This Row],[APU  Projection for oct]],"Yes","No")</f>
        <v>No</v>
      </c>
      <c r="X674" s="59">
        <f>AE674-Table1[[#This Row],[On Hand Stock (units)]]</f>
        <v>2577.6603237779432</v>
      </c>
      <c r="Y674" s="59">
        <f>MAX(Table1[[#This Row],[Qty required to meet next quarter]],Table1[[#This Row],[MOQ/One lead time demand]])</f>
        <v>2577.6603237779432</v>
      </c>
      <c r="Z674" s="59">
        <f>Table1[[#This Row],[Qty to purchase]]*Table1[[#This Row],[Std. Price ($)]]</f>
        <v>21536.894499556453</v>
      </c>
      <c r="AA674" s="59"/>
      <c r="AB674" s="59"/>
      <c r="AC674" s="61">
        <f>Table1[[#This Row],[On Hand Stock (units)]]-(12*Table1[[#This Row],[APU
(units)]])</f>
        <v>-282.83466025794354</v>
      </c>
      <c r="AD674" s="64">
        <v>312</v>
      </c>
      <c r="AE674" s="65">
        <f>AD674*Table1[[#This Row],[Std. Price ($)]]</f>
        <v>2606.8256635199996</v>
      </c>
    </row>
    <row r="675" spans="1:31" ht="18.5" x14ac:dyDescent="0.35">
      <c r="A675" s="46">
        <v>86637.306499143466</v>
      </c>
      <c r="B675" s="47">
        <v>81.198877999999993</v>
      </c>
      <c r="C675" s="47">
        <v>735.59639245949995</v>
      </c>
      <c r="D675" s="47">
        <f>Table1[[#This Row],[On-Hand Stock ($)]]/Table1[[#This Row],[Std. Price ($)]]</f>
        <v>9.0591940501874912</v>
      </c>
      <c r="E675" s="48">
        <v>26</v>
      </c>
      <c r="F675" s="49">
        <v>-0.4</v>
      </c>
      <c r="G675" s="48">
        <v>1</v>
      </c>
      <c r="H675" s="48">
        <v>0.5</v>
      </c>
      <c r="I675" s="48">
        <v>15</v>
      </c>
      <c r="J675" s="55">
        <f>Table1[[#This Row],[APU
(units)]]+(Table1[[#This Row],[APU Trend]]*Table1[[#This Row],[APU
(units)]])</f>
        <v>15.6</v>
      </c>
      <c r="K675" s="55" t="str">
        <f>IF(Table1[[#This Row],[On Hand Stock (units)]]&gt;J675,"Yes","No")</f>
        <v>No</v>
      </c>
      <c r="L675" s="55">
        <f>Table1[[#This Row],[Lead Time (days)]]/Table1[[#This Row],[S-OTD]]</f>
        <v>15</v>
      </c>
      <c r="M675" s="55">
        <f>(Table1[[#This Row],[Demand variability (COV)]]/100)*E675</f>
        <v>0.13</v>
      </c>
      <c r="N675" s="55">
        <f>AVERAGE(Table1[[#This Row],[Lead Time (days)]],Table1[[#This Row],[Exp. Lead time]])</f>
        <v>15</v>
      </c>
      <c r="O675" s="55">
        <f>(Table1[[#This Row],[Exp. Lead time]]-N675)^2</f>
        <v>0</v>
      </c>
      <c r="P675" s="55">
        <v>0</v>
      </c>
      <c r="Q675" s="55">
        <f>1.64*SQRT(Table1[[#This Row],[Lead Time (days)]]*(M675^2)+Table1[[#This Row],[APU
(units)]]*P675)</f>
        <v>0.82572004941142119</v>
      </c>
      <c r="R675" s="58">
        <f>Table1[[#This Row],[Safety Stock]]+(E675/30)*Table1[[#This Row],[Lead Time (days)]]</f>
        <v>13.825720049411421</v>
      </c>
      <c r="S675" s="58" t="str">
        <f>IF(Table1[[#This Row],[On Hand Stock (units)]]&gt;R675,"yes","no")</f>
        <v>no</v>
      </c>
      <c r="T675" s="59">
        <f>Table1[[#This Row],[On Hand Stock (units)]]-J675</f>
        <v>-6.5408059498125084</v>
      </c>
      <c r="U675" s="59">
        <f>Table1[[#This Row],[Exp. Lead time]]*Table1[[#This Row],[APU
(units)]]/30</f>
        <v>13</v>
      </c>
      <c r="V675" s="59">
        <f>Table1[[#This Row],[On Hand Stock (units)]]+U675</f>
        <v>22.059194050187493</v>
      </c>
      <c r="W675" s="59" t="str">
        <f>IF(Table1[[#This Row],[On hand quantity after purchase]]&gt;Table1[[#This Row],[APU  Projection for oct]],"Yes","No")</f>
        <v>Yes</v>
      </c>
      <c r="X675" s="59">
        <f>AE675-Table1[[#This Row],[On Hand Stock (units)]]</f>
        <v>1257.6433027498119</v>
      </c>
      <c r="Y675" s="59">
        <f>MAX(Table1[[#This Row],[Qty required to meet next quarter]],Table1[[#This Row],[MOQ/One lead time demand]])</f>
        <v>1257.6433027498119</v>
      </c>
      <c r="Z675" s="59">
        <f>Table1[[#This Row],[Qty to purchase]]*Table1[[#This Row],[Std. Price ($)]]</f>
        <v>102119.22510749903</v>
      </c>
      <c r="AA675" s="59"/>
      <c r="AB675" s="59"/>
      <c r="AC675" s="61">
        <f>Table1[[#This Row],[On Hand Stock (units)]]-(12*Table1[[#This Row],[APU
(units)]])</f>
        <v>-302.9408059498125</v>
      </c>
      <c r="AD675" s="64">
        <v>15.599999999999994</v>
      </c>
      <c r="AE675" s="65">
        <f>AD675*Table1[[#This Row],[Std. Price ($)]]</f>
        <v>1266.7024967999994</v>
      </c>
    </row>
    <row r="676" spans="1:31" ht="18.5" x14ac:dyDescent="0.35">
      <c r="A676" s="46">
        <v>74104.543306897787</v>
      </c>
      <c r="B676" s="47">
        <v>73.841448999999997</v>
      </c>
      <c r="C676" s="47">
        <v>3612.3029386702356</v>
      </c>
      <c r="D676" s="47">
        <f>Table1[[#This Row],[On-Hand Stock ($)]]/Table1[[#This Row],[Std. Price ($)]]</f>
        <v>48.919719041134144</v>
      </c>
      <c r="E676" s="48">
        <v>34</v>
      </c>
      <c r="F676" s="49">
        <v>-0.6</v>
      </c>
      <c r="G676" s="48">
        <v>1</v>
      </c>
      <c r="H676" s="48">
        <v>1.43</v>
      </c>
      <c r="I676" s="48">
        <v>26</v>
      </c>
      <c r="J676" s="55">
        <f>Table1[[#This Row],[APU
(units)]]+(Table1[[#This Row],[APU Trend]]*Table1[[#This Row],[APU
(units)]])</f>
        <v>13.600000000000001</v>
      </c>
      <c r="K676" s="55" t="str">
        <f>IF(Table1[[#This Row],[On Hand Stock (units)]]&gt;J676,"Yes","No")</f>
        <v>Yes</v>
      </c>
      <c r="L676" s="55">
        <f>Table1[[#This Row],[Lead Time (days)]]/Table1[[#This Row],[S-OTD]]</f>
        <v>26</v>
      </c>
      <c r="M676" s="55">
        <f>(Table1[[#This Row],[Demand variability (COV)]]/100)*E676</f>
        <v>0.48620000000000002</v>
      </c>
      <c r="N676" s="55">
        <f>AVERAGE(Table1[[#This Row],[Lead Time (days)]],Table1[[#This Row],[Exp. Lead time]])</f>
        <v>26</v>
      </c>
      <c r="O676" s="55">
        <f>(Table1[[#This Row],[Exp. Lead time]]-N676)^2</f>
        <v>0</v>
      </c>
      <c r="P676" s="55">
        <v>0</v>
      </c>
      <c r="Q676" s="55">
        <f>1.64*SQRT(Table1[[#This Row],[Lead Time (days)]]*(M676^2)+Table1[[#This Row],[APU
(units)]]*P676)</f>
        <v>4.0657949915144513</v>
      </c>
      <c r="R676" s="58">
        <f>Table1[[#This Row],[Safety Stock]]+(E676/30)*Table1[[#This Row],[Lead Time (days)]]</f>
        <v>33.53246165818112</v>
      </c>
      <c r="S676" s="58" t="str">
        <f>IF(Table1[[#This Row],[On Hand Stock (units)]]&gt;R676,"yes","no")</f>
        <v>yes</v>
      </c>
      <c r="T676" s="59">
        <f>Table1[[#This Row],[On Hand Stock (units)]]-J676</f>
        <v>35.319719041134142</v>
      </c>
      <c r="U676" s="59">
        <f>Table1[[#This Row],[Exp. Lead time]]*Table1[[#This Row],[APU
(units)]]/30</f>
        <v>29.466666666666665</v>
      </c>
      <c r="V676" s="59">
        <f>Table1[[#This Row],[On Hand Stock (units)]]+U676</f>
        <v>78.386385707800812</v>
      </c>
      <c r="W676" s="59" t="str">
        <f>IF(Table1[[#This Row],[On hand quantity after purchase]]&gt;Table1[[#This Row],[APU  Projection for oct]],"Yes","No")</f>
        <v>Yes</v>
      </c>
      <c r="X676" s="59">
        <f>AE676-Table1[[#This Row],[On Hand Stock (units)]]</f>
        <v>-1555.2852786411336</v>
      </c>
      <c r="Y676" s="59">
        <f>MAX(Table1[[#This Row],[Qty required to meet next quarter]],Table1[[#This Row],[MOQ/One lead time demand]])</f>
        <v>29.466666666666665</v>
      </c>
      <c r="Z676" s="59">
        <f>Table1[[#This Row],[Qty to purchase]]*Table1[[#This Row],[Std. Price ($)]]</f>
        <v>2175.8613638666666</v>
      </c>
      <c r="AA676" s="59"/>
      <c r="AB676" s="59"/>
      <c r="AC676" s="61">
        <f>Table1[[#This Row],[On Hand Stock (units)]]-(12*Table1[[#This Row],[APU
(units)]])</f>
        <v>-359.08028095886584</v>
      </c>
      <c r="AD676" s="64">
        <v>-20.399999999999991</v>
      </c>
      <c r="AE676" s="65">
        <f>AD676*Table1[[#This Row],[Std. Price ($)]]</f>
        <v>-1506.3655595999994</v>
      </c>
    </row>
    <row r="677" spans="1:31" ht="18.5" x14ac:dyDescent="0.35">
      <c r="A677" s="46">
        <v>77196.311098733058</v>
      </c>
      <c r="B677" s="47">
        <v>15.466243439999998</v>
      </c>
      <c r="C677" s="47">
        <v>563.75623226862717</v>
      </c>
      <c r="D677" s="47">
        <f>Table1[[#This Row],[On-Hand Stock ($)]]/Table1[[#This Row],[Std. Price ($)]]</f>
        <v>36.450753827564689</v>
      </c>
      <c r="E677" s="48">
        <v>18</v>
      </c>
      <c r="F677" s="49">
        <v>0.5</v>
      </c>
      <c r="G677" s="48">
        <v>1</v>
      </c>
      <c r="H677" s="48">
        <v>1.4</v>
      </c>
      <c r="I677" s="48">
        <v>36</v>
      </c>
      <c r="J677" s="55">
        <f>Table1[[#This Row],[APU
(units)]]+(Table1[[#This Row],[APU Trend]]*Table1[[#This Row],[APU
(units)]])</f>
        <v>27</v>
      </c>
      <c r="K677" s="55" t="str">
        <f>IF(Table1[[#This Row],[On Hand Stock (units)]]&gt;J677,"Yes","No")</f>
        <v>Yes</v>
      </c>
      <c r="L677" s="55">
        <f>Table1[[#This Row],[Lead Time (days)]]/Table1[[#This Row],[S-OTD]]</f>
        <v>36</v>
      </c>
      <c r="M677" s="55">
        <f>(Table1[[#This Row],[Demand variability (COV)]]/100)*E677</f>
        <v>0.252</v>
      </c>
      <c r="N677" s="55">
        <f>AVERAGE(Table1[[#This Row],[Lead Time (days)]],Table1[[#This Row],[Exp. Lead time]])</f>
        <v>36</v>
      </c>
      <c r="O677" s="55">
        <f>(Table1[[#This Row],[Exp. Lead time]]-N677)^2</f>
        <v>0</v>
      </c>
      <c r="P677" s="55">
        <v>0</v>
      </c>
      <c r="Q677" s="55">
        <f>1.64*SQRT(Table1[[#This Row],[Lead Time (days)]]*(M677^2)+Table1[[#This Row],[APU
(units)]]*P677)</f>
        <v>2.4796799999999997</v>
      </c>
      <c r="R677" s="58">
        <f>Table1[[#This Row],[Safety Stock]]+(E677/30)*Table1[[#This Row],[Lead Time (days)]]</f>
        <v>24.079679999999996</v>
      </c>
      <c r="S677" s="58" t="str">
        <f>IF(Table1[[#This Row],[On Hand Stock (units)]]&gt;R677,"yes","no")</f>
        <v>yes</v>
      </c>
      <c r="T677" s="59">
        <f>Table1[[#This Row],[On Hand Stock (units)]]-J677</f>
        <v>9.4507538275646894</v>
      </c>
      <c r="U677" s="59">
        <f>Table1[[#This Row],[Exp. Lead time]]*Table1[[#This Row],[APU
(units)]]/30</f>
        <v>21.6</v>
      </c>
      <c r="V677" s="59">
        <f>Table1[[#This Row],[On Hand Stock (units)]]+U677</f>
        <v>58.050753827564691</v>
      </c>
      <c r="W677" s="59" t="str">
        <f>IF(Table1[[#This Row],[On hand quantity after purchase]]&gt;Table1[[#This Row],[APU  Projection for oct]],"Yes","No")</f>
        <v>Yes</v>
      </c>
      <c r="X677" s="59">
        <f>AE677-Table1[[#This Row],[On Hand Stock (units)]]</f>
        <v>1633.9035376924351</v>
      </c>
      <c r="Y677" s="59">
        <f>MAX(Table1[[#This Row],[Qty required to meet next quarter]],Table1[[#This Row],[MOQ/One lead time demand]])</f>
        <v>1633.9035376924351</v>
      </c>
      <c r="Z677" s="59">
        <f>Table1[[#This Row],[Qty to purchase]]*Table1[[#This Row],[Std. Price ($)]]</f>
        <v>25270.349871428414</v>
      </c>
      <c r="AA677" s="59"/>
      <c r="AB677" s="59"/>
      <c r="AC677" s="61">
        <f>Table1[[#This Row],[On Hand Stock (units)]]-(12*Table1[[#This Row],[APU
(units)]])</f>
        <v>-179.54924617243532</v>
      </c>
      <c r="AD677" s="64">
        <v>108</v>
      </c>
      <c r="AE677" s="65">
        <f>AD677*Table1[[#This Row],[Std. Price ($)]]</f>
        <v>1670.3542915199998</v>
      </c>
    </row>
    <row r="678" spans="1:31" ht="18.5" x14ac:dyDescent="0.35">
      <c r="A678" s="46">
        <v>58978.246883743122</v>
      </c>
      <c r="B678" s="47">
        <v>5.7396399999999987</v>
      </c>
      <c r="C678" s="47">
        <v>20.233833686000001</v>
      </c>
      <c r="D678" s="47">
        <f>Table1[[#This Row],[On-Hand Stock ($)]]/Table1[[#This Row],[Std. Price ($)]]</f>
        <v>3.525279231101603</v>
      </c>
      <c r="E678" s="48">
        <v>10</v>
      </c>
      <c r="F678" s="49">
        <v>-0.4</v>
      </c>
      <c r="G678" s="48">
        <v>1</v>
      </c>
      <c r="H678" s="48">
        <v>1.35</v>
      </c>
      <c r="I678" s="48">
        <v>6</v>
      </c>
      <c r="J678" s="55">
        <f>Table1[[#This Row],[APU
(units)]]+(Table1[[#This Row],[APU Trend]]*Table1[[#This Row],[APU
(units)]])</f>
        <v>6</v>
      </c>
      <c r="K678" s="55" t="str">
        <f>IF(Table1[[#This Row],[On Hand Stock (units)]]&gt;J678,"Yes","No")</f>
        <v>No</v>
      </c>
      <c r="L678" s="55">
        <f>Table1[[#This Row],[Lead Time (days)]]/Table1[[#This Row],[S-OTD]]</f>
        <v>6</v>
      </c>
      <c r="M678" s="55">
        <f>(Table1[[#This Row],[Demand variability (COV)]]/100)*E678</f>
        <v>0.13500000000000001</v>
      </c>
      <c r="N678" s="55">
        <f>AVERAGE(Table1[[#This Row],[Lead Time (days)]],Table1[[#This Row],[Exp. Lead time]])</f>
        <v>6</v>
      </c>
      <c r="O678" s="55">
        <f>(Table1[[#This Row],[Exp. Lead time]]-N678)^2</f>
        <v>0</v>
      </c>
      <c r="P678" s="55">
        <v>0</v>
      </c>
      <c r="Q678" s="55">
        <f>1.64*SQRT(Table1[[#This Row],[Lead Time (days)]]*(M678^2)+Table1[[#This Row],[APU
(units)]]*P678)</f>
        <v>0.54231702905219559</v>
      </c>
      <c r="R678" s="58">
        <f>Table1[[#This Row],[Safety Stock]]+(E678/30)*Table1[[#This Row],[Lead Time (days)]]</f>
        <v>2.5423170290521955</v>
      </c>
      <c r="S678" s="58" t="str">
        <f>IF(Table1[[#This Row],[On Hand Stock (units)]]&gt;R678,"yes","no")</f>
        <v>yes</v>
      </c>
      <c r="T678" s="59">
        <f>Table1[[#This Row],[On Hand Stock (units)]]-J678</f>
        <v>-2.474720768898397</v>
      </c>
      <c r="U678" s="59">
        <f>Table1[[#This Row],[Exp. Lead time]]*Table1[[#This Row],[APU
(units)]]/30</f>
        <v>2</v>
      </c>
      <c r="V678" s="59">
        <f>Table1[[#This Row],[On Hand Stock (units)]]+U678</f>
        <v>5.525279231101603</v>
      </c>
      <c r="W678" s="59" t="str">
        <f>IF(Table1[[#This Row],[On hand quantity after purchase]]&gt;Table1[[#This Row],[APU  Projection for oct]],"Yes","No")</f>
        <v>No</v>
      </c>
      <c r="X678" s="59">
        <f>AE678-Table1[[#This Row],[On Hand Stock (units)]]</f>
        <v>30.912560768898377</v>
      </c>
      <c r="Y678" s="59">
        <f>MAX(Table1[[#This Row],[Qty required to meet next quarter]],Table1[[#This Row],[MOQ/One lead time demand]])</f>
        <v>30.912560768898377</v>
      </c>
      <c r="Z678" s="59">
        <f>Table1[[#This Row],[Qty to purchase]]*Table1[[#This Row],[Std. Price ($)]]</f>
        <v>177.42697029159984</v>
      </c>
      <c r="AA678" s="59"/>
      <c r="AB678" s="59"/>
      <c r="AC678" s="61">
        <f>Table1[[#This Row],[On Hand Stock (units)]]-(12*Table1[[#This Row],[APU
(units)]])</f>
        <v>-116.47472076889839</v>
      </c>
      <c r="AD678" s="64">
        <v>5.9999999999999982</v>
      </c>
      <c r="AE678" s="65">
        <f>AD678*Table1[[#This Row],[Std. Price ($)]]</f>
        <v>34.43783999999998</v>
      </c>
    </row>
    <row r="679" spans="1:31" ht="18.5" x14ac:dyDescent="0.35">
      <c r="A679" s="46">
        <v>12212.947992542944</v>
      </c>
      <c r="B679" s="47">
        <v>67.114796459999994</v>
      </c>
      <c r="C679" s="47">
        <v>3000.6924116921523</v>
      </c>
      <c r="D679" s="47">
        <f>Table1[[#This Row],[On-Hand Stock ($)]]/Table1[[#This Row],[Std. Price ($)]]</f>
        <v>44.709848944867865</v>
      </c>
      <c r="E679" s="48">
        <v>34</v>
      </c>
      <c r="F679" s="49">
        <v>-0.6</v>
      </c>
      <c r="G679" s="48">
        <v>1</v>
      </c>
      <c r="H679" s="48">
        <v>1.21</v>
      </c>
      <c r="I679" s="48">
        <v>28</v>
      </c>
      <c r="J679" s="55">
        <f>Table1[[#This Row],[APU
(units)]]+(Table1[[#This Row],[APU Trend]]*Table1[[#This Row],[APU
(units)]])</f>
        <v>13.600000000000001</v>
      </c>
      <c r="K679" s="55" t="str">
        <f>IF(Table1[[#This Row],[On Hand Stock (units)]]&gt;J679,"Yes","No")</f>
        <v>Yes</v>
      </c>
      <c r="L679" s="55">
        <f>Table1[[#This Row],[Lead Time (days)]]/Table1[[#This Row],[S-OTD]]</f>
        <v>28</v>
      </c>
      <c r="M679" s="55">
        <f>(Table1[[#This Row],[Demand variability (COV)]]/100)*E679</f>
        <v>0.41139999999999999</v>
      </c>
      <c r="N679" s="55">
        <f>AVERAGE(Table1[[#This Row],[Lead Time (days)]],Table1[[#This Row],[Exp. Lead time]])</f>
        <v>28</v>
      </c>
      <c r="O679" s="55">
        <f>(Table1[[#This Row],[Exp. Lead time]]-N679)^2</f>
        <v>0</v>
      </c>
      <c r="P679" s="55">
        <v>0</v>
      </c>
      <c r="Q679" s="55">
        <f>1.64*SQRT(Table1[[#This Row],[Lead Time (days)]]*(M679^2)+Table1[[#This Row],[APU
(units)]]*P679)</f>
        <v>3.5701556531400698</v>
      </c>
      <c r="R679" s="58">
        <f>Table1[[#This Row],[Safety Stock]]+(E679/30)*Table1[[#This Row],[Lead Time (days)]]</f>
        <v>35.303488986473404</v>
      </c>
      <c r="S679" s="58" t="str">
        <f>IF(Table1[[#This Row],[On Hand Stock (units)]]&gt;R679,"yes","no")</f>
        <v>yes</v>
      </c>
      <c r="T679" s="59">
        <f>Table1[[#This Row],[On Hand Stock (units)]]-J679</f>
        <v>31.109848944867863</v>
      </c>
      <c r="U679" s="59">
        <f>Table1[[#This Row],[Exp. Lead time]]*Table1[[#This Row],[APU
(units)]]/30</f>
        <v>31.733333333333334</v>
      </c>
      <c r="V679" s="59">
        <f>Table1[[#This Row],[On Hand Stock (units)]]+U679</f>
        <v>76.443182278201192</v>
      </c>
      <c r="W679" s="59" t="str">
        <f>IF(Table1[[#This Row],[On hand quantity after purchase]]&gt;Table1[[#This Row],[APU  Projection for oct]],"Yes","No")</f>
        <v>Yes</v>
      </c>
      <c r="X679" s="59">
        <f>AE679-Table1[[#This Row],[On Hand Stock (units)]]</f>
        <v>-1413.8516967288672</v>
      </c>
      <c r="Y679" s="59">
        <f>MAX(Table1[[#This Row],[Qty required to meet next quarter]],Table1[[#This Row],[MOQ/One lead time demand]])</f>
        <v>31.733333333333334</v>
      </c>
      <c r="Z679" s="59">
        <f>Table1[[#This Row],[Qty to purchase]]*Table1[[#This Row],[Std. Price ($)]]</f>
        <v>2129.7762076639997</v>
      </c>
      <c r="AA679" s="59"/>
      <c r="AB679" s="59"/>
      <c r="AC679" s="61">
        <f>Table1[[#This Row],[On Hand Stock (units)]]-(12*Table1[[#This Row],[APU
(units)]])</f>
        <v>-363.29015105513213</v>
      </c>
      <c r="AD679" s="64">
        <v>-20.399999999999991</v>
      </c>
      <c r="AE679" s="65">
        <f>AD679*Table1[[#This Row],[Std. Price ($)]]</f>
        <v>-1369.1418477839993</v>
      </c>
    </row>
    <row r="680" spans="1:31" ht="18.5" x14ac:dyDescent="0.35">
      <c r="A680" s="46">
        <v>93229.435455234794</v>
      </c>
      <c r="B680" s="47">
        <v>126.44083737</v>
      </c>
      <c r="C680" s="47">
        <v>3097.8597595261458</v>
      </c>
      <c r="D680" s="47">
        <f>Table1[[#This Row],[On-Hand Stock ($)]]/Table1[[#This Row],[Std. Price ($)]]</f>
        <v>24.500468550844634</v>
      </c>
      <c r="E680" s="48">
        <v>26</v>
      </c>
      <c r="F680" s="49">
        <v>0.6</v>
      </c>
      <c r="G680" s="48">
        <v>1</v>
      </c>
      <c r="H680" s="48">
        <v>0.87</v>
      </c>
      <c r="I680" s="48">
        <v>28</v>
      </c>
      <c r="J680" s="55">
        <f>Table1[[#This Row],[APU
(units)]]+(Table1[[#This Row],[APU Trend]]*Table1[[#This Row],[APU
(units)]])</f>
        <v>41.6</v>
      </c>
      <c r="K680" s="55" t="str">
        <f>IF(Table1[[#This Row],[On Hand Stock (units)]]&gt;J680,"Yes","No")</f>
        <v>No</v>
      </c>
      <c r="L680" s="55">
        <f>Table1[[#This Row],[Lead Time (days)]]/Table1[[#This Row],[S-OTD]]</f>
        <v>28</v>
      </c>
      <c r="M680" s="55">
        <f>(Table1[[#This Row],[Demand variability (COV)]]/100)*E680</f>
        <v>0.22619999999999998</v>
      </c>
      <c r="N680" s="55">
        <f>AVERAGE(Table1[[#This Row],[Lead Time (days)]],Table1[[#This Row],[Exp. Lead time]])</f>
        <v>28</v>
      </c>
      <c r="O680" s="55">
        <f>(Table1[[#This Row],[Exp. Lead time]]-N680)^2</f>
        <v>0</v>
      </c>
      <c r="P680" s="55">
        <v>0</v>
      </c>
      <c r="Q680" s="55">
        <f>1.64*SQRT(Table1[[#This Row],[Lead Time (days)]]*(M680^2)+Table1[[#This Row],[APU
(units)]]*P680)</f>
        <v>1.9629781447260179</v>
      </c>
      <c r="R680" s="58">
        <f>Table1[[#This Row],[Safety Stock]]+(E680/30)*Table1[[#This Row],[Lead Time (days)]]</f>
        <v>26.229644811392685</v>
      </c>
      <c r="S680" s="58" t="str">
        <f>IF(Table1[[#This Row],[On Hand Stock (units)]]&gt;R680,"yes","no")</f>
        <v>no</v>
      </c>
      <c r="T680" s="59">
        <f>Table1[[#This Row],[On Hand Stock (units)]]-J680</f>
        <v>-17.099531449155368</v>
      </c>
      <c r="U680" s="59">
        <f>Table1[[#This Row],[Exp. Lead time]]*Table1[[#This Row],[APU
(units)]]/30</f>
        <v>24.266666666666666</v>
      </c>
      <c r="V680" s="59">
        <f>Table1[[#This Row],[On Hand Stock (units)]]+U680</f>
        <v>48.767135217511296</v>
      </c>
      <c r="W680" s="59" t="str">
        <f>IF(Table1[[#This Row],[On hand quantity after purchase]]&gt;Table1[[#This Row],[APU  Projection for oct]],"Yes","No")</f>
        <v>Yes</v>
      </c>
      <c r="X680" s="59">
        <f>AE680-Table1[[#This Row],[On Hand Stock (units)]]</f>
        <v>21672.74722414116</v>
      </c>
      <c r="Y680" s="59">
        <f>MAX(Table1[[#This Row],[Qty required to meet next quarter]],Table1[[#This Row],[MOQ/One lead time demand]])</f>
        <v>21672.74722414116</v>
      </c>
      <c r="Z680" s="59">
        <f>Table1[[#This Row],[Qty to purchase]]*Table1[[#This Row],[Std. Price ($)]]</f>
        <v>2740320.3071287512</v>
      </c>
      <c r="AA680" s="59"/>
      <c r="AB680" s="59"/>
      <c r="AC680" s="61">
        <f>Table1[[#This Row],[On Hand Stock (units)]]-(12*Table1[[#This Row],[APU
(units)]])</f>
        <v>-287.49953144915537</v>
      </c>
      <c r="AD680" s="64">
        <v>171.60000000000002</v>
      </c>
      <c r="AE680" s="65">
        <f>AD680*Table1[[#This Row],[Std. Price ($)]]</f>
        <v>21697.247692692003</v>
      </c>
    </row>
    <row r="681" spans="1:31" ht="18.5" x14ac:dyDescent="0.35">
      <c r="A681" s="46">
        <v>65577.393988553886</v>
      </c>
      <c r="B681" s="47">
        <v>156.90802167999999</v>
      </c>
      <c r="C681" s="47">
        <v>3237.3485857525029</v>
      </c>
      <c r="D681" s="47">
        <f>Table1[[#This Row],[On-Hand Stock ($)]]/Table1[[#This Row],[Std. Price ($)]]</f>
        <v>20.63214200963408</v>
      </c>
      <c r="E681" s="48">
        <v>10</v>
      </c>
      <c r="F681" s="49">
        <v>0.8</v>
      </c>
      <c r="G681" s="48">
        <v>0.75</v>
      </c>
      <c r="H681" s="48">
        <v>1.9</v>
      </c>
      <c r="I681" s="48">
        <v>28</v>
      </c>
      <c r="J681" s="55">
        <f>Table1[[#This Row],[APU
(units)]]+(Table1[[#This Row],[APU Trend]]*Table1[[#This Row],[APU
(units)]])</f>
        <v>18</v>
      </c>
      <c r="K681" s="55" t="str">
        <f>IF(Table1[[#This Row],[On Hand Stock (units)]]&gt;J681,"Yes","No")</f>
        <v>Yes</v>
      </c>
      <c r="L681" s="55">
        <f>Table1[[#This Row],[Lead Time (days)]]/Table1[[#This Row],[S-OTD]]</f>
        <v>37.333333333333336</v>
      </c>
      <c r="M681" s="55">
        <f>(Table1[[#This Row],[Demand variability (COV)]]/100)*E681</f>
        <v>0.19</v>
      </c>
      <c r="N681" s="55">
        <f>AVERAGE(Table1[[#This Row],[Lead Time (days)]],Table1[[#This Row],[Exp. Lead time]])</f>
        <v>32.666666666666671</v>
      </c>
      <c r="O681" s="55">
        <f>(Table1[[#This Row],[Exp. Lead time]]-N681)^2</f>
        <v>21.777777777777757</v>
      </c>
      <c r="P681" s="55">
        <v>21.777777777777757</v>
      </c>
      <c r="Q681" s="55">
        <f>1.64*SQRT(Table1[[#This Row],[Lead Time (days)]]*(M681^2)+Table1[[#This Row],[APU
(units)]]*P681)</f>
        <v>24.258065850168485</v>
      </c>
      <c r="R681" s="58">
        <f>Table1[[#This Row],[Safety Stock]]+(E681/30)*Table1[[#This Row],[Lead Time (days)]]</f>
        <v>33.591399183501821</v>
      </c>
      <c r="S681" s="58" t="str">
        <f>IF(Table1[[#This Row],[On Hand Stock (units)]]&gt;R681,"yes","no")</f>
        <v>no</v>
      </c>
      <c r="T681" s="59">
        <f>Table1[[#This Row],[On Hand Stock (units)]]-J681</f>
        <v>2.6321420096340802</v>
      </c>
      <c r="U681" s="59">
        <f>Table1[[#This Row],[Exp. Lead time]]*Table1[[#This Row],[APU
(units)]]/30</f>
        <v>12.444444444444446</v>
      </c>
      <c r="V681" s="59">
        <f>Table1[[#This Row],[On Hand Stock (units)]]+U681</f>
        <v>33.076586454078523</v>
      </c>
      <c r="W681" s="59" t="str">
        <f>IF(Table1[[#This Row],[On hand quantity after purchase]]&gt;Table1[[#This Row],[APU  Projection for oct]],"Yes","No")</f>
        <v>Yes</v>
      </c>
      <c r="X681" s="59">
        <f>AE681-Table1[[#This Row],[On Hand Stock (units)]]</f>
        <v>12218.193549030366</v>
      </c>
      <c r="Y681" s="59">
        <f>MAX(Table1[[#This Row],[Qty required to meet next quarter]],Table1[[#This Row],[MOQ/One lead time demand]])</f>
        <v>12218.193549030366</v>
      </c>
      <c r="Z681" s="59">
        <f>Table1[[#This Row],[Qty to purchase]]*Table1[[#This Row],[Std. Price ($)]]</f>
        <v>1917132.5782816927</v>
      </c>
      <c r="AA681" s="59"/>
      <c r="AB681" s="59"/>
      <c r="AC681" s="61">
        <f>Table1[[#This Row],[On Hand Stock (units)]]-(12*Table1[[#This Row],[APU
(units)]])</f>
        <v>-99.36785799036592</v>
      </c>
      <c r="AD681" s="64">
        <v>78</v>
      </c>
      <c r="AE681" s="65">
        <f>AD681*Table1[[#This Row],[Std. Price ($)]]</f>
        <v>12238.82569104</v>
      </c>
    </row>
    <row r="682" spans="1:31" ht="18.5" x14ac:dyDescent="0.35">
      <c r="A682" s="46">
        <v>34243.078405123415</v>
      </c>
      <c r="B682" s="47">
        <v>138.21500835999998</v>
      </c>
      <c r="C682" s="47">
        <v>1739.1275157078105</v>
      </c>
      <c r="D682" s="47">
        <f>Table1[[#This Row],[On-Hand Stock ($)]]/Table1[[#This Row],[Std. Price ($)]]</f>
        <v>12.582768950662825</v>
      </c>
      <c r="E682" s="48">
        <v>26</v>
      </c>
      <c r="F682" s="49">
        <v>-0.2</v>
      </c>
      <c r="G682" s="48">
        <v>1</v>
      </c>
      <c r="H682" s="48">
        <v>0.85</v>
      </c>
      <c r="I682" s="48">
        <v>18</v>
      </c>
      <c r="J682" s="55">
        <f>Table1[[#This Row],[APU
(units)]]+(Table1[[#This Row],[APU Trend]]*Table1[[#This Row],[APU
(units)]])</f>
        <v>20.8</v>
      </c>
      <c r="K682" s="55" t="str">
        <f>IF(Table1[[#This Row],[On Hand Stock (units)]]&gt;J682,"Yes","No")</f>
        <v>No</v>
      </c>
      <c r="L682" s="55">
        <f>Table1[[#This Row],[Lead Time (days)]]/Table1[[#This Row],[S-OTD]]</f>
        <v>18</v>
      </c>
      <c r="M682" s="55">
        <f>(Table1[[#This Row],[Demand variability (COV)]]/100)*E682</f>
        <v>0.22100000000000003</v>
      </c>
      <c r="N682" s="55">
        <f>AVERAGE(Table1[[#This Row],[Lead Time (days)]],Table1[[#This Row],[Exp. Lead time]])</f>
        <v>18</v>
      </c>
      <c r="O682" s="55">
        <f>(Table1[[#This Row],[Exp. Lead time]]-N682)^2</f>
        <v>0</v>
      </c>
      <c r="P682" s="55">
        <v>0</v>
      </c>
      <c r="Q682" s="55">
        <f>1.64*SQRT(Table1[[#This Row],[Lead Time (days)]]*(M682^2)+Table1[[#This Row],[APU
(units)]]*P682)</f>
        <v>1.5377026906395139</v>
      </c>
      <c r="R682" s="58">
        <f>Table1[[#This Row],[Safety Stock]]+(E682/30)*Table1[[#This Row],[Lead Time (days)]]</f>
        <v>17.137702690639514</v>
      </c>
      <c r="S682" s="58" t="str">
        <f>IF(Table1[[#This Row],[On Hand Stock (units)]]&gt;R682,"yes","no")</f>
        <v>no</v>
      </c>
      <c r="T682" s="59">
        <f>Table1[[#This Row],[On Hand Stock (units)]]-J682</f>
        <v>-8.2172310493371761</v>
      </c>
      <c r="U682" s="59">
        <f>Table1[[#This Row],[Exp. Lead time]]*Table1[[#This Row],[APU
(units)]]/30</f>
        <v>15.6</v>
      </c>
      <c r="V682" s="59">
        <f>Table1[[#This Row],[On Hand Stock (units)]]+U682</f>
        <v>28.182768950662826</v>
      </c>
      <c r="W682" s="59" t="str">
        <f>IF(Table1[[#This Row],[On hand quantity after purchase]]&gt;Table1[[#This Row],[APU  Projection for oct]],"Yes","No")</f>
        <v>Yes</v>
      </c>
      <c r="X682" s="59">
        <f>AE682-Table1[[#This Row],[On Hand Stock (units)]]</f>
        <v>6455.879622297336</v>
      </c>
      <c r="Y682" s="59">
        <f>MAX(Table1[[#This Row],[Qty required to meet next quarter]],Table1[[#This Row],[MOQ/One lead time demand]])</f>
        <v>6455.879622297336</v>
      </c>
      <c r="Z682" s="59">
        <f>Table1[[#This Row],[Qty to purchase]]*Table1[[#This Row],[Std. Price ($)]]</f>
        <v>892299.45596697985</v>
      </c>
      <c r="AA682" s="59"/>
      <c r="AB682" s="59"/>
      <c r="AC682" s="61">
        <f>Table1[[#This Row],[On Hand Stock (units)]]-(12*Table1[[#This Row],[APU
(units)]])</f>
        <v>-299.41723104933715</v>
      </c>
      <c r="AD682" s="64">
        <v>46.8</v>
      </c>
      <c r="AE682" s="65">
        <f>AD682*Table1[[#This Row],[Std. Price ($)]]</f>
        <v>6468.4623912479992</v>
      </c>
    </row>
    <row r="683" spans="1:31" ht="18.5" x14ac:dyDescent="0.35">
      <c r="A683" s="46">
        <v>46291.062048113083</v>
      </c>
      <c r="B683" s="47">
        <v>7.9584546199999995</v>
      </c>
      <c r="C683" s="47">
        <v>146.17142394266605</v>
      </c>
      <c r="D683" s="47">
        <f>Table1[[#This Row],[On-Hand Stock ($)]]/Table1[[#This Row],[Std. Price ($)]]</f>
        <v>18.36681000546637</v>
      </c>
      <c r="E683" s="48">
        <v>26</v>
      </c>
      <c r="F683" s="49">
        <v>-0.7</v>
      </c>
      <c r="G683" s="48">
        <v>1</v>
      </c>
      <c r="H683" s="48">
        <v>1.02</v>
      </c>
      <c r="I683" s="48">
        <v>16</v>
      </c>
      <c r="J683" s="55">
        <f>Table1[[#This Row],[APU
(units)]]+(Table1[[#This Row],[APU Trend]]*Table1[[#This Row],[APU
(units)]])</f>
        <v>7.8000000000000007</v>
      </c>
      <c r="K683" s="55" t="str">
        <f>IF(Table1[[#This Row],[On Hand Stock (units)]]&gt;J683,"Yes","No")</f>
        <v>Yes</v>
      </c>
      <c r="L683" s="55">
        <f>Table1[[#This Row],[Lead Time (days)]]/Table1[[#This Row],[S-OTD]]</f>
        <v>16</v>
      </c>
      <c r="M683" s="55">
        <f>(Table1[[#This Row],[Demand variability (COV)]]/100)*E683</f>
        <v>0.26519999999999999</v>
      </c>
      <c r="N683" s="55">
        <f>AVERAGE(Table1[[#This Row],[Lead Time (days)]],Table1[[#This Row],[Exp. Lead time]])</f>
        <v>16</v>
      </c>
      <c r="O683" s="55">
        <f>(Table1[[#This Row],[Exp. Lead time]]-N683)^2</f>
        <v>0</v>
      </c>
      <c r="P683" s="55">
        <v>0</v>
      </c>
      <c r="Q683" s="55">
        <f>1.64*SQRT(Table1[[#This Row],[Lead Time (days)]]*(M683^2)+Table1[[#This Row],[APU
(units)]]*P683)</f>
        <v>1.7397119999999999</v>
      </c>
      <c r="R683" s="58">
        <f>Table1[[#This Row],[Safety Stock]]+(E683/30)*Table1[[#This Row],[Lead Time (days)]]</f>
        <v>15.606378666666668</v>
      </c>
      <c r="S683" s="58" t="str">
        <f>IF(Table1[[#This Row],[On Hand Stock (units)]]&gt;R683,"yes","no")</f>
        <v>yes</v>
      </c>
      <c r="T683" s="59">
        <f>Table1[[#This Row],[On Hand Stock (units)]]-J683</f>
        <v>10.566810005466369</v>
      </c>
      <c r="U683" s="59">
        <f>Table1[[#This Row],[Exp. Lead time]]*Table1[[#This Row],[APU
(units)]]/30</f>
        <v>13.866666666666667</v>
      </c>
      <c r="V683" s="59">
        <f>Table1[[#This Row],[On Hand Stock (units)]]+U683</f>
        <v>32.233476672133037</v>
      </c>
      <c r="W683" s="59" t="str">
        <f>IF(Table1[[#This Row],[On hand quantity after purchase]]&gt;Table1[[#This Row],[APU  Projection for oct]],"Yes","No")</f>
        <v>Yes</v>
      </c>
      <c r="X683" s="59">
        <f>AE683-Table1[[#This Row],[On Hand Stock (units)]]</f>
        <v>-266.6705941494663</v>
      </c>
      <c r="Y683" s="59">
        <f>MAX(Table1[[#This Row],[Qty required to meet next quarter]],Table1[[#This Row],[MOQ/One lead time demand]])</f>
        <v>13.866666666666667</v>
      </c>
      <c r="Z683" s="59">
        <f>Table1[[#This Row],[Qty to purchase]]*Table1[[#This Row],[Std. Price ($)]]</f>
        <v>110.35723739733334</v>
      </c>
      <c r="AA683" s="59"/>
      <c r="AB683" s="59"/>
      <c r="AC683" s="61">
        <f>Table1[[#This Row],[On Hand Stock (units)]]-(12*Table1[[#This Row],[APU
(units)]])</f>
        <v>-293.63318999453361</v>
      </c>
      <c r="AD683" s="64">
        <v>-31.199999999999992</v>
      </c>
      <c r="AE683" s="65">
        <f>AD683*Table1[[#This Row],[Std. Price ($)]]</f>
        <v>-248.30378414399993</v>
      </c>
    </row>
    <row r="684" spans="1:31" ht="18.5" x14ac:dyDescent="0.35">
      <c r="A684" s="46">
        <v>83455.347657426435</v>
      </c>
      <c r="B684" s="47">
        <v>97.609999999999985</v>
      </c>
      <c r="C684" s="47">
        <v>103.97069142036995</v>
      </c>
      <c r="D684" s="47">
        <f>Table1[[#This Row],[On-Hand Stock ($)]]/Table1[[#This Row],[Std. Price ($)]]</f>
        <v>1.0651643419769488</v>
      </c>
      <c r="E684" s="48">
        <v>42</v>
      </c>
      <c r="F684" s="49">
        <v>0.6</v>
      </c>
      <c r="G684" s="48">
        <v>0.8</v>
      </c>
      <c r="H684" s="48">
        <v>0.25</v>
      </c>
      <c r="I684" s="48">
        <v>2</v>
      </c>
      <c r="J684" s="55">
        <f>Table1[[#This Row],[APU
(units)]]+(Table1[[#This Row],[APU Trend]]*Table1[[#This Row],[APU
(units)]])</f>
        <v>67.2</v>
      </c>
      <c r="K684" s="55" t="str">
        <f>IF(Table1[[#This Row],[On Hand Stock (units)]]&gt;J684,"Yes","No")</f>
        <v>No</v>
      </c>
      <c r="L684" s="55">
        <f>Table1[[#This Row],[Lead Time (days)]]/Table1[[#This Row],[S-OTD]]</f>
        <v>2.5</v>
      </c>
      <c r="M684" s="55">
        <f>(Table1[[#This Row],[Demand variability (COV)]]/100)*E684</f>
        <v>0.105</v>
      </c>
      <c r="N684" s="55">
        <f>AVERAGE(Table1[[#This Row],[Lead Time (days)]],Table1[[#This Row],[Exp. Lead time]])</f>
        <v>2.25</v>
      </c>
      <c r="O684" s="55">
        <f>(Table1[[#This Row],[Exp. Lead time]]-N684)^2</f>
        <v>6.25E-2</v>
      </c>
      <c r="P684" s="55">
        <v>6.25E-2</v>
      </c>
      <c r="Q684" s="55">
        <f>1.64*SQRT(Table1[[#This Row],[Lead Time (days)]]*(M684^2)+Table1[[#This Row],[APU
(units)]]*P684)</f>
        <v>2.6682401840913799</v>
      </c>
      <c r="R684" s="58">
        <f>Table1[[#This Row],[Safety Stock]]+(E684/30)*Table1[[#This Row],[Lead Time (days)]]</f>
        <v>5.4682401840913801</v>
      </c>
      <c r="S684" s="58" t="str">
        <f>IF(Table1[[#This Row],[On Hand Stock (units)]]&gt;R684,"yes","no")</f>
        <v>no</v>
      </c>
      <c r="T684" s="59">
        <f>Table1[[#This Row],[On Hand Stock (units)]]-J684</f>
        <v>-66.13483565802305</v>
      </c>
      <c r="U684" s="59">
        <f>Table1[[#This Row],[Exp. Lead time]]*Table1[[#This Row],[APU
(units)]]/30</f>
        <v>3.5</v>
      </c>
      <c r="V684" s="59">
        <f>Table1[[#This Row],[On Hand Stock (units)]]+U684</f>
        <v>4.5651643419769492</v>
      </c>
      <c r="W684" s="59" t="str">
        <f>IF(Table1[[#This Row],[On hand quantity after purchase]]&gt;Table1[[#This Row],[APU  Projection for oct]],"Yes","No")</f>
        <v>No</v>
      </c>
      <c r="X684" s="59">
        <f>AE684-Table1[[#This Row],[On Hand Stock (units)]]</f>
        <v>27056.426835658025</v>
      </c>
      <c r="Y684" s="59">
        <f>MAX(Table1[[#This Row],[Qty required to meet next quarter]],Table1[[#This Row],[MOQ/One lead time demand]])</f>
        <v>27056.426835658025</v>
      </c>
      <c r="Z684" s="59">
        <f>Table1[[#This Row],[Qty to purchase]]*Table1[[#This Row],[Std. Price ($)]]</f>
        <v>2640977.8234285796</v>
      </c>
      <c r="AA684" s="59"/>
      <c r="AB684" s="59"/>
      <c r="AC684" s="61">
        <f>Table1[[#This Row],[On Hand Stock (units)]]-(12*Table1[[#This Row],[APU
(units)]])</f>
        <v>-502.93483565802308</v>
      </c>
      <c r="AD684" s="64">
        <v>277.20000000000005</v>
      </c>
      <c r="AE684" s="65">
        <f>AD684*Table1[[#This Row],[Std. Price ($)]]</f>
        <v>27057.492000000002</v>
      </c>
    </row>
    <row r="685" spans="1:31" ht="18.5" x14ac:dyDescent="0.35">
      <c r="A685" s="46">
        <v>27891.955785473489</v>
      </c>
      <c r="B685" s="47">
        <v>7.4493200000000002</v>
      </c>
      <c r="C685" s="47">
        <v>3700</v>
      </c>
      <c r="D685" s="47">
        <f>Table1[[#This Row],[On-Hand Stock ($)]]/Table1[[#This Row],[Std. Price ($)]]</f>
        <v>496.6896307313956</v>
      </c>
      <c r="E685" s="48">
        <v>18</v>
      </c>
      <c r="F685" s="49">
        <v>-0.6</v>
      </c>
      <c r="G685" s="48">
        <v>0.88</v>
      </c>
      <c r="H685" s="48">
        <v>1.04</v>
      </c>
      <c r="I685" s="48">
        <v>6</v>
      </c>
      <c r="J685" s="55">
        <f>Table1[[#This Row],[APU
(units)]]+(Table1[[#This Row],[APU Trend]]*Table1[[#This Row],[APU
(units)]])</f>
        <v>7.2000000000000011</v>
      </c>
      <c r="K685" s="55" t="str">
        <f>IF(Table1[[#This Row],[On Hand Stock (units)]]&gt;J685,"Yes","No")</f>
        <v>Yes</v>
      </c>
      <c r="L685" s="55">
        <f>Table1[[#This Row],[Lead Time (days)]]/Table1[[#This Row],[S-OTD]]</f>
        <v>6.8181818181818183</v>
      </c>
      <c r="M685" s="55">
        <f>(Table1[[#This Row],[Demand variability (COV)]]/100)*E685</f>
        <v>0.18719999999999998</v>
      </c>
      <c r="N685" s="55">
        <f>AVERAGE(Table1[[#This Row],[Lead Time (days)]],Table1[[#This Row],[Exp. Lead time]])</f>
        <v>6.4090909090909092</v>
      </c>
      <c r="O685" s="55">
        <f>(Table1[[#This Row],[Exp. Lead time]]-N685)^2</f>
        <v>0.1673553719008265</v>
      </c>
      <c r="P685" s="55">
        <v>0.1673553719008265</v>
      </c>
      <c r="Q685" s="55">
        <f>1.64*SQRT(Table1[[#This Row],[Lead Time (days)]]*(M685^2)+Table1[[#This Row],[APU
(units)]]*P685)</f>
        <v>2.9440899478691769</v>
      </c>
      <c r="R685" s="58">
        <f>Table1[[#This Row],[Safety Stock]]+(E685/30)*Table1[[#This Row],[Lead Time (days)]]</f>
        <v>6.5440899478691765</v>
      </c>
      <c r="S685" s="58" t="str">
        <f>IF(Table1[[#This Row],[On Hand Stock (units)]]&gt;R685,"yes","no")</f>
        <v>yes</v>
      </c>
      <c r="T685" s="59">
        <f>Table1[[#This Row],[On Hand Stock (units)]]-J685</f>
        <v>489.48963073139561</v>
      </c>
      <c r="U685" s="59">
        <f>Table1[[#This Row],[Exp. Lead time]]*Table1[[#This Row],[APU
(units)]]/30</f>
        <v>4.0909090909090908</v>
      </c>
      <c r="V685" s="59">
        <f>Table1[[#This Row],[On Hand Stock (units)]]+U685</f>
        <v>500.78053982230466</v>
      </c>
      <c r="W685" s="59" t="str">
        <f>IF(Table1[[#This Row],[On hand quantity after purchase]]&gt;Table1[[#This Row],[APU  Projection for oct]],"Yes","No")</f>
        <v>Yes</v>
      </c>
      <c r="X685" s="59">
        <f>AE685-Table1[[#This Row],[On Hand Stock (units)]]</f>
        <v>-577.14228673139553</v>
      </c>
      <c r="Y685" s="59">
        <f>MAX(Table1[[#This Row],[Qty required to meet next quarter]],Table1[[#This Row],[MOQ/One lead time demand]])</f>
        <v>4.0909090909090908</v>
      </c>
      <c r="Z685" s="59">
        <f>Table1[[#This Row],[Qty to purchase]]*Table1[[#This Row],[Std. Price ($)]]</f>
        <v>30.47449090909091</v>
      </c>
      <c r="AA685" s="59"/>
      <c r="AB685" s="59"/>
      <c r="AC685" s="61">
        <f>Table1[[#This Row],[On Hand Stock (units)]]-(12*Table1[[#This Row],[APU
(units)]])</f>
        <v>280.6896307313956</v>
      </c>
      <c r="AD685" s="64">
        <v>-10.799999999999995</v>
      </c>
      <c r="AE685" s="65">
        <f>AD685*Table1[[#This Row],[Std. Price ($)]]</f>
        <v>-80.452655999999962</v>
      </c>
    </row>
    <row r="686" spans="1:31" ht="18.5" x14ac:dyDescent="0.35">
      <c r="A686" s="46">
        <v>59233.222991741197</v>
      </c>
      <c r="B686" s="47">
        <v>7.4139284199999995</v>
      </c>
      <c r="C686" s="47">
        <v>144.98107129887151</v>
      </c>
      <c r="D686" s="47">
        <f>Table1[[#This Row],[On-Hand Stock ($)]]/Table1[[#This Row],[Std. Price ($)]]</f>
        <v>19.555229439195411</v>
      </c>
      <c r="E686" s="48">
        <v>42</v>
      </c>
      <c r="F686" s="49">
        <v>0.8</v>
      </c>
      <c r="G686" s="48">
        <v>1</v>
      </c>
      <c r="H686" s="48">
        <v>0.25</v>
      </c>
      <c r="I686" s="48">
        <v>31</v>
      </c>
      <c r="J686" s="55">
        <f>Table1[[#This Row],[APU
(units)]]+(Table1[[#This Row],[APU Trend]]*Table1[[#This Row],[APU
(units)]])</f>
        <v>75.599999999999994</v>
      </c>
      <c r="K686" s="55" t="str">
        <f>IF(Table1[[#This Row],[On Hand Stock (units)]]&gt;J686,"Yes","No")</f>
        <v>No</v>
      </c>
      <c r="L686" s="55">
        <f>Table1[[#This Row],[Lead Time (days)]]/Table1[[#This Row],[S-OTD]]</f>
        <v>31</v>
      </c>
      <c r="M686" s="55">
        <f>(Table1[[#This Row],[Demand variability (COV)]]/100)*E686</f>
        <v>0.105</v>
      </c>
      <c r="N686" s="55">
        <f>AVERAGE(Table1[[#This Row],[Lead Time (days)]],Table1[[#This Row],[Exp. Lead time]])</f>
        <v>31</v>
      </c>
      <c r="O686" s="55">
        <f>(Table1[[#This Row],[Exp. Lead time]]-N686)^2</f>
        <v>0</v>
      </c>
      <c r="P686" s="55">
        <v>0</v>
      </c>
      <c r="Q686" s="55">
        <f>1.64*SQRT(Table1[[#This Row],[Lead Time (days)]]*(M686^2)+Table1[[#This Row],[APU
(units)]]*P686)</f>
        <v>0.95876902327932956</v>
      </c>
      <c r="R686" s="58">
        <f>Table1[[#This Row],[Safety Stock]]+(E686/30)*Table1[[#This Row],[Lead Time (days)]]</f>
        <v>44.358769023279329</v>
      </c>
      <c r="S686" s="58" t="str">
        <f>IF(Table1[[#This Row],[On Hand Stock (units)]]&gt;R686,"yes","no")</f>
        <v>no</v>
      </c>
      <c r="T686" s="59">
        <f>Table1[[#This Row],[On Hand Stock (units)]]-J686</f>
        <v>-56.044770560804579</v>
      </c>
      <c r="U686" s="59">
        <f>Table1[[#This Row],[Exp. Lead time]]*Table1[[#This Row],[APU
(units)]]/30</f>
        <v>43.4</v>
      </c>
      <c r="V686" s="59">
        <f>Table1[[#This Row],[On Hand Stock (units)]]+U686</f>
        <v>62.955229439195406</v>
      </c>
      <c r="W686" s="59" t="str">
        <f>IF(Table1[[#This Row],[On hand quantity after purchase]]&gt;Table1[[#This Row],[APU  Projection for oct]],"Yes","No")</f>
        <v>No</v>
      </c>
      <c r="X686" s="59">
        <f>AE686-Table1[[#This Row],[On Hand Stock (units)]]</f>
        <v>2409.2477209528047</v>
      </c>
      <c r="Y686" s="59">
        <f>MAX(Table1[[#This Row],[Qty required to meet next quarter]],Table1[[#This Row],[MOQ/One lead time demand]])</f>
        <v>2409.2477209528047</v>
      </c>
      <c r="Z686" s="59">
        <f>Table1[[#This Row],[Qty to purchase]]*Table1[[#This Row],[Std. Price ($)]]</f>
        <v>17861.990149192228</v>
      </c>
      <c r="AA686" s="59"/>
      <c r="AB686" s="59"/>
      <c r="AC686" s="61">
        <f>Table1[[#This Row],[On Hand Stock (units)]]-(12*Table1[[#This Row],[APU
(units)]])</f>
        <v>-484.44477056080461</v>
      </c>
      <c r="AD686" s="64">
        <v>327.60000000000002</v>
      </c>
      <c r="AE686" s="65">
        <f>AD686*Table1[[#This Row],[Std. Price ($)]]</f>
        <v>2428.8029503920002</v>
      </c>
    </row>
    <row r="687" spans="1:31" ht="18.5" x14ac:dyDescent="0.35">
      <c r="A687" s="46">
        <v>28089.681383360719</v>
      </c>
      <c r="B687" s="47">
        <v>131.25570475000001</v>
      </c>
      <c r="C687" s="47">
        <v>6515.175080478637</v>
      </c>
      <c r="D687" s="47">
        <f>Table1[[#This Row],[On-Hand Stock ($)]]/Table1[[#This Row],[Std. Price ($)]]</f>
        <v>49.637271712402558</v>
      </c>
      <c r="E687" s="48">
        <v>26</v>
      </c>
      <c r="F687" s="49">
        <v>0.4</v>
      </c>
      <c r="G687" s="48">
        <v>1</v>
      </c>
      <c r="H687" s="48">
        <v>1.03</v>
      </c>
      <c r="I687" s="48">
        <v>48</v>
      </c>
      <c r="J687" s="55">
        <f>Table1[[#This Row],[APU
(units)]]+(Table1[[#This Row],[APU Trend]]*Table1[[#This Row],[APU
(units)]])</f>
        <v>36.4</v>
      </c>
      <c r="K687" s="55" t="str">
        <f>IF(Table1[[#This Row],[On Hand Stock (units)]]&gt;J687,"Yes","No")</f>
        <v>Yes</v>
      </c>
      <c r="L687" s="55">
        <f>Table1[[#This Row],[Lead Time (days)]]/Table1[[#This Row],[S-OTD]]</f>
        <v>48</v>
      </c>
      <c r="M687" s="55">
        <f>(Table1[[#This Row],[Demand variability (COV)]]/100)*E687</f>
        <v>0.26779999999999998</v>
      </c>
      <c r="N687" s="55">
        <f>AVERAGE(Table1[[#This Row],[Lead Time (days)]],Table1[[#This Row],[Exp. Lead time]])</f>
        <v>48</v>
      </c>
      <c r="O687" s="55">
        <f>(Table1[[#This Row],[Exp. Lead time]]-N687)^2</f>
        <v>0</v>
      </c>
      <c r="P687" s="55">
        <v>0</v>
      </c>
      <c r="Q687" s="55">
        <f>1.64*SQRT(Table1[[#This Row],[Lead Time (days)]]*(M687^2)+Table1[[#This Row],[APU
(units)]]*P687)</f>
        <v>3.0428114331111611</v>
      </c>
      <c r="R687" s="58">
        <f>Table1[[#This Row],[Safety Stock]]+(E687/30)*Table1[[#This Row],[Lead Time (days)]]</f>
        <v>44.642811433111163</v>
      </c>
      <c r="S687" s="58" t="str">
        <f>IF(Table1[[#This Row],[On Hand Stock (units)]]&gt;R687,"yes","no")</f>
        <v>yes</v>
      </c>
      <c r="T687" s="59">
        <f>Table1[[#This Row],[On Hand Stock (units)]]-J687</f>
        <v>13.23727171240256</v>
      </c>
      <c r="U687" s="59">
        <f>Table1[[#This Row],[Exp. Lead time]]*Table1[[#This Row],[APU
(units)]]/30</f>
        <v>41.6</v>
      </c>
      <c r="V687" s="59">
        <f>Table1[[#This Row],[On Hand Stock (units)]]+U687</f>
        <v>91.23727171240256</v>
      </c>
      <c r="W687" s="59" t="str">
        <f>IF(Table1[[#This Row],[On hand quantity after purchase]]&gt;Table1[[#This Row],[APU  Projection for oct]],"Yes","No")</f>
        <v>Yes</v>
      </c>
      <c r="X687" s="59">
        <f>AE687-Table1[[#This Row],[On Hand Stock (units)]]</f>
        <v>18378.663675187596</v>
      </c>
      <c r="Y687" s="59">
        <f>MAX(Table1[[#This Row],[Qty required to meet next quarter]],Table1[[#This Row],[MOQ/One lead time demand]])</f>
        <v>18378.663675187596</v>
      </c>
      <c r="Z687" s="59">
        <f>Table1[[#This Row],[Qty to purchase]]*Table1[[#This Row],[Std. Price ($)]]</f>
        <v>2412304.4530499731</v>
      </c>
      <c r="AA687" s="59"/>
      <c r="AB687" s="59"/>
      <c r="AC687" s="61">
        <f>Table1[[#This Row],[On Hand Stock (units)]]-(12*Table1[[#This Row],[APU
(units)]])</f>
        <v>-262.36272828759746</v>
      </c>
      <c r="AD687" s="64">
        <v>140.39999999999998</v>
      </c>
      <c r="AE687" s="65">
        <f>AD687*Table1[[#This Row],[Std. Price ($)]]</f>
        <v>18428.300946899999</v>
      </c>
    </row>
    <row r="688" spans="1:31" ht="18.5" x14ac:dyDescent="0.35">
      <c r="A688" s="46">
        <v>26011.988862279544</v>
      </c>
      <c r="B688" s="47">
        <v>18.949046069999998</v>
      </c>
      <c r="C688" s="47">
        <v>60.101809219906663</v>
      </c>
      <c r="D688" s="47">
        <f>Table1[[#This Row],[On-Hand Stock ($)]]/Table1[[#This Row],[Std. Price ($)]]</f>
        <v>3.1717590953066201</v>
      </c>
      <c r="E688" s="48">
        <v>10</v>
      </c>
      <c r="F688" s="49">
        <v>-0.1</v>
      </c>
      <c r="G688" s="48">
        <v>1</v>
      </c>
      <c r="H688" s="48">
        <v>1.6</v>
      </c>
      <c r="I688" s="48">
        <v>5</v>
      </c>
      <c r="J688" s="55">
        <f>Table1[[#This Row],[APU
(units)]]+(Table1[[#This Row],[APU Trend]]*Table1[[#This Row],[APU
(units)]])</f>
        <v>9</v>
      </c>
      <c r="K688" s="55" t="str">
        <f>IF(Table1[[#This Row],[On Hand Stock (units)]]&gt;J688,"Yes","No")</f>
        <v>No</v>
      </c>
      <c r="L688" s="55">
        <f>Table1[[#This Row],[Lead Time (days)]]/Table1[[#This Row],[S-OTD]]</f>
        <v>5</v>
      </c>
      <c r="M688" s="55">
        <f>(Table1[[#This Row],[Demand variability (COV)]]/100)*E688</f>
        <v>0.16</v>
      </c>
      <c r="N688" s="55">
        <f>AVERAGE(Table1[[#This Row],[Lead Time (days)]],Table1[[#This Row],[Exp. Lead time]])</f>
        <v>5</v>
      </c>
      <c r="O688" s="55">
        <f>(Table1[[#This Row],[Exp. Lead time]]-N688)^2</f>
        <v>0</v>
      </c>
      <c r="P688" s="55">
        <v>0</v>
      </c>
      <c r="Q688" s="55">
        <f>1.64*SQRT(Table1[[#This Row],[Lead Time (days)]]*(M688^2)+Table1[[#This Row],[APU
(units)]]*P688)</f>
        <v>0.58674423729594483</v>
      </c>
      <c r="R688" s="58">
        <f>Table1[[#This Row],[Safety Stock]]+(E688/30)*Table1[[#This Row],[Lead Time (days)]]</f>
        <v>2.2534109039626111</v>
      </c>
      <c r="S688" s="58" t="str">
        <f>IF(Table1[[#This Row],[On Hand Stock (units)]]&gt;R688,"yes","no")</f>
        <v>yes</v>
      </c>
      <c r="T688" s="59">
        <f>Table1[[#This Row],[On Hand Stock (units)]]-J688</f>
        <v>-5.8282409046933799</v>
      </c>
      <c r="U688" s="59">
        <f>Table1[[#This Row],[Exp. Lead time]]*Table1[[#This Row],[APU
(units)]]/30</f>
        <v>1.6666666666666667</v>
      </c>
      <c r="V688" s="59">
        <f>Table1[[#This Row],[On Hand Stock (units)]]+U688</f>
        <v>4.8384257619732871</v>
      </c>
      <c r="W688" s="59" t="str">
        <f>IF(Table1[[#This Row],[On hand quantity after purchase]]&gt;Table1[[#This Row],[APU  Projection for oct]],"Yes","No")</f>
        <v>No</v>
      </c>
      <c r="X688" s="59">
        <f>AE688-Table1[[#This Row],[On Hand Stock (units)]]</f>
        <v>451.60534658469334</v>
      </c>
      <c r="Y688" s="59">
        <f>MAX(Table1[[#This Row],[Qty required to meet next quarter]],Table1[[#This Row],[MOQ/One lead time demand]])</f>
        <v>451.60534658469334</v>
      </c>
      <c r="Z688" s="59">
        <f>Table1[[#This Row],[Qty to purchase]]*Table1[[#This Row],[Std. Price ($)]]</f>
        <v>8557.4905178916706</v>
      </c>
      <c r="AA688" s="59"/>
      <c r="AB688" s="59"/>
      <c r="AC688" s="61">
        <f>Table1[[#This Row],[On Hand Stock (units)]]-(12*Table1[[#This Row],[APU
(units)]])</f>
        <v>-116.82824090469337</v>
      </c>
      <c r="AD688" s="64">
        <v>24</v>
      </c>
      <c r="AE688" s="65">
        <f>AD688*Table1[[#This Row],[Std. Price ($)]]</f>
        <v>454.77710567999998</v>
      </c>
    </row>
    <row r="689" spans="1:31" ht="18.5" x14ac:dyDescent="0.35">
      <c r="A689" s="46">
        <v>62746.011882235616</v>
      </c>
      <c r="B689" s="47">
        <v>13.638504359999997</v>
      </c>
      <c r="C689" s="47">
        <v>53.690133496107677</v>
      </c>
      <c r="D689" s="47">
        <f>Table1[[#This Row],[On-Hand Stock ($)]]/Table1[[#This Row],[Std. Price ($)]]</f>
        <v>3.9366584545424224</v>
      </c>
      <c r="E689" s="48">
        <v>26</v>
      </c>
      <c r="F689" s="49">
        <v>1.5</v>
      </c>
      <c r="G689" s="48">
        <v>1</v>
      </c>
      <c r="H689" s="48">
        <v>1.24</v>
      </c>
      <c r="I689" s="48">
        <v>3</v>
      </c>
      <c r="J689" s="55">
        <f>Table1[[#This Row],[APU
(units)]]+(Table1[[#This Row],[APU Trend]]*Table1[[#This Row],[APU
(units)]])</f>
        <v>65</v>
      </c>
      <c r="K689" s="55" t="str">
        <f>IF(Table1[[#This Row],[On Hand Stock (units)]]&gt;J689,"Yes","No")</f>
        <v>No</v>
      </c>
      <c r="L689" s="55">
        <f>Table1[[#This Row],[Lead Time (days)]]/Table1[[#This Row],[S-OTD]]</f>
        <v>3</v>
      </c>
      <c r="M689" s="55">
        <f>(Table1[[#This Row],[Demand variability (COV)]]/100)*E689</f>
        <v>0.32239999999999996</v>
      </c>
      <c r="N689" s="55">
        <f>AVERAGE(Table1[[#This Row],[Lead Time (days)]],Table1[[#This Row],[Exp. Lead time]])</f>
        <v>3</v>
      </c>
      <c r="O689" s="55">
        <f>(Table1[[#This Row],[Exp. Lead time]]-N689)^2</f>
        <v>0</v>
      </c>
      <c r="P689" s="55">
        <v>0</v>
      </c>
      <c r="Q689" s="55">
        <f>1.64*SQRT(Table1[[#This Row],[Lead Time (days)]]*(M689^2)+Table1[[#This Row],[APU
(units)]]*P689)</f>
        <v>0.91579761579073771</v>
      </c>
      <c r="R689" s="58">
        <f>Table1[[#This Row],[Safety Stock]]+(E689/30)*Table1[[#This Row],[Lead Time (days)]]</f>
        <v>3.5157976157907376</v>
      </c>
      <c r="S689" s="58" t="str">
        <f>IF(Table1[[#This Row],[On Hand Stock (units)]]&gt;R689,"yes","no")</f>
        <v>yes</v>
      </c>
      <c r="T689" s="59">
        <f>Table1[[#This Row],[On Hand Stock (units)]]-J689</f>
        <v>-61.063341545457575</v>
      </c>
      <c r="U689" s="59">
        <f>Table1[[#This Row],[Exp. Lead time]]*Table1[[#This Row],[APU
(units)]]/30</f>
        <v>2.6</v>
      </c>
      <c r="V689" s="59">
        <f>Table1[[#This Row],[On Hand Stock (units)]]+U689</f>
        <v>6.5366584545424224</v>
      </c>
      <c r="W689" s="59" t="str">
        <f>IF(Table1[[#This Row],[On hand quantity after purchase]]&gt;Table1[[#This Row],[APU  Projection for oct]],"Yes","No")</f>
        <v>No</v>
      </c>
      <c r="X689" s="59">
        <f>AE689-Table1[[#This Row],[On Hand Stock (units)]]</f>
        <v>4251.2767018654567</v>
      </c>
      <c r="Y689" s="59">
        <f>MAX(Table1[[#This Row],[Qty required to meet next quarter]],Table1[[#This Row],[MOQ/One lead time demand]])</f>
        <v>4251.2767018654567</v>
      </c>
      <c r="Z689" s="59">
        <f>Table1[[#This Row],[Qty to purchase]]*Table1[[#This Row],[Std. Price ($)]]</f>
        <v>57981.055833958439</v>
      </c>
      <c r="AA689" s="59"/>
      <c r="AB689" s="59"/>
      <c r="AC689" s="61">
        <f>Table1[[#This Row],[On Hand Stock (units)]]-(12*Table1[[#This Row],[APU
(units)]])</f>
        <v>-308.0633415454576</v>
      </c>
      <c r="AD689" s="64">
        <v>312</v>
      </c>
      <c r="AE689" s="65">
        <f>AD689*Table1[[#This Row],[Std. Price ($)]]</f>
        <v>4255.2133603199991</v>
      </c>
    </row>
    <row r="690" spans="1:31" ht="18.5" x14ac:dyDescent="0.35">
      <c r="A690" s="46">
        <v>36000.414456848419</v>
      </c>
      <c r="B690" s="47">
        <v>64.327999999999989</v>
      </c>
      <c r="C690" s="47">
        <v>1564.8283749119998</v>
      </c>
      <c r="D690" s="47">
        <f>Table1[[#This Row],[On-Hand Stock ($)]]/Table1[[#This Row],[Std. Price ($)]]</f>
        <v>24.325773767441863</v>
      </c>
      <c r="E690" s="48">
        <v>34</v>
      </c>
      <c r="F690" s="49">
        <v>0.4</v>
      </c>
      <c r="G690" s="48">
        <v>1</v>
      </c>
      <c r="H690" s="48">
        <v>1.41</v>
      </c>
      <c r="I690" s="48">
        <v>16</v>
      </c>
      <c r="J690" s="55">
        <f>Table1[[#This Row],[APU
(units)]]+(Table1[[#This Row],[APU Trend]]*Table1[[#This Row],[APU
(units)]])</f>
        <v>47.6</v>
      </c>
      <c r="K690" s="55" t="str">
        <f>IF(Table1[[#This Row],[On Hand Stock (units)]]&gt;J690,"Yes","No")</f>
        <v>No</v>
      </c>
      <c r="L690" s="55">
        <f>Table1[[#This Row],[Lead Time (days)]]/Table1[[#This Row],[S-OTD]]</f>
        <v>16</v>
      </c>
      <c r="M690" s="55">
        <f>(Table1[[#This Row],[Demand variability (COV)]]/100)*E690</f>
        <v>0.47939999999999999</v>
      </c>
      <c r="N690" s="55">
        <f>AVERAGE(Table1[[#This Row],[Lead Time (days)]],Table1[[#This Row],[Exp. Lead time]])</f>
        <v>16</v>
      </c>
      <c r="O690" s="55">
        <f>(Table1[[#This Row],[Exp. Lead time]]-N690)^2</f>
        <v>0</v>
      </c>
      <c r="P690" s="55">
        <v>0</v>
      </c>
      <c r="Q690" s="55">
        <f>1.64*SQRT(Table1[[#This Row],[Lead Time (days)]]*(M690^2)+Table1[[#This Row],[APU
(units)]]*P690)</f>
        <v>3.1448639999999997</v>
      </c>
      <c r="R690" s="58">
        <f>Table1[[#This Row],[Safety Stock]]+(E690/30)*Table1[[#This Row],[Lead Time (days)]]</f>
        <v>21.278197333333331</v>
      </c>
      <c r="S690" s="58" t="str">
        <f>IF(Table1[[#This Row],[On Hand Stock (units)]]&gt;R690,"yes","no")</f>
        <v>yes</v>
      </c>
      <c r="T690" s="59">
        <f>Table1[[#This Row],[On Hand Stock (units)]]-J690</f>
        <v>-23.274226232558139</v>
      </c>
      <c r="U690" s="59">
        <f>Table1[[#This Row],[Exp. Lead time]]*Table1[[#This Row],[APU
(units)]]/30</f>
        <v>18.133333333333333</v>
      </c>
      <c r="V690" s="59">
        <f>Table1[[#This Row],[On Hand Stock (units)]]+U690</f>
        <v>42.459107100775199</v>
      </c>
      <c r="W690" s="59" t="str">
        <f>IF(Table1[[#This Row],[On hand quantity after purchase]]&gt;Table1[[#This Row],[APU  Projection for oct]],"Yes","No")</f>
        <v>No</v>
      </c>
      <c r="X690" s="59">
        <f>AE690-Table1[[#This Row],[On Hand Stock (units)]]</f>
        <v>11786.295026232558</v>
      </c>
      <c r="Y690" s="59">
        <f>MAX(Table1[[#This Row],[Qty required to meet next quarter]],Table1[[#This Row],[MOQ/One lead time demand]])</f>
        <v>11786.295026232558</v>
      </c>
      <c r="Z690" s="59">
        <f>Table1[[#This Row],[Qty to purchase]]*Table1[[#This Row],[Std. Price ($)]]</f>
        <v>758188.78644748789</v>
      </c>
      <c r="AA690" s="59"/>
      <c r="AB690" s="59"/>
      <c r="AC690" s="61">
        <f>Table1[[#This Row],[On Hand Stock (units)]]-(12*Table1[[#This Row],[APU
(units)]])</f>
        <v>-383.67422623255811</v>
      </c>
      <c r="AD690" s="64">
        <v>183.60000000000002</v>
      </c>
      <c r="AE690" s="65">
        <f>AD690*Table1[[#This Row],[Std. Price ($)]]</f>
        <v>11810.620799999999</v>
      </c>
    </row>
    <row r="691" spans="1:31" ht="18.5" x14ac:dyDescent="0.35">
      <c r="A691" s="46">
        <v>18282.029174928426</v>
      </c>
      <c r="B691" s="47">
        <v>10.018822409999999</v>
      </c>
      <c r="C691" s="47">
        <v>39.255927264707992</v>
      </c>
      <c r="D691" s="47">
        <f>Table1[[#This Row],[On-Hand Stock ($)]]/Table1[[#This Row],[Std. Price ($)]]</f>
        <v>3.9182176964755677</v>
      </c>
      <c r="E691" s="48">
        <v>18</v>
      </c>
      <c r="F691" s="49">
        <v>0.5</v>
      </c>
      <c r="G691" s="48">
        <v>1</v>
      </c>
      <c r="H691" s="48">
        <v>0.25</v>
      </c>
      <c r="I691" s="48">
        <v>16</v>
      </c>
      <c r="J691" s="55">
        <f>Table1[[#This Row],[APU
(units)]]+(Table1[[#This Row],[APU Trend]]*Table1[[#This Row],[APU
(units)]])</f>
        <v>27</v>
      </c>
      <c r="K691" s="55" t="str">
        <f>IF(Table1[[#This Row],[On Hand Stock (units)]]&gt;J691,"Yes","No")</f>
        <v>No</v>
      </c>
      <c r="L691" s="55">
        <f>Table1[[#This Row],[Lead Time (days)]]/Table1[[#This Row],[S-OTD]]</f>
        <v>16</v>
      </c>
      <c r="M691" s="55">
        <f>(Table1[[#This Row],[Demand variability (COV)]]/100)*E691</f>
        <v>4.4999999999999998E-2</v>
      </c>
      <c r="N691" s="55">
        <f>AVERAGE(Table1[[#This Row],[Lead Time (days)]],Table1[[#This Row],[Exp. Lead time]])</f>
        <v>16</v>
      </c>
      <c r="O691" s="55">
        <f>(Table1[[#This Row],[Exp. Lead time]]-N691)^2</f>
        <v>0</v>
      </c>
      <c r="P691" s="55">
        <v>0</v>
      </c>
      <c r="Q691" s="55">
        <f>1.64*SQRT(Table1[[#This Row],[Lead Time (days)]]*(M691^2)+Table1[[#This Row],[APU
(units)]]*P691)</f>
        <v>0.29519999999999996</v>
      </c>
      <c r="R691" s="58">
        <f>Table1[[#This Row],[Safety Stock]]+(E691/30)*Table1[[#This Row],[Lead Time (days)]]</f>
        <v>9.8951999999999991</v>
      </c>
      <c r="S691" s="58" t="str">
        <f>IF(Table1[[#This Row],[On Hand Stock (units)]]&gt;R691,"yes","no")</f>
        <v>no</v>
      </c>
      <c r="T691" s="59">
        <f>Table1[[#This Row],[On Hand Stock (units)]]-J691</f>
        <v>-23.081782303524431</v>
      </c>
      <c r="U691" s="59">
        <f>Table1[[#This Row],[Exp. Lead time]]*Table1[[#This Row],[APU
(units)]]/30</f>
        <v>9.6</v>
      </c>
      <c r="V691" s="59">
        <f>Table1[[#This Row],[On Hand Stock (units)]]+U691</f>
        <v>13.518217696475567</v>
      </c>
      <c r="W691" s="59" t="str">
        <f>IF(Table1[[#This Row],[On hand quantity after purchase]]&gt;Table1[[#This Row],[APU  Projection for oct]],"Yes","No")</f>
        <v>No</v>
      </c>
      <c r="X691" s="59">
        <f>AE691-Table1[[#This Row],[On Hand Stock (units)]]</f>
        <v>1078.1146025835244</v>
      </c>
      <c r="Y691" s="59">
        <f>MAX(Table1[[#This Row],[Qty required to meet next quarter]],Table1[[#This Row],[MOQ/One lead time demand]])</f>
        <v>1078.1146025835244</v>
      </c>
      <c r="Z691" s="59">
        <f>Table1[[#This Row],[Qty to purchase]]*Table1[[#This Row],[Std. Price ($)]]</f>
        <v>10801.438740912057</v>
      </c>
      <c r="AA691" s="59"/>
      <c r="AB691" s="59"/>
      <c r="AC691" s="61">
        <f>Table1[[#This Row],[On Hand Stock (units)]]-(12*Table1[[#This Row],[APU
(units)]])</f>
        <v>-212.08178230352442</v>
      </c>
      <c r="AD691" s="64">
        <v>108</v>
      </c>
      <c r="AE691" s="65">
        <f>AD691*Table1[[#This Row],[Std. Price ($)]]</f>
        <v>1082.0328202799999</v>
      </c>
    </row>
    <row r="692" spans="1:31" ht="18.5" x14ac:dyDescent="0.35">
      <c r="A692" s="46">
        <v>43920.826016644984</v>
      </c>
      <c r="B692" s="47">
        <v>25.197999999999997</v>
      </c>
      <c r="C692" s="47">
        <v>199.15566659999996</v>
      </c>
      <c r="D692" s="47">
        <f>Table1[[#This Row],[On-Hand Stock ($)]]/Table1[[#This Row],[Std. Price ($)]]</f>
        <v>7.9036299150726244</v>
      </c>
      <c r="E692" s="48">
        <v>18</v>
      </c>
      <c r="F692" s="49">
        <v>0.8</v>
      </c>
      <c r="G692" s="48">
        <v>1</v>
      </c>
      <c r="H692" s="48">
        <v>1</v>
      </c>
      <c r="I692" s="48">
        <v>11</v>
      </c>
      <c r="J692" s="55">
        <f>Table1[[#This Row],[APU
(units)]]+(Table1[[#This Row],[APU Trend]]*Table1[[#This Row],[APU
(units)]])</f>
        <v>32.4</v>
      </c>
      <c r="K692" s="55" t="str">
        <f>IF(Table1[[#This Row],[On Hand Stock (units)]]&gt;J692,"Yes","No")</f>
        <v>No</v>
      </c>
      <c r="L692" s="55">
        <f>Table1[[#This Row],[Lead Time (days)]]/Table1[[#This Row],[S-OTD]]</f>
        <v>11</v>
      </c>
      <c r="M692" s="55">
        <f>(Table1[[#This Row],[Demand variability (COV)]]/100)*E692</f>
        <v>0.18</v>
      </c>
      <c r="N692" s="55">
        <f>AVERAGE(Table1[[#This Row],[Lead Time (days)]],Table1[[#This Row],[Exp. Lead time]])</f>
        <v>11</v>
      </c>
      <c r="O692" s="55">
        <f>(Table1[[#This Row],[Exp. Lead time]]-N692)^2</f>
        <v>0</v>
      </c>
      <c r="P692" s="55">
        <v>0</v>
      </c>
      <c r="Q692" s="55">
        <f>1.64*SQRT(Table1[[#This Row],[Lead Time (days)]]*(M692^2)+Table1[[#This Row],[APU
(units)]]*P692)</f>
        <v>0.97906763811291397</v>
      </c>
      <c r="R692" s="58">
        <f>Table1[[#This Row],[Safety Stock]]+(E692/30)*Table1[[#This Row],[Lead Time (days)]]</f>
        <v>7.5790676381129138</v>
      </c>
      <c r="S692" s="58" t="str">
        <f>IF(Table1[[#This Row],[On Hand Stock (units)]]&gt;R692,"yes","no")</f>
        <v>yes</v>
      </c>
      <c r="T692" s="59">
        <f>Table1[[#This Row],[On Hand Stock (units)]]-J692</f>
        <v>-24.496370084927374</v>
      </c>
      <c r="U692" s="59">
        <f>Table1[[#This Row],[Exp. Lead time]]*Table1[[#This Row],[APU
(units)]]/30</f>
        <v>6.6</v>
      </c>
      <c r="V692" s="59">
        <f>Table1[[#This Row],[On Hand Stock (units)]]+U692</f>
        <v>14.503629915072624</v>
      </c>
      <c r="W692" s="59" t="str">
        <f>IF(Table1[[#This Row],[On hand quantity after purchase]]&gt;Table1[[#This Row],[APU  Projection for oct]],"Yes","No")</f>
        <v>No</v>
      </c>
      <c r="X692" s="59">
        <f>AE692-Table1[[#This Row],[On Hand Stock (units)]]</f>
        <v>3529.8955700849265</v>
      </c>
      <c r="Y692" s="59">
        <f>MAX(Table1[[#This Row],[Qty required to meet next quarter]],Table1[[#This Row],[MOQ/One lead time demand]])</f>
        <v>3529.8955700849265</v>
      </c>
      <c r="Z692" s="59">
        <f>Table1[[#This Row],[Qty to purchase]]*Table1[[#This Row],[Std. Price ($)]]</f>
        <v>88946.308574999959</v>
      </c>
      <c r="AA692" s="59"/>
      <c r="AB692" s="59"/>
      <c r="AC692" s="61">
        <f>Table1[[#This Row],[On Hand Stock (units)]]-(12*Table1[[#This Row],[APU
(units)]])</f>
        <v>-208.09637008492737</v>
      </c>
      <c r="AD692" s="64">
        <v>140.39999999999998</v>
      </c>
      <c r="AE692" s="65">
        <f>AD692*Table1[[#This Row],[Std. Price ($)]]</f>
        <v>3537.799199999999</v>
      </c>
    </row>
    <row r="693" spans="1:31" ht="18.5" x14ac:dyDescent="0.35">
      <c r="A693" s="46">
        <v>80866.556678479363</v>
      </c>
      <c r="B693" s="47">
        <v>8.1334499999999998</v>
      </c>
      <c r="C693" s="47">
        <v>49.189922686666669</v>
      </c>
      <c r="D693" s="47">
        <f>Table1[[#This Row],[On-Hand Stock ($)]]/Table1[[#This Row],[Std. Price ($)]]</f>
        <v>6.0478545619222679</v>
      </c>
      <c r="E693" s="48">
        <v>26</v>
      </c>
      <c r="F693" s="49">
        <v>0.5</v>
      </c>
      <c r="G693" s="48">
        <v>1</v>
      </c>
      <c r="H693" s="48">
        <v>0.25</v>
      </c>
      <c r="I693" s="48">
        <v>16</v>
      </c>
      <c r="J693" s="55">
        <f>Table1[[#This Row],[APU
(units)]]+(Table1[[#This Row],[APU Trend]]*Table1[[#This Row],[APU
(units)]])</f>
        <v>39</v>
      </c>
      <c r="K693" s="55" t="str">
        <f>IF(Table1[[#This Row],[On Hand Stock (units)]]&gt;J693,"Yes","No")</f>
        <v>No</v>
      </c>
      <c r="L693" s="55">
        <f>Table1[[#This Row],[Lead Time (days)]]/Table1[[#This Row],[S-OTD]]</f>
        <v>16</v>
      </c>
      <c r="M693" s="55">
        <f>(Table1[[#This Row],[Demand variability (COV)]]/100)*E693</f>
        <v>6.5000000000000002E-2</v>
      </c>
      <c r="N693" s="55">
        <f>AVERAGE(Table1[[#This Row],[Lead Time (days)]],Table1[[#This Row],[Exp. Lead time]])</f>
        <v>16</v>
      </c>
      <c r="O693" s="55">
        <f>(Table1[[#This Row],[Exp. Lead time]]-N693)^2</f>
        <v>0</v>
      </c>
      <c r="P693" s="55">
        <v>0</v>
      </c>
      <c r="Q693" s="55">
        <f>1.64*SQRT(Table1[[#This Row],[Lead Time (days)]]*(M693^2)+Table1[[#This Row],[APU
(units)]]*P693)</f>
        <v>0.4264</v>
      </c>
      <c r="R693" s="58">
        <f>Table1[[#This Row],[Safety Stock]]+(E693/30)*Table1[[#This Row],[Lead Time (days)]]</f>
        <v>14.293066666666666</v>
      </c>
      <c r="S693" s="58" t="str">
        <f>IF(Table1[[#This Row],[On Hand Stock (units)]]&gt;R693,"yes","no")</f>
        <v>no</v>
      </c>
      <c r="T693" s="59">
        <f>Table1[[#This Row],[On Hand Stock (units)]]-J693</f>
        <v>-32.952145438077736</v>
      </c>
      <c r="U693" s="59">
        <f>Table1[[#This Row],[Exp. Lead time]]*Table1[[#This Row],[APU
(units)]]/30</f>
        <v>13.866666666666667</v>
      </c>
      <c r="V693" s="59">
        <f>Table1[[#This Row],[On Hand Stock (units)]]+U693</f>
        <v>19.914521228588935</v>
      </c>
      <c r="W693" s="59" t="str">
        <f>IF(Table1[[#This Row],[On hand quantity after purchase]]&gt;Table1[[#This Row],[APU  Projection for oct]],"Yes","No")</f>
        <v>No</v>
      </c>
      <c r="X693" s="59">
        <f>AE693-Table1[[#This Row],[On Hand Stock (units)]]</f>
        <v>1262.7703454380776</v>
      </c>
      <c r="Y693" s="59">
        <f>MAX(Table1[[#This Row],[Qty required to meet next quarter]],Table1[[#This Row],[MOQ/One lead time demand]])</f>
        <v>1262.7703454380776</v>
      </c>
      <c r="Z693" s="59">
        <f>Table1[[#This Row],[Qty to purchase]]*Table1[[#This Row],[Std. Price ($)]]</f>
        <v>10270.679466103333</v>
      </c>
      <c r="AA693" s="59"/>
      <c r="AB693" s="59"/>
      <c r="AC693" s="61">
        <f>Table1[[#This Row],[On Hand Stock (units)]]-(12*Table1[[#This Row],[APU
(units)]])</f>
        <v>-305.95214543807771</v>
      </c>
      <c r="AD693" s="64">
        <v>156</v>
      </c>
      <c r="AE693" s="65">
        <f>AD693*Table1[[#This Row],[Std. Price ($)]]</f>
        <v>1268.8181999999999</v>
      </c>
    </row>
    <row r="694" spans="1:31" ht="18.5" x14ac:dyDescent="0.35">
      <c r="A694" s="46">
        <v>9615.9436254509292</v>
      </c>
      <c r="B694" s="47">
        <v>32.784059999999997</v>
      </c>
      <c r="C694" s="47">
        <v>147.42096016266666</v>
      </c>
      <c r="D694" s="47">
        <f>Table1[[#This Row],[On-Hand Stock ($)]]/Table1[[#This Row],[Std. Price ($)]]</f>
        <v>4.4967267679069245</v>
      </c>
      <c r="E694" s="48">
        <v>26</v>
      </c>
      <c r="F694" s="49">
        <v>0.5</v>
      </c>
      <c r="G694" s="48">
        <v>1</v>
      </c>
      <c r="H694" s="48">
        <v>0.25</v>
      </c>
      <c r="I694" s="48">
        <v>16</v>
      </c>
      <c r="J694" s="55">
        <f>Table1[[#This Row],[APU
(units)]]+(Table1[[#This Row],[APU Trend]]*Table1[[#This Row],[APU
(units)]])</f>
        <v>39</v>
      </c>
      <c r="K694" s="55" t="str">
        <f>IF(Table1[[#This Row],[On Hand Stock (units)]]&gt;J694,"Yes","No")</f>
        <v>No</v>
      </c>
      <c r="L694" s="55">
        <f>Table1[[#This Row],[Lead Time (days)]]/Table1[[#This Row],[S-OTD]]</f>
        <v>16</v>
      </c>
      <c r="M694" s="55">
        <f>(Table1[[#This Row],[Demand variability (COV)]]/100)*E694</f>
        <v>6.5000000000000002E-2</v>
      </c>
      <c r="N694" s="55">
        <f>AVERAGE(Table1[[#This Row],[Lead Time (days)]],Table1[[#This Row],[Exp. Lead time]])</f>
        <v>16</v>
      </c>
      <c r="O694" s="55">
        <f>(Table1[[#This Row],[Exp. Lead time]]-N694)^2</f>
        <v>0</v>
      </c>
      <c r="P694" s="55">
        <v>0</v>
      </c>
      <c r="Q694" s="55">
        <f>1.64*SQRT(Table1[[#This Row],[Lead Time (days)]]*(M694^2)+Table1[[#This Row],[APU
(units)]]*P694)</f>
        <v>0.4264</v>
      </c>
      <c r="R694" s="58">
        <f>Table1[[#This Row],[Safety Stock]]+(E694/30)*Table1[[#This Row],[Lead Time (days)]]</f>
        <v>14.293066666666666</v>
      </c>
      <c r="S694" s="58" t="str">
        <f>IF(Table1[[#This Row],[On Hand Stock (units)]]&gt;R694,"yes","no")</f>
        <v>no</v>
      </c>
      <c r="T694" s="59">
        <f>Table1[[#This Row],[On Hand Stock (units)]]-J694</f>
        <v>-34.503273232093079</v>
      </c>
      <c r="U694" s="59">
        <f>Table1[[#This Row],[Exp. Lead time]]*Table1[[#This Row],[APU
(units)]]/30</f>
        <v>13.866666666666667</v>
      </c>
      <c r="V694" s="59">
        <f>Table1[[#This Row],[On Hand Stock (units)]]+U694</f>
        <v>18.363393434573592</v>
      </c>
      <c r="W694" s="59" t="str">
        <f>IF(Table1[[#This Row],[On hand quantity after purchase]]&gt;Table1[[#This Row],[APU  Projection for oct]],"Yes","No")</f>
        <v>No</v>
      </c>
      <c r="X694" s="59">
        <f>AE694-Table1[[#This Row],[On Hand Stock (units)]]</f>
        <v>5109.8166332320925</v>
      </c>
      <c r="Y694" s="59">
        <f>MAX(Table1[[#This Row],[Qty required to meet next quarter]],Table1[[#This Row],[MOQ/One lead time demand]])</f>
        <v>5109.8166332320925</v>
      </c>
      <c r="Z694" s="59">
        <f>Table1[[#This Row],[Qty to purchase]]*Table1[[#This Row],[Std. Price ($)]]</f>
        <v>167520.53509287888</v>
      </c>
      <c r="AA694" s="59"/>
      <c r="AB694" s="59"/>
      <c r="AC694" s="61">
        <f>Table1[[#This Row],[On Hand Stock (units)]]-(12*Table1[[#This Row],[APU
(units)]])</f>
        <v>-307.50327323209308</v>
      </c>
      <c r="AD694" s="64">
        <v>156</v>
      </c>
      <c r="AE694" s="65">
        <f>AD694*Table1[[#This Row],[Std. Price ($)]]</f>
        <v>5114.3133599999992</v>
      </c>
    </row>
    <row r="695" spans="1:31" ht="18.5" x14ac:dyDescent="0.35">
      <c r="A695" s="46">
        <v>75533.753932612643</v>
      </c>
      <c r="B695" s="47">
        <v>94.341999999999999</v>
      </c>
      <c r="C695" s="47">
        <v>1012.4293455466667</v>
      </c>
      <c r="D695" s="47">
        <f>Table1[[#This Row],[On-Hand Stock ($)]]/Table1[[#This Row],[Std. Price ($)]]</f>
        <v>10.731480629482805</v>
      </c>
      <c r="E695" s="48">
        <v>10</v>
      </c>
      <c r="F695" s="49">
        <v>0.4</v>
      </c>
      <c r="G695" s="48">
        <v>1</v>
      </c>
      <c r="H695" s="48">
        <v>1.47</v>
      </c>
      <c r="I695" s="48">
        <v>16</v>
      </c>
      <c r="J695" s="55">
        <f>Table1[[#This Row],[APU
(units)]]+(Table1[[#This Row],[APU Trend]]*Table1[[#This Row],[APU
(units)]])</f>
        <v>14</v>
      </c>
      <c r="K695" s="55" t="str">
        <f>IF(Table1[[#This Row],[On Hand Stock (units)]]&gt;J695,"Yes","No")</f>
        <v>No</v>
      </c>
      <c r="L695" s="55">
        <f>Table1[[#This Row],[Lead Time (days)]]/Table1[[#This Row],[S-OTD]]</f>
        <v>16</v>
      </c>
      <c r="M695" s="55">
        <f>(Table1[[#This Row],[Demand variability (COV)]]/100)*E695</f>
        <v>0.14699999999999999</v>
      </c>
      <c r="N695" s="55">
        <f>AVERAGE(Table1[[#This Row],[Lead Time (days)]],Table1[[#This Row],[Exp. Lead time]])</f>
        <v>16</v>
      </c>
      <c r="O695" s="55">
        <f>(Table1[[#This Row],[Exp. Lead time]]-N695)^2</f>
        <v>0</v>
      </c>
      <c r="P695" s="55">
        <v>0</v>
      </c>
      <c r="Q695" s="55">
        <f>1.64*SQRT(Table1[[#This Row],[Lead Time (days)]]*(M695^2)+Table1[[#This Row],[APU
(units)]]*P695)</f>
        <v>0.96431999999999984</v>
      </c>
      <c r="R695" s="58">
        <f>Table1[[#This Row],[Safety Stock]]+(E695/30)*Table1[[#This Row],[Lead Time (days)]]</f>
        <v>6.2976533333333329</v>
      </c>
      <c r="S695" s="58" t="str">
        <f>IF(Table1[[#This Row],[On Hand Stock (units)]]&gt;R695,"yes","no")</f>
        <v>yes</v>
      </c>
      <c r="T695" s="59">
        <f>Table1[[#This Row],[On Hand Stock (units)]]-J695</f>
        <v>-3.2685193705171951</v>
      </c>
      <c r="U695" s="59">
        <f>Table1[[#This Row],[Exp. Lead time]]*Table1[[#This Row],[APU
(units)]]/30</f>
        <v>5.333333333333333</v>
      </c>
      <c r="V695" s="59">
        <f>Table1[[#This Row],[On Hand Stock (units)]]+U695</f>
        <v>16.064813962816139</v>
      </c>
      <c r="W695" s="59" t="str">
        <f>IF(Table1[[#This Row],[On hand quantity after purchase]]&gt;Table1[[#This Row],[APU  Projection for oct]],"Yes","No")</f>
        <v>Yes</v>
      </c>
      <c r="X695" s="59">
        <f>AE695-Table1[[#This Row],[On Hand Stock (units)]]</f>
        <v>5083.7365193705173</v>
      </c>
      <c r="Y695" s="59">
        <f>MAX(Table1[[#This Row],[Qty required to meet next quarter]],Table1[[#This Row],[MOQ/One lead time demand]])</f>
        <v>5083.7365193705173</v>
      </c>
      <c r="Z695" s="59">
        <f>Table1[[#This Row],[Qty to purchase]]*Table1[[#This Row],[Std. Price ($)]]</f>
        <v>479609.87071045331</v>
      </c>
      <c r="AA695" s="59"/>
      <c r="AB695" s="59"/>
      <c r="AC695" s="61">
        <f>Table1[[#This Row],[On Hand Stock (units)]]-(12*Table1[[#This Row],[APU
(units)]])</f>
        <v>-109.2685193705172</v>
      </c>
      <c r="AD695" s="64">
        <v>54</v>
      </c>
      <c r="AE695" s="65">
        <f>AD695*Table1[[#This Row],[Std. Price ($)]]</f>
        <v>5094.4679999999998</v>
      </c>
    </row>
    <row r="696" spans="1:31" ht="18.5" x14ac:dyDescent="0.35">
      <c r="A696" s="46">
        <v>12826.955969438781</v>
      </c>
      <c r="B696" s="47">
        <v>3575.7468831799997</v>
      </c>
      <c r="C696" s="47">
        <v>109974.89893768168</v>
      </c>
      <c r="D696" s="47">
        <f>Table1[[#This Row],[On-Hand Stock ($)]]/Table1[[#This Row],[Std. Price ($)]]</f>
        <v>30.755784044724745</v>
      </c>
      <c r="E696" s="48">
        <v>26</v>
      </c>
      <c r="F696" s="49">
        <v>-0.6</v>
      </c>
      <c r="G696" s="48">
        <v>0.75</v>
      </c>
      <c r="H696" s="48">
        <v>0.82</v>
      </c>
      <c r="I696" s="48">
        <v>36</v>
      </c>
      <c r="J696" s="55">
        <f>Table1[[#This Row],[APU
(units)]]+(Table1[[#This Row],[APU Trend]]*Table1[[#This Row],[APU
(units)]])</f>
        <v>10.4</v>
      </c>
      <c r="K696" s="55" t="str">
        <f>IF(Table1[[#This Row],[On Hand Stock (units)]]&gt;J696,"Yes","No")</f>
        <v>Yes</v>
      </c>
      <c r="L696" s="55">
        <f>Table1[[#This Row],[Lead Time (days)]]/Table1[[#This Row],[S-OTD]]</f>
        <v>48</v>
      </c>
      <c r="M696" s="55">
        <f>(Table1[[#This Row],[Demand variability (COV)]]/100)*E696</f>
        <v>0.21319999999999997</v>
      </c>
      <c r="N696" s="55">
        <f>AVERAGE(Table1[[#This Row],[Lead Time (days)]],Table1[[#This Row],[Exp. Lead time]])</f>
        <v>42</v>
      </c>
      <c r="O696" s="55">
        <f>(Table1[[#This Row],[Exp. Lead time]]-N696)^2</f>
        <v>36</v>
      </c>
      <c r="P696" s="55">
        <v>36</v>
      </c>
      <c r="Q696" s="55">
        <f>1.64*SQRT(Table1[[#This Row],[Lead Time (days)]]*(M696^2)+Table1[[#This Row],[APU
(units)]]*P696)</f>
        <v>50.218191266318463</v>
      </c>
      <c r="R696" s="58">
        <f>Table1[[#This Row],[Safety Stock]]+(E696/30)*Table1[[#This Row],[Lead Time (days)]]</f>
        <v>81.418191266318473</v>
      </c>
      <c r="S696" s="58" t="str">
        <f>IF(Table1[[#This Row],[On Hand Stock (units)]]&gt;R696,"yes","no")</f>
        <v>no</v>
      </c>
      <c r="T696" s="59">
        <f>Table1[[#This Row],[On Hand Stock (units)]]-J696</f>
        <v>20.355784044724743</v>
      </c>
      <c r="U696" s="59">
        <f>Table1[[#This Row],[Exp. Lead time]]*Table1[[#This Row],[APU
(units)]]/30</f>
        <v>41.6</v>
      </c>
      <c r="V696" s="59">
        <f>Table1[[#This Row],[On Hand Stock (units)]]+U696</f>
        <v>72.355784044724743</v>
      </c>
      <c r="W696" s="59" t="str">
        <f>IF(Table1[[#This Row],[On hand quantity after purchase]]&gt;Table1[[#This Row],[APU  Projection for oct]],"Yes","No")</f>
        <v>Yes</v>
      </c>
      <c r="X696" s="59">
        <f>AE696-Table1[[#This Row],[On Hand Stock (units)]]</f>
        <v>-55812.407161652707</v>
      </c>
      <c r="Y696" s="59">
        <f>MAX(Table1[[#This Row],[Qty required to meet next quarter]],Table1[[#This Row],[MOQ/One lead time demand]])</f>
        <v>41.6</v>
      </c>
      <c r="Z696" s="59">
        <f>Table1[[#This Row],[Qty to purchase]]*Table1[[#This Row],[Std. Price ($)]]</f>
        <v>148751.07034028799</v>
      </c>
      <c r="AA696" s="59"/>
      <c r="AB696" s="59"/>
      <c r="AC696" s="61">
        <f>Table1[[#This Row],[On Hand Stock (units)]]-(12*Table1[[#This Row],[APU
(units)]])</f>
        <v>-281.24421595527525</v>
      </c>
      <c r="AD696" s="64">
        <v>-15.599999999999996</v>
      </c>
      <c r="AE696" s="65">
        <f>AD696*Table1[[#This Row],[Std. Price ($)]]</f>
        <v>-55781.651377607981</v>
      </c>
    </row>
    <row r="697" spans="1:31" ht="18.5" x14ac:dyDescent="0.35">
      <c r="A697" s="46">
        <v>58772.045897727388</v>
      </c>
      <c r="B697" s="47">
        <v>5.9632258099999991</v>
      </c>
      <c r="C697" s="47">
        <v>48.016836481366134</v>
      </c>
      <c r="D697" s="47">
        <f>Table1[[#This Row],[On-Hand Stock ($)]]/Table1[[#This Row],[Std. Price ($)]]</f>
        <v>8.0521580116661955</v>
      </c>
      <c r="E697" s="48">
        <v>26</v>
      </c>
      <c r="F697" s="49">
        <v>0.4</v>
      </c>
      <c r="G697" s="48">
        <v>1</v>
      </c>
      <c r="H697" s="48">
        <v>1.44</v>
      </c>
      <c r="I697" s="48">
        <v>5</v>
      </c>
      <c r="J697" s="55">
        <f>Table1[[#This Row],[APU
(units)]]+(Table1[[#This Row],[APU Trend]]*Table1[[#This Row],[APU
(units)]])</f>
        <v>36.4</v>
      </c>
      <c r="K697" s="55" t="str">
        <f>IF(Table1[[#This Row],[On Hand Stock (units)]]&gt;J697,"Yes","No")</f>
        <v>No</v>
      </c>
      <c r="L697" s="55">
        <f>Table1[[#This Row],[Lead Time (days)]]/Table1[[#This Row],[S-OTD]]</f>
        <v>5</v>
      </c>
      <c r="M697" s="55">
        <f>(Table1[[#This Row],[Demand variability (COV)]]/100)*E697</f>
        <v>0.37440000000000001</v>
      </c>
      <c r="N697" s="55">
        <f>AVERAGE(Table1[[#This Row],[Lead Time (days)]],Table1[[#This Row],[Exp. Lead time]])</f>
        <v>5</v>
      </c>
      <c r="O697" s="55">
        <f>(Table1[[#This Row],[Exp. Lead time]]-N697)^2</f>
        <v>0</v>
      </c>
      <c r="P697" s="55">
        <v>0</v>
      </c>
      <c r="Q697" s="55">
        <f>1.64*SQRT(Table1[[#This Row],[Lead Time (days)]]*(M697^2)+Table1[[#This Row],[APU
(units)]]*P697)</f>
        <v>1.3729815152725109</v>
      </c>
      <c r="R697" s="58">
        <f>Table1[[#This Row],[Safety Stock]]+(E697/30)*Table1[[#This Row],[Lead Time (days)]]</f>
        <v>5.706314848605845</v>
      </c>
      <c r="S697" s="58" t="str">
        <f>IF(Table1[[#This Row],[On Hand Stock (units)]]&gt;R697,"yes","no")</f>
        <v>yes</v>
      </c>
      <c r="T697" s="59">
        <f>Table1[[#This Row],[On Hand Stock (units)]]-J697</f>
        <v>-28.347841988333805</v>
      </c>
      <c r="U697" s="59">
        <f>Table1[[#This Row],[Exp. Lead time]]*Table1[[#This Row],[APU
(units)]]/30</f>
        <v>4.333333333333333</v>
      </c>
      <c r="V697" s="59">
        <f>Table1[[#This Row],[On Hand Stock (units)]]+U697</f>
        <v>12.385491344999529</v>
      </c>
      <c r="W697" s="59" t="str">
        <f>IF(Table1[[#This Row],[On hand quantity after purchase]]&gt;Table1[[#This Row],[APU  Projection for oct]],"Yes","No")</f>
        <v>No</v>
      </c>
      <c r="X697" s="59">
        <f>AE697-Table1[[#This Row],[On Hand Stock (units)]]</f>
        <v>829.18474571233355</v>
      </c>
      <c r="Y697" s="59">
        <f>MAX(Table1[[#This Row],[Qty required to meet next quarter]],Table1[[#This Row],[MOQ/One lead time demand]])</f>
        <v>829.18474571233355</v>
      </c>
      <c r="Z697" s="59">
        <f>Table1[[#This Row],[Qty to purchase]]*Table1[[#This Row],[Std. Price ($)]]</f>
        <v>4944.6158768900732</v>
      </c>
      <c r="AA697" s="59"/>
      <c r="AB697" s="59"/>
      <c r="AC697" s="61">
        <f>Table1[[#This Row],[On Hand Stock (units)]]-(12*Table1[[#This Row],[APU
(units)]])</f>
        <v>-303.94784198833378</v>
      </c>
      <c r="AD697" s="64">
        <v>140.39999999999998</v>
      </c>
      <c r="AE697" s="65">
        <f>AD697*Table1[[#This Row],[Std. Price ($)]]</f>
        <v>837.23690372399972</v>
      </c>
    </row>
    <row r="698" spans="1:31" ht="18.5" x14ac:dyDescent="0.35">
      <c r="A698" s="46">
        <v>54644.764414236146</v>
      </c>
      <c r="B698" s="47">
        <v>11.830135059999998</v>
      </c>
      <c r="C698" s="47">
        <v>264.64919463522699</v>
      </c>
      <c r="D698" s="47">
        <f>Table1[[#This Row],[On-Hand Stock ($)]]/Table1[[#This Row],[Std. Price ($)]]</f>
        <v>22.370766968676268</v>
      </c>
      <c r="E698" s="48">
        <v>26</v>
      </c>
      <c r="F698" s="49">
        <v>0.5</v>
      </c>
      <c r="G698" s="48">
        <v>0.8</v>
      </c>
      <c r="H698" s="48">
        <v>0.91</v>
      </c>
      <c r="I698" s="48">
        <v>22</v>
      </c>
      <c r="J698" s="55">
        <f>Table1[[#This Row],[APU
(units)]]+(Table1[[#This Row],[APU Trend]]*Table1[[#This Row],[APU
(units)]])</f>
        <v>39</v>
      </c>
      <c r="K698" s="55" t="str">
        <f>IF(Table1[[#This Row],[On Hand Stock (units)]]&gt;J698,"Yes","No")</f>
        <v>No</v>
      </c>
      <c r="L698" s="55">
        <f>Table1[[#This Row],[Lead Time (days)]]/Table1[[#This Row],[S-OTD]]</f>
        <v>27.5</v>
      </c>
      <c r="M698" s="55">
        <f>(Table1[[#This Row],[Demand variability (COV)]]/100)*E698</f>
        <v>0.2366</v>
      </c>
      <c r="N698" s="55">
        <f>AVERAGE(Table1[[#This Row],[Lead Time (days)]],Table1[[#This Row],[Exp. Lead time]])</f>
        <v>24.75</v>
      </c>
      <c r="O698" s="55">
        <f>(Table1[[#This Row],[Exp. Lead time]]-N698)^2</f>
        <v>7.5625</v>
      </c>
      <c r="P698" s="55">
        <v>7.5625</v>
      </c>
      <c r="Q698" s="55">
        <f>1.64*SQRT(Table1[[#This Row],[Lead Time (days)]]*(M698^2)+Table1[[#This Row],[APU
(units)]]*P698)</f>
        <v>23.068484513306718</v>
      </c>
      <c r="R698" s="58">
        <f>Table1[[#This Row],[Safety Stock]]+(E698/30)*Table1[[#This Row],[Lead Time (days)]]</f>
        <v>42.135151179973384</v>
      </c>
      <c r="S698" s="58" t="str">
        <f>IF(Table1[[#This Row],[On Hand Stock (units)]]&gt;R698,"yes","no")</f>
        <v>no</v>
      </c>
      <c r="T698" s="59">
        <f>Table1[[#This Row],[On Hand Stock (units)]]-J698</f>
        <v>-16.629233031323732</v>
      </c>
      <c r="U698" s="59">
        <f>Table1[[#This Row],[Exp. Lead time]]*Table1[[#This Row],[APU
(units)]]/30</f>
        <v>23.833333333333332</v>
      </c>
      <c r="V698" s="59">
        <f>Table1[[#This Row],[On Hand Stock (units)]]+U698</f>
        <v>46.2041003020096</v>
      </c>
      <c r="W698" s="59" t="str">
        <f>IF(Table1[[#This Row],[On hand quantity after purchase]]&gt;Table1[[#This Row],[APU  Projection for oct]],"Yes","No")</f>
        <v>Yes</v>
      </c>
      <c r="X698" s="59">
        <f>AE698-Table1[[#This Row],[On Hand Stock (units)]]</f>
        <v>1823.1303023913235</v>
      </c>
      <c r="Y698" s="59">
        <f>MAX(Table1[[#This Row],[Qty required to meet next quarter]],Table1[[#This Row],[MOQ/One lead time demand]])</f>
        <v>1823.1303023913235</v>
      </c>
      <c r="Z698" s="59">
        <f>Table1[[#This Row],[Qty to purchase]]*Table1[[#This Row],[Std. Price ($)]]</f>
        <v>21567.877709267996</v>
      </c>
      <c r="AA698" s="59"/>
      <c r="AB698" s="59"/>
      <c r="AC698" s="61">
        <f>Table1[[#This Row],[On Hand Stock (units)]]-(12*Table1[[#This Row],[APU
(units)]])</f>
        <v>-289.62923303132374</v>
      </c>
      <c r="AD698" s="64">
        <v>156</v>
      </c>
      <c r="AE698" s="65">
        <f>AD698*Table1[[#This Row],[Std. Price ($)]]</f>
        <v>1845.5010693599997</v>
      </c>
    </row>
    <row r="699" spans="1:31" ht="18.5" x14ac:dyDescent="0.35">
      <c r="A699" s="46">
        <v>39482.280930534966</v>
      </c>
      <c r="B699" s="47">
        <v>20.291225709999996</v>
      </c>
      <c r="C699" s="47">
        <v>408.62098721196492</v>
      </c>
      <c r="D699" s="47">
        <f>Table1[[#This Row],[On-Hand Stock ($)]]/Table1[[#This Row],[Std. Price ($)]]</f>
        <v>20.137816859953752</v>
      </c>
      <c r="E699" s="48">
        <v>10</v>
      </c>
      <c r="F699" s="49">
        <v>0.8</v>
      </c>
      <c r="G699" s="48">
        <v>1</v>
      </c>
      <c r="H699" s="48">
        <v>1.7</v>
      </c>
      <c r="I699" s="48">
        <v>30</v>
      </c>
      <c r="J699" s="55">
        <f>Table1[[#This Row],[APU
(units)]]+(Table1[[#This Row],[APU Trend]]*Table1[[#This Row],[APU
(units)]])</f>
        <v>18</v>
      </c>
      <c r="K699" s="55" t="str">
        <f>IF(Table1[[#This Row],[On Hand Stock (units)]]&gt;J699,"Yes","No")</f>
        <v>Yes</v>
      </c>
      <c r="L699" s="55">
        <f>Table1[[#This Row],[Lead Time (days)]]/Table1[[#This Row],[S-OTD]]</f>
        <v>30</v>
      </c>
      <c r="M699" s="55">
        <f>(Table1[[#This Row],[Demand variability (COV)]]/100)*E699</f>
        <v>0.17</v>
      </c>
      <c r="N699" s="55">
        <f>AVERAGE(Table1[[#This Row],[Lead Time (days)]],Table1[[#This Row],[Exp. Lead time]])</f>
        <v>30</v>
      </c>
      <c r="O699" s="55">
        <f>(Table1[[#This Row],[Exp. Lead time]]-N699)^2</f>
        <v>0</v>
      </c>
      <c r="P699" s="55">
        <v>0</v>
      </c>
      <c r="Q699" s="55">
        <f>1.64*SQRT(Table1[[#This Row],[Lead Time (days)]]*(M699^2)+Table1[[#This Row],[APU
(units)]]*P699)</f>
        <v>1.5270504903244033</v>
      </c>
      <c r="R699" s="58">
        <f>Table1[[#This Row],[Safety Stock]]+(E699/30)*Table1[[#This Row],[Lead Time (days)]]</f>
        <v>11.527050490324402</v>
      </c>
      <c r="S699" s="58" t="str">
        <f>IF(Table1[[#This Row],[On Hand Stock (units)]]&gt;R699,"yes","no")</f>
        <v>yes</v>
      </c>
      <c r="T699" s="59">
        <f>Table1[[#This Row],[On Hand Stock (units)]]-J699</f>
        <v>2.1378168599537517</v>
      </c>
      <c r="U699" s="59">
        <f>Table1[[#This Row],[Exp. Lead time]]*Table1[[#This Row],[APU
(units)]]/30</f>
        <v>10</v>
      </c>
      <c r="V699" s="59">
        <f>Table1[[#This Row],[On Hand Stock (units)]]+U699</f>
        <v>30.137816859953752</v>
      </c>
      <c r="W699" s="59" t="str">
        <f>IF(Table1[[#This Row],[On hand quantity after purchase]]&gt;Table1[[#This Row],[APU  Projection for oct]],"Yes","No")</f>
        <v>Yes</v>
      </c>
      <c r="X699" s="59">
        <f>AE699-Table1[[#This Row],[On Hand Stock (units)]]</f>
        <v>1562.5777885200459</v>
      </c>
      <c r="Y699" s="59">
        <f>MAX(Table1[[#This Row],[Qty required to meet next quarter]],Table1[[#This Row],[MOQ/One lead time demand]])</f>
        <v>1562.5777885200459</v>
      </c>
      <c r="Z699" s="59">
        <f>Table1[[#This Row],[Qty to purchase]]*Table1[[#This Row],[Std. Price ($)]]</f>
        <v>31706.61859629289</v>
      </c>
      <c r="AA699" s="59"/>
      <c r="AB699" s="59"/>
      <c r="AC699" s="61">
        <f>Table1[[#This Row],[On Hand Stock (units)]]-(12*Table1[[#This Row],[APU
(units)]])</f>
        <v>-99.862183140046255</v>
      </c>
      <c r="AD699" s="64">
        <v>78</v>
      </c>
      <c r="AE699" s="65">
        <f>AD699*Table1[[#This Row],[Std. Price ($)]]</f>
        <v>1582.7156053799997</v>
      </c>
    </row>
    <row r="700" spans="1:31" ht="18.5" x14ac:dyDescent="0.35">
      <c r="A700" s="46">
        <v>67961.411451779612</v>
      </c>
      <c r="B700" s="47">
        <v>141.73512122999998</v>
      </c>
      <c r="C700" s="47">
        <v>4417.4538529937536</v>
      </c>
      <c r="D700" s="47">
        <f>Table1[[#This Row],[On-Hand Stock ($)]]/Table1[[#This Row],[Std. Price ($)]]</f>
        <v>31.166967048522519</v>
      </c>
      <c r="E700" s="48">
        <v>34</v>
      </c>
      <c r="F700" s="49">
        <v>-0.7</v>
      </c>
      <c r="G700" s="48">
        <v>0.82</v>
      </c>
      <c r="H700" s="48">
        <v>0.86</v>
      </c>
      <c r="I700" s="48">
        <v>27</v>
      </c>
      <c r="J700" s="55">
        <f>Table1[[#This Row],[APU
(units)]]+(Table1[[#This Row],[APU Trend]]*Table1[[#This Row],[APU
(units)]])</f>
        <v>10.200000000000003</v>
      </c>
      <c r="K700" s="55" t="str">
        <f>IF(Table1[[#This Row],[On Hand Stock (units)]]&gt;J700,"Yes","No")</f>
        <v>Yes</v>
      </c>
      <c r="L700" s="55">
        <f>Table1[[#This Row],[Lead Time (days)]]/Table1[[#This Row],[S-OTD]]</f>
        <v>32.926829268292686</v>
      </c>
      <c r="M700" s="55">
        <f>(Table1[[#This Row],[Demand variability (COV)]]/100)*E700</f>
        <v>0.29239999999999999</v>
      </c>
      <c r="N700" s="55">
        <f>AVERAGE(Table1[[#This Row],[Lead Time (days)]],Table1[[#This Row],[Exp. Lead time]])</f>
        <v>29.963414634146343</v>
      </c>
      <c r="O700" s="55">
        <f>(Table1[[#This Row],[Exp. Lead time]]-N700)^2</f>
        <v>8.7818262938727027</v>
      </c>
      <c r="P700" s="55">
        <v>8.7818262938727027</v>
      </c>
      <c r="Q700" s="55">
        <f>1.64*SQRT(Table1[[#This Row],[Lead Time (days)]]*(M700^2)+Table1[[#This Row],[APU
(units)]]*P700)</f>
        <v>28.44776228340276</v>
      </c>
      <c r="R700" s="58">
        <f>Table1[[#This Row],[Safety Stock]]+(E700/30)*Table1[[#This Row],[Lead Time (days)]]</f>
        <v>59.047762283402761</v>
      </c>
      <c r="S700" s="58" t="str">
        <f>IF(Table1[[#This Row],[On Hand Stock (units)]]&gt;R700,"yes","no")</f>
        <v>no</v>
      </c>
      <c r="T700" s="59">
        <f>Table1[[#This Row],[On Hand Stock (units)]]-J700</f>
        <v>20.966967048522516</v>
      </c>
      <c r="U700" s="59">
        <f>Table1[[#This Row],[Exp. Lead time]]*Table1[[#This Row],[APU
(units)]]/30</f>
        <v>37.31707317073171</v>
      </c>
      <c r="V700" s="59">
        <f>Table1[[#This Row],[On Hand Stock (units)]]+U700</f>
        <v>68.484040219254226</v>
      </c>
      <c r="W700" s="59" t="str">
        <f>IF(Table1[[#This Row],[On hand quantity after purchase]]&gt;Table1[[#This Row],[APU  Projection for oct]],"Yes","No")</f>
        <v>Yes</v>
      </c>
      <c r="X700" s="59">
        <f>AE700-Table1[[#This Row],[On Hand Stock (units)]]</f>
        <v>-5813.9599132325193</v>
      </c>
      <c r="Y700" s="59">
        <f>MAX(Table1[[#This Row],[Qty required to meet next quarter]],Table1[[#This Row],[MOQ/One lead time demand]])</f>
        <v>37.31707317073171</v>
      </c>
      <c r="Z700" s="59">
        <f>Table1[[#This Row],[Qty to purchase]]*Table1[[#This Row],[Std. Price ($)]]</f>
        <v>5289.1398898024381</v>
      </c>
      <c r="AA700" s="59"/>
      <c r="AB700" s="59"/>
      <c r="AC700" s="61">
        <f>Table1[[#This Row],[On Hand Stock (units)]]-(12*Table1[[#This Row],[APU
(units)]])</f>
        <v>-376.83303295147749</v>
      </c>
      <c r="AD700" s="64">
        <v>-40.799999999999983</v>
      </c>
      <c r="AE700" s="65">
        <f>AD700*Table1[[#This Row],[Std. Price ($)]]</f>
        <v>-5782.7929461839967</v>
      </c>
    </row>
    <row r="701" spans="1:31" ht="18.5" x14ac:dyDescent="0.35">
      <c r="A701" s="46">
        <v>5065.1882829861661</v>
      </c>
      <c r="B701" s="47">
        <v>10.018822409999999</v>
      </c>
      <c r="C701" s="47">
        <v>473.67860230447474</v>
      </c>
      <c r="D701" s="47">
        <f>Table1[[#This Row],[On-Hand Stock ($)]]/Table1[[#This Row],[Std. Price ($)]]</f>
        <v>47.278870002894365</v>
      </c>
      <c r="E701" s="48">
        <v>34</v>
      </c>
      <c r="F701" s="49">
        <v>1.5</v>
      </c>
      <c r="G701" s="48">
        <v>0.9</v>
      </c>
      <c r="H701" s="48">
        <v>1.62</v>
      </c>
      <c r="I701" s="48">
        <v>21</v>
      </c>
      <c r="J701" s="55">
        <f>Table1[[#This Row],[APU
(units)]]+(Table1[[#This Row],[APU Trend]]*Table1[[#This Row],[APU
(units)]])</f>
        <v>85</v>
      </c>
      <c r="K701" s="55" t="str">
        <f>IF(Table1[[#This Row],[On Hand Stock (units)]]&gt;J701,"Yes","No")</f>
        <v>No</v>
      </c>
      <c r="L701" s="55">
        <f>Table1[[#This Row],[Lead Time (days)]]/Table1[[#This Row],[S-OTD]]</f>
        <v>23.333333333333332</v>
      </c>
      <c r="M701" s="55">
        <f>(Table1[[#This Row],[Demand variability (COV)]]/100)*E701</f>
        <v>0.55080000000000007</v>
      </c>
      <c r="N701" s="55">
        <f>AVERAGE(Table1[[#This Row],[Lead Time (days)]],Table1[[#This Row],[Exp. Lead time]])</f>
        <v>22.166666666666664</v>
      </c>
      <c r="O701" s="55">
        <f>(Table1[[#This Row],[Exp. Lead time]]-N701)^2</f>
        <v>1.3611111111111138</v>
      </c>
      <c r="P701" s="55">
        <v>1.3611111111111138</v>
      </c>
      <c r="Q701" s="55">
        <f>1.64*SQRT(Table1[[#This Row],[Lead Time (days)]]*(M701^2)+Table1[[#This Row],[APU
(units)]]*P701)</f>
        <v>11.899753571706237</v>
      </c>
      <c r="R701" s="58">
        <f>Table1[[#This Row],[Safety Stock]]+(E701/30)*Table1[[#This Row],[Lead Time (days)]]</f>
        <v>35.699753571706239</v>
      </c>
      <c r="S701" s="58" t="str">
        <f>IF(Table1[[#This Row],[On Hand Stock (units)]]&gt;R701,"yes","no")</f>
        <v>yes</v>
      </c>
      <c r="T701" s="59">
        <f>Table1[[#This Row],[On Hand Stock (units)]]-J701</f>
        <v>-37.721129997105635</v>
      </c>
      <c r="U701" s="59">
        <f>Table1[[#This Row],[Exp. Lead time]]*Table1[[#This Row],[APU
(units)]]/30</f>
        <v>26.444444444444443</v>
      </c>
      <c r="V701" s="59">
        <f>Table1[[#This Row],[On Hand Stock (units)]]+U701</f>
        <v>73.723314447338808</v>
      </c>
      <c r="W701" s="59" t="str">
        <f>IF(Table1[[#This Row],[On hand quantity after purchase]]&gt;Table1[[#This Row],[APU  Projection for oct]],"Yes","No")</f>
        <v>No</v>
      </c>
      <c r="X701" s="59">
        <f>AE701-Table1[[#This Row],[On Hand Stock (units)]]</f>
        <v>4040.4006732771049</v>
      </c>
      <c r="Y701" s="59">
        <f>MAX(Table1[[#This Row],[Qty required to meet next quarter]],Table1[[#This Row],[MOQ/One lead time demand]])</f>
        <v>4040.4006732771049</v>
      </c>
      <c r="Z701" s="59">
        <f>Table1[[#This Row],[Qty to purchase]]*Table1[[#This Row],[Std. Price ($)]]</f>
        <v>40480.056810807742</v>
      </c>
      <c r="AA701" s="59"/>
      <c r="AB701" s="59"/>
      <c r="AC701" s="61">
        <f>Table1[[#This Row],[On Hand Stock (units)]]-(12*Table1[[#This Row],[APU
(units)]])</f>
        <v>-360.72112999710566</v>
      </c>
      <c r="AD701" s="64">
        <v>408</v>
      </c>
      <c r="AE701" s="65">
        <f>AD701*Table1[[#This Row],[Std. Price ($)]]</f>
        <v>4087.6795432799995</v>
      </c>
    </row>
    <row r="702" spans="1:31" ht="18.5" x14ac:dyDescent="0.35">
      <c r="A702" s="46">
        <v>80733.806772294352</v>
      </c>
      <c r="B702" s="47">
        <v>5.2697875999999999</v>
      </c>
      <c r="C702" s="47">
        <v>71.66914526970001</v>
      </c>
      <c r="D702" s="47">
        <f>Table1[[#This Row],[On-Hand Stock ($)]]/Table1[[#This Row],[Std. Price ($)]]</f>
        <v>13.600006434737523</v>
      </c>
      <c r="E702" s="48">
        <v>10</v>
      </c>
      <c r="F702" s="49">
        <v>-0.2</v>
      </c>
      <c r="G702" s="48">
        <v>1</v>
      </c>
      <c r="H702" s="48">
        <v>1.22</v>
      </c>
      <c r="I702" s="48">
        <v>25</v>
      </c>
      <c r="J702" s="55">
        <f>Table1[[#This Row],[APU
(units)]]+(Table1[[#This Row],[APU Trend]]*Table1[[#This Row],[APU
(units)]])</f>
        <v>8</v>
      </c>
      <c r="K702" s="55" t="str">
        <f>IF(Table1[[#This Row],[On Hand Stock (units)]]&gt;J702,"Yes","No")</f>
        <v>Yes</v>
      </c>
      <c r="L702" s="55">
        <f>Table1[[#This Row],[Lead Time (days)]]/Table1[[#This Row],[S-OTD]]</f>
        <v>25</v>
      </c>
      <c r="M702" s="55">
        <f>(Table1[[#This Row],[Demand variability (COV)]]/100)*E702</f>
        <v>0.122</v>
      </c>
      <c r="N702" s="55">
        <f>AVERAGE(Table1[[#This Row],[Lead Time (days)]],Table1[[#This Row],[Exp. Lead time]])</f>
        <v>25</v>
      </c>
      <c r="O702" s="55">
        <f>(Table1[[#This Row],[Exp. Lead time]]-N702)^2</f>
        <v>0</v>
      </c>
      <c r="P702" s="55">
        <v>0</v>
      </c>
      <c r="Q702" s="55">
        <f>1.64*SQRT(Table1[[#This Row],[Lead Time (days)]]*(M702^2)+Table1[[#This Row],[APU
(units)]]*P702)</f>
        <v>1.0004</v>
      </c>
      <c r="R702" s="58">
        <f>Table1[[#This Row],[Safety Stock]]+(E702/30)*Table1[[#This Row],[Lead Time (days)]]</f>
        <v>9.3337333333333312</v>
      </c>
      <c r="S702" s="58" t="str">
        <f>IF(Table1[[#This Row],[On Hand Stock (units)]]&gt;R702,"yes","no")</f>
        <v>yes</v>
      </c>
      <c r="T702" s="59">
        <f>Table1[[#This Row],[On Hand Stock (units)]]-J702</f>
        <v>5.6000064347375229</v>
      </c>
      <c r="U702" s="59">
        <f>Table1[[#This Row],[Exp. Lead time]]*Table1[[#This Row],[APU
(units)]]/30</f>
        <v>8.3333333333333339</v>
      </c>
      <c r="V702" s="59">
        <f>Table1[[#This Row],[On Hand Stock (units)]]+U702</f>
        <v>21.933339768070859</v>
      </c>
      <c r="W702" s="59" t="str">
        <f>IF(Table1[[#This Row],[On hand quantity after purchase]]&gt;Table1[[#This Row],[APU  Projection for oct]],"Yes","No")</f>
        <v>Yes</v>
      </c>
      <c r="X702" s="59">
        <f>AE702-Table1[[#This Row],[On Hand Stock (units)]]</f>
        <v>81.256170365262477</v>
      </c>
      <c r="Y702" s="59">
        <f>MAX(Table1[[#This Row],[Qty required to meet next quarter]],Table1[[#This Row],[MOQ/One lead time demand]])</f>
        <v>81.256170365262477</v>
      </c>
      <c r="Z702" s="59">
        <f>Table1[[#This Row],[Qty to purchase]]*Table1[[#This Row],[Std. Price ($)]]</f>
        <v>428.20275901434769</v>
      </c>
      <c r="AA702" s="59"/>
      <c r="AB702" s="59"/>
      <c r="AC702" s="61">
        <f>Table1[[#This Row],[On Hand Stock (units)]]-(12*Table1[[#This Row],[APU
(units)]])</f>
        <v>-106.39999356526248</v>
      </c>
      <c r="AD702" s="64">
        <v>18</v>
      </c>
      <c r="AE702" s="65">
        <f>AD702*Table1[[#This Row],[Std. Price ($)]]</f>
        <v>94.8561768</v>
      </c>
    </row>
    <row r="703" spans="1:31" ht="18.5" x14ac:dyDescent="0.35">
      <c r="A703" s="46">
        <v>61146.718441079276</v>
      </c>
      <c r="B703" s="47">
        <v>7.7399999999999993</v>
      </c>
      <c r="C703" s="47">
        <v>36.205361866666664</v>
      </c>
      <c r="D703" s="47">
        <f>Table1[[#This Row],[On-Hand Stock ($)]]/Table1[[#This Row],[Std. Price ($)]]</f>
        <v>4.6776953316106802</v>
      </c>
      <c r="E703" s="48">
        <v>10</v>
      </c>
      <c r="F703" s="49">
        <v>0.2</v>
      </c>
      <c r="G703" s="48">
        <v>1</v>
      </c>
      <c r="H703" s="48">
        <v>1.39</v>
      </c>
      <c r="I703" s="48">
        <v>8</v>
      </c>
      <c r="J703" s="55">
        <f>Table1[[#This Row],[APU
(units)]]+(Table1[[#This Row],[APU Trend]]*Table1[[#This Row],[APU
(units)]])</f>
        <v>12</v>
      </c>
      <c r="K703" s="55" t="str">
        <f>IF(Table1[[#This Row],[On Hand Stock (units)]]&gt;J703,"Yes","No")</f>
        <v>No</v>
      </c>
      <c r="L703" s="55">
        <f>Table1[[#This Row],[Lead Time (days)]]/Table1[[#This Row],[S-OTD]]</f>
        <v>8</v>
      </c>
      <c r="M703" s="55">
        <f>(Table1[[#This Row],[Demand variability (COV)]]/100)*E703</f>
        <v>0.13899999999999998</v>
      </c>
      <c r="N703" s="55">
        <f>AVERAGE(Table1[[#This Row],[Lead Time (days)]],Table1[[#This Row],[Exp. Lead time]])</f>
        <v>8</v>
      </c>
      <c r="O703" s="55">
        <f>(Table1[[#This Row],[Exp. Lead time]]-N703)^2</f>
        <v>0</v>
      </c>
      <c r="P703" s="55">
        <v>0</v>
      </c>
      <c r="Q703" s="55">
        <f>1.64*SQRT(Table1[[#This Row],[Lead Time (days)]]*(M703^2)+Table1[[#This Row],[APU
(units)]]*P703)</f>
        <v>0.64476824735714133</v>
      </c>
      <c r="R703" s="58">
        <f>Table1[[#This Row],[Safety Stock]]+(E703/30)*Table1[[#This Row],[Lead Time (days)]]</f>
        <v>3.311434914023808</v>
      </c>
      <c r="S703" s="58" t="str">
        <f>IF(Table1[[#This Row],[On Hand Stock (units)]]&gt;R703,"yes","no")</f>
        <v>yes</v>
      </c>
      <c r="T703" s="59">
        <f>Table1[[#This Row],[On Hand Stock (units)]]-J703</f>
        <v>-7.3223046683893198</v>
      </c>
      <c r="U703" s="59">
        <f>Table1[[#This Row],[Exp. Lead time]]*Table1[[#This Row],[APU
(units)]]/30</f>
        <v>2.6666666666666665</v>
      </c>
      <c r="V703" s="59">
        <f>Table1[[#This Row],[On Hand Stock (units)]]+U703</f>
        <v>7.3443619982773463</v>
      </c>
      <c r="W703" s="59" t="str">
        <f>IF(Table1[[#This Row],[On hand quantity after purchase]]&gt;Table1[[#This Row],[APU  Projection for oct]],"Yes","No")</f>
        <v>No</v>
      </c>
      <c r="X703" s="59">
        <f>AE703-Table1[[#This Row],[On Hand Stock (units)]]</f>
        <v>320.40230466838932</v>
      </c>
      <c r="Y703" s="59">
        <f>MAX(Table1[[#This Row],[Qty required to meet next quarter]],Table1[[#This Row],[MOQ/One lead time demand]])</f>
        <v>320.40230466838932</v>
      </c>
      <c r="Z703" s="59">
        <f>Table1[[#This Row],[Qty to purchase]]*Table1[[#This Row],[Std. Price ($)]]</f>
        <v>2479.9138381333332</v>
      </c>
      <c r="AA703" s="59"/>
      <c r="AB703" s="59"/>
      <c r="AC703" s="61">
        <f>Table1[[#This Row],[On Hand Stock (units)]]-(12*Table1[[#This Row],[APU
(units)]])</f>
        <v>-115.32230466838932</v>
      </c>
      <c r="AD703" s="64">
        <v>42</v>
      </c>
      <c r="AE703" s="65">
        <f>AD703*Table1[[#This Row],[Std. Price ($)]]</f>
        <v>325.08</v>
      </c>
    </row>
    <row r="704" spans="1:31" ht="18.5" x14ac:dyDescent="0.35">
      <c r="A704" s="46">
        <v>90478.798927109034</v>
      </c>
      <c r="B704" s="47">
        <v>25.412999999999997</v>
      </c>
      <c r="C704" s="47">
        <v>858.54688309866663</v>
      </c>
      <c r="D704" s="47">
        <f>Table1[[#This Row],[On-Hand Stock ($)]]/Table1[[#This Row],[Std. Price ($)]]</f>
        <v>33.783767485092937</v>
      </c>
      <c r="E704" s="48">
        <v>34</v>
      </c>
      <c r="F704" s="49">
        <v>0.5</v>
      </c>
      <c r="G704" s="48">
        <v>1</v>
      </c>
      <c r="H704" s="48">
        <v>1.33</v>
      </c>
      <c r="I704" s="48">
        <v>16</v>
      </c>
      <c r="J704" s="55">
        <f>Table1[[#This Row],[APU
(units)]]+(Table1[[#This Row],[APU Trend]]*Table1[[#This Row],[APU
(units)]])</f>
        <v>51</v>
      </c>
      <c r="K704" s="55" t="str">
        <f>IF(Table1[[#This Row],[On Hand Stock (units)]]&gt;J704,"Yes","No")</f>
        <v>No</v>
      </c>
      <c r="L704" s="55">
        <f>Table1[[#This Row],[Lead Time (days)]]/Table1[[#This Row],[S-OTD]]</f>
        <v>16</v>
      </c>
      <c r="M704" s="55">
        <f>(Table1[[#This Row],[Demand variability (COV)]]/100)*E704</f>
        <v>0.45220000000000005</v>
      </c>
      <c r="N704" s="55">
        <f>AVERAGE(Table1[[#This Row],[Lead Time (days)]],Table1[[#This Row],[Exp. Lead time]])</f>
        <v>16</v>
      </c>
      <c r="O704" s="55">
        <f>(Table1[[#This Row],[Exp. Lead time]]-N704)^2</f>
        <v>0</v>
      </c>
      <c r="P704" s="55">
        <v>0</v>
      </c>
      <c r="Q704" s="55">
        <f>1.64*SQRT(Table1[[#This Row],[Lead Time (days)]]*(M704^2)+Table1[[#This Row],[APU
(units)]]*P704)</f>
        <v>2.9664320000000002</v>
      </c>
      <c r="R704" s="58">
        <f>Table1[[#This Row],[Safety Stock]]+(E704/30)*Table1[[#This Row],[Lead Time (days)]]</f>
        <v>21.099765333333334</v>
      </c>
      <c r="S704" s="58" t="str">
        <f>IF(Table1[[#This Row],[On Hand Stock (units)]]&gt;R704,"yes","no")</f>
        <v>yes</v>
      </c>
      <c r="T704" s="59">
        <f>Table1[[#This Row],[On Hand Stock (units)]]-J704</f>
        <v>-17.216232514907063</v>
      </c>
      <c r="U704" s="59">
        <f>Table1[[#This Row],[Exp. Lead time]]*Table1[[#This Row],[APU
(units)]]/30</f>
        <v>18.133333333333333</v>
      </c>
      <c r="V704" s="59">
        <f>Table1[[#This Row],[On Hand Stock (units)]]+U704</f>
        <v>51.91710081842627</v>
      </c>
      <c r="W704" s="59" t="str">
        <f>IF(Table1[[#This Row],[On hand quantity after purchase]]&gt;Table1[[#This Row],[APU  Projection for oct]],"Yes","No")</f>
        <v>Yes</v>
      </c>
      <c r="X704" s="59">
        <f>AE704-Table1[[#This Row],[On Hand Stock (units)]]</f>
        <v>5150.468232514907</v>
      </c>
      <c r="Y704" s="59">
        <f>MAX(Table1[[#This Row],[Qty required to meet next quarter]],Table1[[#This Row],[MOQ/One lead time demand]])</f>
        <v>5150.468232514907</v>
      </c>
      <c r="Z704" s="59">
        <f>Table1[[#This Row],[Qty to purchase]]*Table1[[#This Row],[Std. Price ($)]]</f>
        <v>130888.84919290131</v>
      </c>
      <c r="AA704" s="59"/>
      <c r="AB704" s="59"/>
      <c r="AC704" s="61">
        <f>Table1[[#This Row],[On Hand Stock (units)]]-(12*Table1[[#This Row],[APU
(units)]])</f>
        <v>-374.21623251490706</v>
      </c>
      <c r="AD704" s="64">
        <v>204</v>
      </c>
      <c r="AE704" s="65">
        <f>AD704*Table1[[#This Row],[Std. Price ($)]]</f>
        <v>5184.2519999999995</v>
      </c>
    </row>
    <row r="705" spans="1:31" ht="18.5" x14ac:dyDescent="0.35">
      <c r="A705" s="46">
        <v>95932.291966986522</v>
      </c>
      <c r="B705" s="47">
        <v>6.5886491999999999</v>
      </c>
      <c r="C705" s="47">
        <v>31.034130638500006</v>
      </c>
      <c r="D705" s="47">
        <f>Table1[[#This Row],[On-Hand Stock ($)]]/Table1[[#This Row],[Std. Price ($)]]</f>
        <v>4.7102417652619915</v>
      </c>
      <c r="E705" s="48">
        <v>50</v>
      </c>
      <c r="F705" s="49">
        <v>1.5</v>
      </c>
      <c r="G705" s="48">
        <v>1</v>
      </c>
      <c r="H705" s="48">
        <v>0.25</v>
      </c>
      <c r="I705" s="48">
        <v>6</v>
      </c>
      <c r="J705" s="55">
        <f>Table1[[#This Row],[APU
(units)]]+(Table1[[#This Row],[APU Trend]]*Table1[[#This Row],[APU
(units)]])</f>
        <v>125</v>
      </c>
      <c r="K705" s="55" t="str">
        <f>IF(Table1[[#This Row],[On Hand Stock (units)]]&gt;J705,"Yes","No")</f>
        <v>No</v>
      </c>
      <c r="L705" s="55">
        <f>Table1[[#This Row],[Lead Time (days)]]/Table1[[#This Row],[S-OTD]]</f>
        <v>6</v>
      </c>
      <c r="M705" s="55">
        <f>(Table1[[#This Row],[Demand variability (COV)]]/100)*E705</f>
        <v>0.125</v>
      </c>
      <c r="N705" s="55">
        <f>AVERAGE(Table1[[#This Row],[Lead Time (days)]],Table1[[#This Row],[Exp. Lead time]])</f>
        <v>6</v>
      </c>
      <c r="O705" s="55">
        <f>(Table1[[#This Row],[Exp. Lead time]]-N705)^2</f>
        <v>0</v>
      </c>
      <c r="P705" s="55">
        <v>0</v>
      </c>
      <c r="Q705" s="55">
        <f>1.64*SQRT(Table1[[#This Row],[Lead Time (days)]]*(M705^2)+Table1[[#This Row],[APU
(units)]]*P705)</f>
        <v>0.50214539727055141</v>
      </c>
      <c r="R705" s="58">
        <f>Table1[[#This Row],[Safety Stock]]+(E705/30)*Table1[[#This Row],[Lead Time (days)]]</f>
        <v>10.502145397270551</v>
      </c>
      <c r="S705" s="58" t="str">
        <f>IF(Table1[[#This Row],[On Hand Stock (units)]]&gt;R705,"yes","no")</f>
        <v>no</v>
      </c>
      <c r="T705" s="59">
        <f>Table1[[#This Row],[On Hand Stock (units)]]-J705</f>
        <v>-120.289758234738</v>
      </c>
      <c r="U705" s="59">
        <f>Table1[[#This Row],[Exp. Lead time]]*Table1[[#This Row],[APU
(units)]]/30</f>
        <v>10</v>
      </c>
      <c r="V705" s="59">
        <f>Table1[[#This Row],[On Hand Stock (units)]]+U705</f>
        <v>14.710241765261991</v>
      </c>
      <c r="W705" s="59" t="str">
        <f>IF(Table1[[#This Row],[On hand quantity after purchase]]&gt;Table1[[#This Row],[APU  Projection for oct]],"Yes","No")</f>
        <v>No</v>
      </c>
      <c r="X705" s="59">
        <f>AE705-Table1[[#This Row],[On Hand Stock (units)]]</f>
        <v>3948.4792782347381</v>
      </c>
      <c r="Y705" s="59">
        <f>MAX(Table1[[#This Row],[Qty required to meet next quarter]],Table1[[#This Row],[MOQ/One lead time demand]])</f>
        <v>3948.4792782347381</v>
      </c>
      <c r="Z705" s="59">
        <f>Table1[[#This Row],[Qty to purchase]]*Table1[[#This Row],[Std. Price ($)]]</f>
        <v>26015.144837757885</v>
      </c>
      <c r="AA705" s="59"/>
      <c r="AB705" s="59"/>
      <c r="AC705" s="61">
        <f>Table1[[#This Row],[On Hand Stock (units)]]-(12*Table1[[#This Row],[APU
(units)]])</f>
        <v>-595.28975823473797</v>
      </c>
      <c r="AD705" s="64">
        <v>600</v>
      </c>
      <c r="AE705" s="65">
        <f>AD705*Table1[[#This Row],[Std. Price ($)]]</f>
        <v>3953.1895199999999</v>
      </c>
    </row>
    <row r="706" spans="1:31" ht="18.5" x14ac:dyDescent="0.35">
      <c r="A706" s="46">
        <v>88791.261651235254</v>
      </c>
      <c r="B706" s="47">
        <v>18.489999999999998</v>
      </c>
      <c r="C706" s="47">
        <v>400.06604909246084</v>
      </c>
      <c r="D706" s="47">
        <f>Table1[[#This Row],[On-Hand Stock ($)]]/Table1[[#This Row],[Std. Price ($)]]</f>
        <v>21.636887457677712</v>
      </c>
      <c r="E706" s="48">
        <v>18</v>
      </c>
      <c r="F706" s="49">
        <v>-0.1</v>
      </c>
      <c r="G706" s="48">
        <v>0.88</v>
      </c>
      <c r="H706" s="48">
        <v>1.9</v>
      </c>
      <c r="I706" s="48">
        <v>16</v>
      </c>
      <c r="J706" s="55">
        <f>Table1[[#This Row],[APU
(units)]]+(Table1[[#This Row],[APU Trend]]*Table1[[#This Row],[APU
(units)]])</f>
        <v>16.2</v>
      </c>
      <c r="K706" s="55" t="str">
        <f>IF(Table1[[#This Row],[On Hand Stock (units)]]&gt;J706,"Yes","No")</f>
        <v>Yes</v>
      </c>
      <c r="L706" s="55">
        <f>Table1[[#This Row],[Lead Time (days)]]/Table1[[#This Row],[S-OTD]]</f>
        <v>18.181818181818183</v>
      </c>
      <c r="M706" s="55">
        <f>(Table1[[#This Row],[Demand variability (COV)]]/100)*E706</f>
        <v>0.34199999999999997</v>
      </c>
      <c r="N706" s="55">
        <f>AVERAGE(Table1[[#This Row],[Lead Time (days)]],Table1[[#This Row],[Exp. Lead time]])</f>
        <v>17.090909090909093</v>
      </c>
      <c r="O706" s="55">
        <f>(Table1[[#This Row],[Exp. Lead time]]-N706)^2</f>
        <v>1.190082644628097</v>
      </c>
      <c r="P706" s="55">
        <v>1.190082644628097</v>
      </c>
      <c r="Q706" s="55">
        <f>1.64*SQRT(Table1[[#This Row],[Lead Time (days)]]*(M706^2)+Table1[[#This Row],[APU
(units)]]*P706)</f>
        <v>7.9150878105205589</v>
      </c>
      <c r="R706" s="58">
        <f>Table1[[#This Row],[Safety Stock]]+(E706/30)*Table1[[#This Row],[Lead Time (days)]]</f>
        <v>17.515087810520559</v>
      </c>
      <c r="S706" s="58" t="str">
        <f>IF(Table1[[#This Row],[On Hand Stock (units)]]&gt;R706,"yes","no")</f>
        <v>yes</v>
      </c>
      <c r="T706" s="59">
        <f>Table1[[#This Row],[On Hand Stock (units)]]-J706</f>
        <v>5.4368874576777131</v>
      </c>
      <c r="U706" s="59">
        <f>Table1[[#This Row],[Exp. Lead time]]*Table1[[#This Row],[APU
(units)]]/30</f>
        <v>10.90909090909091</v>
      </c>
      <c r="V706" s="59">
        <f>Table1[[#This Row],[On Hand Stock (units)]]+U706</f>
        <v>32.545978366768622</v>
      </c>
      <c r="W706" s="59" t="str">
        <f>IF(Table1[[#This Row],[On hand quantity after purchase]]&gt;Table1[[#This Row],[APU  Projection for oct]],"Yes","No")</f>
        <v>Yes</v>
      </c>
      <c r="X706" s="59">
        <f>AE706-Table1[[#This Row],[On Hand Stock (units)]]</f>
        <v>777.13111254232228</v>
      </c>
      <c r="Y706" s="59">
        <f>MAX(Table1[[#This Row],[Qty required to meet next quarter]],Table1[[#This Row],[MOQ/One lead time demand]])</f>
        <v>777.13111254232228</v>
      </c>
      <c r="Z706" s="59">
        <f>Table1[[#This Row],[Qty to purchase]]*Table1[[#This Row],[Std. Price ($)]]</f>
        <v>14369.154270907538</v>
      </c>
      <c r="AA706" s="59"/>
      <c r="AB706" s="59"/>
      <c r="AC706" s="61">
        <f>Table1[[#This Row],[On Hand Stock (units)]]-(12*Table1[[#This Row],[APU
(units)]])</f>
        <v>-194.36311254232228</v>
      </c>
      <c r="AD706" s="64">
        <v>43.2</v>
      </c>
      <c r="AE706" s="65">
        <f>AD706*Table1[[#This Row],[Std. Price ($)]]</f>
        <v>798.76800000000003</v>
      </c>
    </row>
    <row r="707" spans="1:31" ht="18.5" x14ac:dyDescent="0.35">
      <c r="A707" s="46">
        <v>97384.759690429506</v>
      </c>
      <c r="B707" s="47">
        <v>8.5569999999999986</v>
      </c>
      <c r="C707" s="47">
        <v>106.00366036271984</v>
      </c>
      <c r="D707" s="47">
        <f>Table1[[#This Row],[On-Hand Stock ($)]]/Table1[[#This Row],[Std. Price ($)]]</f>
        <v>12.387946752684336</v>
      </c>
      <c r="E707" s="48">
        <v>50</v>
      </c>
      <c r="F707" s="49">
        <v>0.4</v>
      </c>
      <c r="G707" s="48">
        <v>0.82</v>
      </c>
      <c r="H707" s="48">
        <v>0.25</v>
      </c>
      <c r="I707" s="48">
        <v>15</v>
      </c>
      <c r="J707" s="55">
        <f>Table1[[#This Row],[APU
(units)]]+(Table1[[#This Row],[APU Trend]]*Table1[[#This Row],[APU
(units)]])</f>
        <v>70</v>
      </c>
      <c r="K707" s="55" t="str">
        <f>IF(Table1[[#This Row],[On Hand Stock (units)]]&gt;J707,"Yes","No")</f>
        <v>No</v>
      </c>
      <c r="L707" s="55">
        <f>Table1[[#This Row],[Lead Time (days)]]/Table1[[#This Row],[S-OTD]]</f>
        <v>18.292682926829269</v>
      </c>
      <c r="M707" s="55">
        <f>(Table1[[#This Row],[Demand variability (COV)]]/100)*E707</f>
        <v>0.125</v>
      </c>
      <c r="N707" s="55">
        <f>AVERAGE(Table1[[#This Row],[Lead Time (days)]],Table1[[#This Row],[Exp. Lead time]])</f>
        <v>16.646341463414636</v>
      </c>
      <c r="O707" s="55">
        <f>(Table1[[#This Row],[Exp. Lead time]]-N707)^2</f>
        <v>2.7104402141582336</v>
      </c>
      <c r="P707" s="55">
        <v>2.7104402141582336</v>
      </c>
      <c r="Q707" s="55">
        <f>1.64*SQRT(Table1[[#This Row],[Lead Time (days)]]*(M707^2)+Table1[[#This Row],[APU
(units)]]*P707)</f>
        <v>19.108384939601756</v>
      </c>
      <c r="R707" s="58">
        <f>Table1[[#This Row],[Safety Stock]]+(E707/30)*Table1[[#This Row],[Lead Time (days)]]</f>
        <v>44.108384939601756</v>
      </c>
      <c r="S707" s="58" t="str">
        <f>IF(Table1[[#This Row],[On Hand Stock (units)]]&gt;R707,"yes","no")</f>
        <v>no</v>
      </c>
      <c r="T707" s="59">
        <f>Table1[[#This Row],[On Hand Stock (units)]]-J707</f>
        <v>-57.612053247315664</v>
      </c>
      <c r="U707" s="59">
        <f>Table1[[#This Row],[Exp. Lead time]]*Table1[[#This Row],[APU
(units)]]/30</f>
        <v>30.487804878048781</v>
      </c>
      <c r="V707" s="59">
        <f>Table1[[#This Row],[On Hand Stock (units)]]+U707</f>
        <v>42.87575163073312</v>
      </c>
      <c r="W707" s="59" t="str">
        <f>IF(Table1[[#This Row],[On hand quantity after purchase]]&gt;Table1[[#This Row],[APU  Projection for oct]],"Yes","No")</f>
        <v>No</v>
      </c>
      <c r="X707" s="59">
        <f>AE707-Table1[[#This Row],[On Hand Stock (units)]]</f>
        <v>2298.002053247315</v>
      </c>
      <c r="Y707" s="59">
        <f>MAX(Table1[[#This Row],[Qty required to meet next quarter]],Table1[[#This Row],[MOQ/One lead time demand]])</f>
        <v>2298.002053247315</v>
      </c>
      <c r="Z707" s="59">
        <f>Table1[[#This Row],[Qty to purchase]]*Table1[[#This Row],[Std. Price ($)]]</f>
        <v>19664.003569637272</v>
      </c>
      <c r="AA707" s="59"/>
      <c r="AB707" s="59"/>
      <c r="AC707" s="61">
        <f>Table1[[#This Row],[On Hand Stock (units)]]-(12*Table1[[#This Row],[APU
(units)]])</f>
        <v>-587.61205324731566</v>
      </c>
      <c r="AD707" s="64">
        <v>270</v>
      </c>
      <c r="AE707" s="65">
        <f>AD707*Table1[[#This Row],[Std. Price ($)]]</f>
        <v>2310.3899999999994</v>
      </c>
    </row>
    <row r="708" spans="1:31" ht="18.5" x14ac:dyDescent="0.35">
      <c r="A708" s="46">
        <v>44081.155706244477</v>
      </c>
      <c r="B708" s="47">
        <v>20.811999999999998</v>
      </c>
      <c r="C708" s="47">
        <v>179.77121250000005</v>
      </c>
      <c r="D708" s="47">
        <f>Table1[[#This Row],[On-Hand Stock ($)]]/Table1[[#This Row],[Std. Price ($)]]</f>
        <v>8.637863372093026</v>
      </c>
      <c r="E708" s="48">
        <v>50</v>
      </c>
      <c r="F708" s="49">
        <v>1.2</v>
      </c>
      <c r="G708" s="48">
        <v>1</v>
      </c>
      <c r="H708" s="48">
        <v>0.25</v>
      </c>
      <c r="I708" s="48">
        <v>15</v>
      </c>
      <c r="J708" s="55">
        <f>Table1[[#This Row],[APU
(units)]]+(Table1[[#This Row],[APU Trend]]*Table1[[#This Row],[APU
(units)]])</f>
        <v>110</v>
      </c>
      <c r="K708" s="55" t="str">
        <f>IF(Table1[[#This Row],[On Hand Stock (units)]]&gt;J708,"Yes","No")</f>
        <v>No</v>
      </c>
      <c r="L708" s="55">
        <f>Table1[[#This Row],[Lead Time (days)]]/Table1[[#This Row],[S-OTD]]</f>
        <v>15</v>
      </c>
      <c r="M708" s="55">
        <f>(Table1[[#This Row],[Demand variability (COV)]]/100)*E708</f>
        <v>0.125</v>
      </c>
      <c r="N708" s="55">
        <f>AVERAGE(Table1[[#This Row],[Lead Time (days)]],Table1[[#This Row],[Exp. Lead time]])</f>
        <v>15</v>
      </c>
      <c r="O708" s="55">
        <f>(Table1[[#This Row],[Exp. Lead time]]-N708)^2</f>
        <v>0</v>
      </c>
      <c r="P708" s="55">
        <v>0</v>
      </c>
      <c r="Q708" s="55">
        <f>1.64*SQRT(Table1[[#This Row],[Lead Time (days)]]*(M708^2)+Table1[[#This Row],[APU
(units)]]*P708)</f>
        <v>0.79396158597252042</v>
      </c>
      <c r="R708" s="58">
        <f>Table1[[#This Row],[Safety Stock]]+(E708/30)*Table1[[#This Row],[Lead Time (days)]]</f>
        <v>25.793961585972522</v>
      </c>
      <c r="S708" s="58" t="str">
        <f>IF(Table1[[#This Row],[On Hand Stock (units)]]&gt;R708,"yes","no")</f>
        <v>no</v>
      </c>
      <c r="T708" s="59">
        <f>Table1[[#This Row],[On Hand Stock (units)]]-J708</f>
        <v>-101.36213662790698</v>
      </c>
      <c r="U708" s="59">
        <f>Table1[[#This Row],[Exp. Lead time]]*Table1[[#This Row],[APU
(units)]]/30</f>
        <v>25</v>
      </c>
      <c r="V708" s="59">
        <f>Table1[[#This Row],[On Hand Stock (units)]]+U708</f>
        <v>33.637863372093022</v>
      </c>
      <c r="W708" s="59" t="str">
        <f>IF(Table1[[#This Row],[On hand quantity after purchase]]&gt;Table1[[#This Row],[APU  Projection for oct]],"Yes","No")</f>
        <v>No</v>
      </c>
      <c r="X708" s="59">
        <f>AE708-Table1[[#This Row],[On Hand Stock (units)]]</f>
        <v>10605.482136627907</v>
      </c>
      <c r="Y708" s="59">
        <f>MAX(Table1[[#This Row],[Qty required to meet next quarter]],Table1[[#This Row],[MOQ/One lead time demand]])</f>
        <v>10605.482136627907</v>
      </c>
      <c r="Z708" s="59">
        <f>Table1[[#This Row],[Qty to purchase]]*Table1[[#This Row],[Std. Price ($)]]</f>
        <v>220721.29422749998</v>
      </c>
      <c r="AA708" s="59"/>
      <c r="AB708" s="59"/>
      <c r="AC708" s="61">
        <f>Table1[[#This Row],[On Hand Stock (units)]]-(12*Table1[[#This Row],[APU
(units)]])</f>
        <v>-591.36213662790692</v>
      </c>
      <c r="AD708" s="64">
        <v>510</v>
      </c>
      <c r="AE708" s="65">
        <f>AD708*Table1[[#This Row],[Std. Price ($)]]</f>
        <v>10614.119999999999</v>
      </c>
    </row>
    <row r="709" spans="1:31" ht="18.5" x14ac:dyDescent="0.35">
      <c r="A709" s="46">
        <v>48256.787679290355</v>
      </c>
      <c r="B709" s="47">
        <v>6.418838759999999</v>
      </c>
      <c r="C709" s="47">
        <v>138.14962378661252</v>
      </c>
      <c r="D709" s="47">
        <f>Table1[[#This Row],[On-Hand Stock ($)]]/Table1[[#This Row],[Std. Price ($)]]</f>
        <v>21.522525950879711</v>
      </c>
      <c r="E709" s="48">
        <v>26</v>
      </c>
      <c r="F709" s="49">
        <v>1.5</v>
      </c>
      <c r="G709" s="48">
        <v>1</v>
      </c>
      <c r="H709" s="48">
        <v>1.8</v>
      </c>
      <c r="I709" s="48">
        <v>11</v>
      </c>
      <c r="J709" s="55">
        <f>Table1[[#This Row],[APU
(units)]]+(Table1[[#This Row],[APU Trend]]*Table1[[#This Row],[APU
(units)]])</f>
        <v>65</v>
      </c>
      <c r="K709" s="55" t="str">
        <f>IF(Table1[[#This Row],[On Hand Stock (units)]]&gt;J709,"Yes","No")</f>
        <v>No</v>
      </c>
      <c r="L709" s="55">
        <f>Table1[[#This Row],[Lead Time (days)]]/Table1[[#This Row],[S-OTD]]</f>
        <v>11</v>
      </c>
      <c r="M709" s="55">
        <f>(Table1[[#This Row],[Demand variability (COV)]]/100)*E709</f>
        <v>0.46800000000000008</v>
      </c>
      <c r="N709" s="55">
        <f>AVERAGE(Table1[[#This Row],[Lead Time (days)]],Table1[[#This Row],[Exp. Lead time]])</f>
        <v>11</v>
      </c>
      <c r="O709" s="55">
        <f>(Table1[[#This Row],[Exp. Lead time]]-N709)^2</f>
        <v>0</v>
      </c>
      <c r="P709" s="55">
        <v>0</v>
      </c>
      <c r="Q709" s="55">
        <f>1.64*SQRT(Table1[[#This Row],[Lead Time (days)]]*(M709^2)+Table1[[#This Row],[APU
(units)]]*P709)</f>
        <v>2.5455758590935766</v>
      </c>
      <c r="R709" s="58">
        <f>Table1[[#This Row],[Safety Stock]]+(E709/30)*Table1[[#This Row],[Lead Time (days)]]</f>
        <v>12.078909192426909</v>
      </c>
      <c r="S709" s="58" t="str">
        <f>IF(Table1[[#This Row],[On Hand Stock (units)]]&gt;R709,"yes","no")</f>
        <v>yes</v>
      </c>
      <c r="T709" s="59">
        <f>Table1[[#This Row],[On Hand Stock (units)]]-J709</f>
        <v>-43.477474049120289</v>
      </c>
      <c r="U709" s="59">
        <f>Table1[[#This Row],[Exp. Lead time]]*Table1[[#This Row],[APU
(units)]]/30</f>
        <v>9.5333333333333332</v>
      </c>
      <c r="V709" s="59">
        <f>Table1[[#This Row],[On Hand Stock (units)]]+U709</f>
        <v>31.055859284213042</v>
      </c>
      <c r="W709" s="59" t="str">
        <f>IF(Table1[[#This Row],[On hand quantity after purchase]]&gt;Table1[[#This Row],[APU  Projection for oct]],"Yes","No")</f>
        <v>No</v>
      </c>
      <c r="X709" s="59">
        <f>AE709-Table1[[#This Row],[On Hand Stock (units)]]</f>
        <v>1981.15516716912</v>
      </c>
      <c r="Y709" s="59">
        <f>MAX(Table1[[#This Row],[Qty required to meet next quarter]],Table1[[#This Row],[MOQ/One lead time demand]])</f>
        <v>1981.15516716912</v>
      </c>
      <c r="Z709" s="59">
        <f>Table1[[#This Row],[Qty to purchase]]*Table1[[#This Row],[Std. Price ($)]]</f>
        <v>12716.715576599425</v>
      </c>
      <c r="AA709" s="59"/>
      <c r="AB709" s="59"/>
      <c r="AC709" s="61">
        <f>Table1[[#This Row],[On Hand Stock (units)]]-(12*Table1[[#This Row],[APU
(units)]])</f>
        <v>-290.4774740491203</v>
      </c>
      <c r="AD709" s="64">
        <v>312</v>
      </c>
      <c r="AE709" s="65">
        <f>AD709*Table1[[#This Row],[Std. Price ($)]]</f>
        <v>2002.6776931199997</v>
      </c>
    </row>
    <row r="710" spans="1:31" ht="18.5" x14ac:dyDescent="0.35">
      <c r="A710" s="46">
        <v>36569.782607859823</v>
      </c>
      <c r="B710" s="47">
        <v>6.6571395999999998</v>
      </c>
      <c r="C710" s="47">
        <v>6.246190985100001</v>
      </c>
      <c r="D710" s="47">
        <f>Table1[[#This Row],[On-Hand Stock ($)]]/Table1[[#This Row],[Std. Price ($)]]</f>
        <v>0.93826949116404301</v>
      </c>
      <c r="E710" s="48">
        <v>10</v>
      </c>
      <c r="F710" s="49">
        <v>0.8</v>
      </c>
      <c r="G710" s="48">
        <v>1</v>
      </c>
      <c r="H710" s="48">
        <v>0.25</v>
      </c>
      <c r="I710" s="48">
        <v>6</v>
      </c>
      <c r="J710" s="55">
        <f>Table1[[#This Row],[APU
(units)]]+(Table1[[#This Row],[APU Trend]]*Table1[[#This Row],[APU
(units)]])</f>
        <v>18</v>
      </c>
      <c r="K710" s="55" t="str">
        <f>IF(Table1[[#This Row],[On Hand Stock (units)]]&gt;J710,"Yes","No")</f>
        <v>No</v>
      </c>
      <c r="L710" s="55">
        <f>Table1[[#This Row],[Lead Time (days)]]/Table1[[#This Row],[S-OTD]]</f>
        <v>6</v>
      </c>
      <c r="M710" s="55">
        <f>(Table1[[#This Row],[Demand variability (COV)]]/100)*E710</f>
        <v>2.5000000000000001E-2</v>
      </c>
      <c r="N710" s="55">
        <f>AVERAGE(Table1[[#This Row],[Lead Time (days)]],Table1[[#This Row],[Exp. Lead time]])</f>
        <v>6</v>
      </c>
      <c r="O710" s="55">
        <f>(Table1[[#This Row],[Exp. Lead time]]-N710)^2</f>
        <v>0</v>
      </c>
      <c r="P710" s="55">
        <v>0</v>
      </c>
      <c r="Q710" s="55">
        <f>1.64*SQRT(Table1[[#This Row],[Lead Time (days)]]*(M710^2)+Table1[[#This Row],[APU
(units)]]*P710)</f>
        <v>0.10042907945411031</v>
      </c>
      <c r="R710" s="58">
        <f>Table1[[#This Row],[Safety Stock]]+(E710/30)*Table1[[#This Row],[Lead Time (days)]]</f>
        <v>2.1004290794541105</v>
      </c>
      <c r="S710" s="58" t="str">
        <f>IF(Table1[[#This Row],[On Hand Stock (units)]]&gt;R710,"yes","no")</f>
        <v>no</v>
      </c>
      <c r="T710" s="59">
        <f>Table1[[#This Row],[On Hand Stock (units)]]-J710</f>
        <v>-17.061730508835957</v>
      </c>
      <c r="U710" s="59">
        <f>Table1[[#This Row],[Exp. Lead time]]*Table1[[#This Row],[APU
(units)]]/30</f>
        <v>2</v>
      </c>
      <c r="V710" s="59">
        <f>Table1[[#This Row],[On Hand Stock (units)]]+U710</f>
        <v>2.9382694911640428</v>
      </c>
      <c r="W710" s="59" t="str">
        <f>IF(Table1[[#This Row],[On hand quantity after purchase]]&gt;Table1[[#This Row],[APU  Projection for oct]],"Yes","No")</f>
        <v>No</v>
      </c>
      <c r="X710" s="59">
        <f>AE710-Table1[[#This Row],[On Hand Stock (units)]]</f>
        <v>518.31861930883588</v>
      </c>
      <c r="Y710" s="59">
        <f>MAX(Table1[[#This Row],[Qty required to meet next quarter]],Table1[[#This Row],[MOQ/One lead time demand]])</f>
        <v>518.31861930883588</v>
      </c>
      <c r="Z710" s="59">
        <f>Table1[[#This Row],[Qty to purchase]]*Table1[[#This Row],[Std. Price ($)]]</f>
        <v>3450.5194060181757</v>
      </c>
      <c r="AA710" s="59"/>
      <c r="AB710" s="59"/>
      <c r="AC710" s="61">
        <f>Table1[[#This Row],[On Hand Stock (units)]]-(12*Table1[[#This Row],[APU
(units)]])</f>
        <v>-119.06173050883595</v>
      </c>
      <c r="AD710" s="64">
        <v>78</v>
      </c>
      <c r="AE710" s="65">
        <f>AD710*Table1[[#This Row],[Std. Price ($)]]</f>
        <v>519.25688879999996</v>
      </c>
    </row>
    <row r="711" spans="1:31" ht="18.5" x14ac:dyDescent="0.35">
      <c r="A711" s="46">
        <v>84269.572768459402</v>
      </c>
      <c r="B711" s="47">
        <v>9.0368799999999982</v>
      </c>
      <c r="C711" s="47">
        <v>56.803058034370608</v>
      </c>
      <c r="D711" s="47">
        <f>Table1[[#This Row],[On-Hand Stock ($)]]/Table1[[#This Row],[Std. Price ($)]]</f>
        <v>6.2856935174939377</v>
      </c>
      <c r="E711" s="48">
        <v>18</v>
      </c>
      <c r="F711" s="49">
        <v>0.8</v>
      </c>
      <c r="G711" s="48">
        <v>0.75</v>
      </c>
      <c r="H711" s="48">
        <v>1.38</v>
      </c>
      <c r="I711" s="48">
        <v>6</v>
      </c>
      <c r="J711" s="55">
        <f>Table1[[#This Row],[APU
(units)]]+(Table1[[#This Row],[APU Trend]]*Table1[[#This Row],[APU
(units)]])</f>
        <v>32.4</v>
      </c>
      <c r="K711" s="55" t="str">
        <f>IF(Table1[[#This Row],[On Hand Stock (units)]]&gt;J711,"Yes","No")</f>
        <v>No</v>
      </c>
      <c r="L711" s="55">
        <f>Table1[[#This Row],[Lead Time (days)]]/Table1[[#This Row],[S-OTD]]</f>
        <v>8</v>
      </c>
      <c r="M711" s="55">
        <f>(Table1[[#This Row],[Demand variability (COV)]]/100)*E711</f>
        <v>0.24840000000000001</v>
      </c>
      <c r="N711" s="55">
        <f>AVERAGE(Table1[[#This Row],[Lead Time (days)]],Table1[[#This Row],[Exp. Lead time]])</f>
        <v>7</v>
      </c>
      <c r="O711" s="55">
        <f>(Table1[[#This Row],[Exp. Lead time]]-N711)^2</f>
        <v>1</v>
      </c>
      <c r="P711" s="55">
        <v>1</v>
      </c>
      <c r="Q711" s="55">
        <f>1.64*SQRT(Table1[[#This Row],[Lead Time (days)]]*(M711^2)+Table1[[#This Row],[APU
(units)]]*P711)</f>
        <v>7.0291202317399577</v>
      </c>
      <c r="R711" s="58">
        <f>Table1[[#This Row],[Safety Stock]]+(E711/30)*Table1[[#This Row],[Lead Time (days)]]</f>
        <v>10.629120231739957</v>
      </c>
      <c r="S711" s="58" t="str">
        <f>IF(Table1[[#This Row],[On Hand Stock (units)]]&gt;R711,"yes","no")</f>
        <v>no</v>
      </c>
      <c r="T711" s="59">
        <f>Table1[[#This Row],[On Hand Stock (units)]]-J711</f>
        <v>-26.114306482506059</v>
      </c>
      <c r="U711" s="59">
        <f>Table1[[#This Row],[Exp. Lead time]]*Table1[[#This Row],[APU
(units)]]/30</f>
        <v>4.8</v>
      </c>
      <c r="V711" s="59">
        <f>Table1[[#This Row],[On Hand Stock (units)]]+U711</f>
        <v>11.085693517493937</v>
      </c>
      <c r="W711" s="59" t="str">
        <f>IF(Table1[[#This Row],[On hand quantity after purchase]]&gt;Table1[[#This Row],[APU  Projection for oct]],"Yes","No")</f>
        <v>No</v>
      </c>
      <c r="X711" s="59">
        <f>AE711-Table1[[#This Row],[On Hand Stock (units)]]</f>
        <v>1262.4922584825056</v>
      </c>
      <c r="Y711" s="59">
        <f>MAX(Table1[[#This Row],[Qty required to meet next quarter]],Table1[[#This Row],[MOQ/One lead time demand]])</f>
        <v>1262.4922584825056</v>
      </c>
      <c r="Z711" s="59">
        <f>Table1[[#This Row],[Qty to purchase]]*Table1[[#This Row],[Std. Price ($)]]</f>
        <v>11408.991040835383</v>
      </c>
      <c r="AA711" s="59"/>
      <c r="AB711" s="59"/>
      <c r="AC711" s="61">
        <f>Table1[[#This Row],[On Hand Stock (units)]]-(12*Table1[[#This Row],[APU
(units)]])</f>
        <v>-209.71430648250606</v>
      </c>
      <c r="AD711" s="64">
        <v>140.39999999999998</v>
      </c>
      <c r="AE711" s="65">
        <f>AD711*Table1[[#This Row],[Std. Price ($)]]</f>
        <v>1268.7779519999995</v>
      </c>
    </row>
    <row r="712" spans="1:31" ht="18.5" x14ac:dyDescent="0.35">
      <c r="A712" s="46">
        <v>5146.4113266916356</v>
      </c>
      <c r="B712" s="47">
        <v>8.427999999999999</v>
      </c>
      <c r="C712" s="47">
        <v>160.42346495999999</v>
      </c>
      <c r="D712" s="47">
        <f>Table1[[#This Row],[On-Hand Stock ($)]]/Table1[[#This Row],[Std. Price ($)]]</f>
        <v>19.034582933080209</v>
      </c>
      <c r="E712" s="48">
        <v>18</v>
      </c>
      <c r="F712" s="49">
        <v>-0.7</v>
      </c>
      <c r="G712" s="48">
        <v>1</v>
      </c>
      <c r="H712" s="48">
        <v>1.6</v>
      </c>
      <c r="I712" s="48">
        <v>16</v>
      </c>
      <c r="J712" s="55">
        <f>Table1[[#This Row],[APU
(units)]]+(Table1[[#This Row],[APU Trend]]*Table1[[#This Row],[APU
(units)]])</f>
        <v>5.4</v>
      </c>
      <c r="K712" s="55" t="str">
        <f>IF(Table1[[#This Row],[On Hand Stock (units)]]&gt;J712,"Yes","No")</f>
        <v>Yes</v>
      </c>
      <c r="L712" s="55">
        <f>Table1[[#This Row],[Lead Time (days)]]/Table1[[#This Row],[S-OTD]]</f>
        <v>16</v>
      </c>
      <c r="M712" s="55">
        <f>(Table1[[#This Row],[Demand variability (COV)]]/100)*E712</f>
        <v>0.28800000000000003</v>
      </c>
      <c r="N712" s="55">
        <f>AVERAGE(Table1[[#This Row],[Lead Time (days)]],Table1[[#This Row],[Exp. Lead time]])</f>
        <v>16</v>
      </c>
      <c r="O712" s="55">
        <f>(Table1[[#This Row],[Exp. Lead time]]-N712)^2</f>
        <v>0</v>
      </c>
      <c r="P712" s="55">
        <v>0</v>
      </c>
      <c r="Q712" s="55">
        <f>1.64*SQRT(Table1[[#This Row],[Lead Time (days)]]*(M712^2)+Table1[[#This Row],[APU
(units)]]*P712)</f>
        <v>1.8892800000000001</v>
      </c>
      <c r="R712" s="58">
        <f>Table1[[#This Row],[Safety Stock]]+(E712/30)*Table1[[#This Row],[Lead Time (days)]]</f>
        <v>11.489279999999999</v>
      </c>
      <c r="S712" s="58" t="str">
        <f>IF(Table1[[#This Row],[On Hand Stock (units)]]&gt;R712,"yes","no")</f>
        <v>yes</v>
      </c>
      <c r="T712" s="59">
        <f>Table1[[#This Row],[On Hand Stock (units)]]-J712</f>
        <v>13.634582933080209</v>
      </c>
      <c r="U712" s="59">
        <f>Table1[[#This Row],[Exp. Lead time]]*Table1[[#This Row],[APU
(units)]]/30</f>
        <v>9.6</v>
      </c>
      <c r="V712" s="59">
        <f>Table1[[#This Row],[On Hand Stock (units)]]+U712</f>
        <v>28.63458293308021</v>
      </c>
      <c r="W712" s="59" t="str">
        <f>IF(Table1[[#This Row],[On hand quantity after purchase]]&gt;Table1[[#This Row],[APU  Projection for oct]],"Yes","No")</f>
        <v>Yes</v>
      </c>
      <c r="X712" s="59">
        <f>AE712-Table1[[#This Row],[On Hand Stock (units)]]</f>
        <v>-201.07938293308013</v>
      </c>
      <c r="Y712" s="59">
        <f>MAX(Table1[[#This Row],[Qty required to meet next quarter]],Table1[[#This Row],[MOQ/One lead time demand]])</f>
        <v>9.6</v>
      </c>
      <c r="Z712" s="59">
        <f>Table1[[#This Row],[Qty to purchase]]*Table1[[#This Row],[Std. Price ($)]]</f>
        <v>80.908799999999985</v>
      </c>
      <c r="AA712" s="59"/>
      <c r="AB712" s="59"/>
      <c r="AC712" s="61">
        <f>Table1[[#This Row],[On Hand Stock (units)]]-(12*Table1[[#This Row],[APU
(units)]])</f>
        <v>-196.9654170669198</v>
      </c>
      <c r="AD712" s="64">
        <v>-21.599999999999994</v>
      </c>
      <c r="AE712" s="65">
        <f>AD712*Table1[[#This Row],[Std. Price ($)]]</f>
        <v>-182.04479999999992</v>
      </c>
    </row>
    <row r="713" spans="1:31" ht="18.5" x14ac:dyDescent="0.35">
      <c r="A713" s="46">
        <v>31118.553383577007</v>
      </c>
      <c r="B713" s="47">
        <v>5.4112962999999992</v>
      </c>
      <c r="C713" s="47">
        <v>32.074826780865003</v>
      </c>
      <c r="D713" s="47">
        <f>Table1[[#This Row],[On-Hand Stock ($)]]/Table1[[#This Row],[Std. Price ($)]]</f>
        <v>5.9273832003738196</v>
      </c>
      <c r="E713" s="48">
        <v>58</v>
      </c>
      <c r="F713" s="49">
        <v>-0.4</v>
      </c>
      <c r="G713" s="48">
        <v>1</v>
      </c>
      <c r="H713" s="48">
        <v>0.25</v>
      </c>
      <c r="I713" s="48">
        <v>6</v>
      </c>
      <c r="J713" s="55">
        <f>Table1[[#This Row],[APU
(units)]]+(Table1[[#This Row],[APU Trend]]*Table1[[#This Row],[APU
(units)]])</f>
        <v>34.799999999999997</v>
      </c>
      <c r="K713" s="55" t="str">
        <f>IF(Table1[[#This Row],[On Hand Stock (units)]]&gt;J713,"Yes","No")</f>
        <v>No</v>
      </c>
      <c r="L713" s="55">
        <f>Table1[[#This Row],[Lead Time (days)]]/Table1[[#This Row],[S-OTD]]</f>
        <v>6</v>
      </c>
      <c r="M713" s="55">
        <f>(Table1[[#This Row],[Demand variability (COV)]]/100)*E713</f>
        <v>0.14499999999999999</v>
      </c>
      <c r="N713" s="55">
        <f>AVERAGE(Table1[[#This Row],[Lead Time (days)]],Table1[[#This Row],[Exp. Lead time]])</f>
        <v>6</v>
      </c>
      <c r="O713" s="55">
        <f>(Table1[[#This Row],[Exp. Lead time]]-N713)^2</f>
        <v>0</v>
      </c>
      <c r="P713" s="55">
        <v>0</v>
      </c>
      <c r="Q713" s="55">
        <f>1.64*SQRT(Table1[[#This Row],[Lead Time (days)]]*(M713^2)+Table1[[#This Row],[APU
(units)]]*P713)</f>
        <v>0.58248866083383966</v>
      </c>
      <c r="R713" s="58">
        <f>Table1[[#This Row],[Safety Stock]]+(E713/30)*Table1[[#This Row],[Lead Time (days)]]</f>
        <v>12.182488660833839</v>
      </c>
      <c r="S713" s="58" t="str">
        <f>IF(Table1[[#This Row],[On Hand Stock (units)]]&gt;R713,"yes","no")</f>
        <v>no</v>
      </c>
      <c r="T713" s="59">
        <f>Table1[[#This Row],[On Hand Stock (units)]]-J713</f>
        <v>-28.872616799626179</v>
      </c>
      <c r="U713" s="59">
        <f>Table1[[#This Row],[Exp. Lead time]]*Table1[[#This Row],[APU
(units)]]/30</f>
        <v>11.6</v>
      </c>
      <c r="V713" s="59">
        <f>Table1[[#This Row],[On Hand Stock (units)]]+U713</f>
        <v>17.527383200373819</v>
      </c>
      <c r="W713" s="59" t="str">
        <f>IF(Table1[[#This Row],[On hand quantity after purchase]]&gt;Table1[[#This Row],[APU  Projection for oct]],"Yes","No")</f>
        <v>No</v>
      </c>
      <c r="X713" s="59">
        <f>AE713-Table1[[#This Row],[On Hand Stock (units)]]</f>
        <v>182.38572803962606</v>
      </c>
      <c r="Y713" s="59">
        <f>MAX(Table1[[#This Row],[Qty required to meet next quarter]],Table1[[#This Row],[MOQ/One lead time demand]])</f>
        <v>182.38572803962606</v>
      </c>
      <c r="Z713" s="59">
        <f>Table1[[#This Row],[Qty to purchase]]*Table1[[#This Row],[Std. Price ($)]]</f>
        <v>986.9432153136346</v>
      </c>
      <c r="AA713" s="59"/>
      <c r="AB713" s="59"/>
      <c r="AC713" s="61">
        <f>Table1[[#This Row],[On Hand Stock (units)]]-(12*Table1[[#This Row],[APU
(units)]])</f>
        <v>-690.07261679962619</v>
      </c>
      <c r="AD713" s="64">
        <v>34.799999999999983</v>
      </c>
      <c r="AE713" s="65">
        <f>AD713*Table1[[#This Row],[Std. Price ($)]]</f>
        <v>188.31311123999987</v>
      </c>
    </row>
    <row r="714" spans="1:31" ht="18.5" x14ac:dyDescent="0.35">
      <c r="A714" s="46">
        <v>37528.558240653118</v>
      </c>
      <c r="B714" s="47">
        <v>14.920018739999998</v>
      </c>
      <c r="C714" s="47">
        <v>524.62514915816337</v>
      </c>
      <c r="D714" s="47">
        <f>Table1[[#This Row],[On-Hand Stock ($)]]/Table1[[#This Row],[Std. Price ($)]]</f>
        <v>35.162499344029875</v>
      </c>
      <c r="E714" s="48">
        <v>26</v>
      </c>
      <c r="F714" s="49">
        <v>0.2</v>
      </c>
      <c r="G714" s="48">
        <v>1</v>
      </c>
      <c r="H714" s="48">
        <v>1.19</v>
      </c>
      <c r="I714" s="48">
        <v>28</v>
      </c>
      <c r="J714" s="55">
        <f>Table1[[#This Row],[APU
(units)]]+(Table1[[#This Row],[APU Trend]]*Table1[[#This Row],[APU
(units)]])</f>
        <v>31.2</v>
      </c>
      <c r="K714" s="55" t="str">
        <f>IF(Table1[[#This Row],[On Hand Stock (units)]]&gt;J714,"Yes","No")</f>
        <v>Yes</v>
      </c>
      <c r="L714" s="55">
        <f>Table1[[#This Row],[Lead Time (days)]]/Table1[[#This Row],[S-OTD]]</f>
        <v>28</v>
      </c>
      <c r="M714" s="55">
        <f>(Table1[[#This Row],[Demand variability (COV)]]/100)*E714</f>
        <v>0.30939999999999995</v>
      </c>
      <c r="N714" s="55">
        <f>AVERAGE(Table1[[#This Row],[Lead Time (days)]],Table1[[#This Row],[Exp. Lead time]])</f>
        <v>28</v>
      </c>
      <c r="O714" s="55">
        <f>(Table1[[#This Row],[Exp. Lead time]]-N714)^2</f>
        <v>0</v>
      </c>
      <c r="P714" s="55">
        <v>0</v>
      </c>
      <c r="Q714" s="55">
        <f>1.64*SQRT(Table1[[#This Row],[Lead Time (days)]]*(M714^2)+Table1[[#This Row],[APU
(units)]]*P714)</f>
        <v>2.6849930945103</v>
      </c>
      <c r="R714" s="58">
        <f>Table1[[#This Row],[Safety Stock]]+(E714/30)*Table1[[#This Row],[Lead Time (days)]]</f>
        <v>26.951659761176966</v>
      </c>
      <c r="S714" s="58" t="str">
        <f>IF(Table1[[#This Row],[On Hand Stock (units)]]&gt;R714,"yes","no")</f>
        <v>yes</v>
      </c>
      <c r="T714" s="59">
        <f>Table1[[#This Row],[On Hand Stock (units)]]-J714</f>
        <v>3.9624993440298759</v>
      </c>
      <c r="U714" s="59">
        <f>Table1[[#This Row],[Exp. Lead time]]*Table1[[#This Row],[APU
(units)]]/30</f>
        <v>24.266666666666666</v>
      </c>
      <c r="V714" s="59">
        <f>Table1[[#This Row],[On Hand Stock (units)]]+U714</f>
        <v>59.429166010696541</v>
      </c>
      <c r="W714" s="59" t="str">
        <f>IF(Table1[[#This Row],[On hand quantity after purchase]]&gt;Table1[[#This Row],[APU  Projection for oct]],"Yes","No")</f>
        <v>Yes</v>
      </c>
      <c r="X714" s="59">
        <f>AE714-Table1[[#This Row],[On Hand Stock (units)]]</f>
        <v>1594.1035470639697</v>
      </c>
      <c r="Y714" s="59">
        <f>MAX(Table1[[#This Row],[Qty required to meet next quarter]],Table1[[#This Row],[MOQ/One lead time demand]])</f>
        <v>1594.1035470639697</v>
      </c>
      <c r="Z714" s="59">
        <f>Table1[[#This Row],[Qty to purchase]]*Table1[[#This Row],[Std. Price ($)]]</f>
        <v>23784.054795694898</v>
      </c>
      <c r="AA714" s="59"/>
      <c r="AB714" s="59"/>
      <c r="AC714" s="61">
        <f>Table1[[#This Row],[On Hand Stock (units)]]-(12*Table1[[#This Row],[APU
(units)]])</f>
        <v>-276.83750065597013</v>
      </c>
      <c r="AD714" s="64">
        <v>109.19999999999999</v>
      </c>
      <c r="AE714" s="65">
        <f>AD714*Table1[[#This Row],[Std. Price ($)]]</f>
        <v>1629.2660464079995</v>
      </c>
    </row>
    <row r="715" spans="1:31" ht="18.5" x14ac:dyDescent="0.35">
      <c r="A715" s="46">
        <v>47743.741848112644</v>
      </c>
      <c r="B715" s="47">
        <v>26.272999999999996</v>
      </c>
      <c r="C715" s="47">
        <v>1003.2216701173332</v>
      </c>
      <c r="D715" s="47">
        <f>Table1[[#This Row],[On-Hand Stock ($)]]/Table1[[#This Row],[Std. Price ($)]]</f>
        <v>38.184511480125352</v>
      </c>
      <c r="E715" s="48">
        <v>34</v>
      </c>
      <c r="F715" s="49">
        <v>-0.2</v>
      </c>
      <c r="G715" s="48">
        <v>1</v>
      </c>
      <c r="H715" s="48">
        <v>1.51</v>
      </c>
      <c r="I715" s="48">
        <v>16</v>
      </c>
      <c r="J715" s="55">
        <f>Table1[[#This Row],[APU
(units)]]+(Table1[[#This Row],[APU Trend]]*Table1[[#This Row],[APU
(units)]])</f>
        <v>27.2</v>
      </c>
      <c r="K715" s="55" t="str">
        <f>IF(Table1[[#This Row],[On Hand Stock (units)]]&gt;J715,"Yes","No")</f>
        <v>Yes</v>
      </c>
      <c r="L715" s="55">
        <f>Table1[[#This Row],[Lead Time (days)]]/Table1[[#This Row],[S-OTD]]</f>
        <v>16</v>
      </c>
      <c r="M715" s="55">
        <f>(Table1[[#This Row],[Demand variability (COV)]]/100)*E715</f>
        <v>0.51339999999999997</v>
      </c>
      <c r="N715" s="55">
        <f>AVERAGE(Table1[[#This Row],[Lead Time (days)]],Table1[[#This Row],[Exp. Lead time]])</f>
        <v>16</v>
      </c>
      <c r="O715" s="55">
        <f>(Table1[[#This Row],[Exp. Lead time]]-N715)^2</f>
        <v>0</v>
      </c>
      <c r="P715" s="55">
        <v>0</v>
      </c>
      <c r="Q715" s="55">
        <f>1.64*SQRT(Table1[[#This Row],[Lead Time (days)]]*(M715^2)+Table1[[#This Row],[APU
(units)]]*P715)</f>
        <v>3.3679039999999998</v>
      </c>
      <c r="R715" s="58">
        <f>Table1[[#This Row],[Safety Stock]]+(E715/30)*Table1[[#This Row],[Lead Time (days)]]</f>
        <v>21.501237333333332</v>
      </c>
      <c r="S715" s="58" t="str">
        <f>IF(Table1[[#This Row],[On Hand Stock (units)]]&gt;R715,"yes","no")</f>
        <v>yes</v>
      </c>
      <c r="T715" s="59">
        <f>Table1[[#This Row],[On Hand Stock (units)]]-J715</f>
        <v>10.984511480125352</v>
      </c>
      <c r="U715" s="59">
        <f>Table1[[#This Row],[Exp. Lead time]]*Table1[[#This Row],[APU
(units)]]/30</f>
        <v>18.133333333333333</v>
      </c>
      <c r="V715" s="59">
        <f>Table1[[#This Row],[On Hand Stock (units)]]+U715</f>
        <v>56.317844813458684</v>
      </c>
      <c r="W715" s="59" t="str">
        <f>IF(Table1[[#This Row],[On hand quantity after purchase]]&gt;Table1[[#This Row],[APU  Projection for oct]],"Yes","No")</f>
        <v>Yes</v>
      </c>
      <c r="X715" s="59">
        <f>AE715-Table1[[#This Row],[On Hand Stock (units)]]</f>
        <v>1569.7230885198742</v>
      </c>
      <c r="Y715" s="59">
        <f>MAX(Table1[[#This Row],[Qty required to meet next quarter]],Table1[[#This Row],[MOQ/One lead time demand]])</f>
        <v>1569.7230885198742</v>
      </c>
      <c r="Z715" s="59">
        <f>Table1[[#This Row],[Qty to purchase]]*Table1[[#This Row],[Std. Price ($)]]</f>
        <v>41241.334704682646</v>
      </c>
      <c r="AA715" s="59"/>
      <c r="AB715" s="59"/>
      <c r="AC715" s="61">
        <f>Table1[[#This Row],[On Hand Stock (units)]]-(12*Table1[[#This Row],[APU
(units)]])</f>
        <v>-369.81548851987463</v>
      </c>
      <c r="AD715" s="64">
        <v>61.199999999999989</v>
      </c>
      <c r="AE715" s="65">
        <f>AD715*Table1[[#This Row],[Std. Price ($)]]</f>
        <v>1607.9075999999995</v>
      </c>
    </row>
    <row r="716" spans="1:31" ht="18.5" x14ac:dyDescent="0.35">
      <c r="A716" s="46">
        <v>64810.322980241472</v>
      </c>
      <c r="B716" s="47">
        <v>79.711676129999987</v>
      </c>
      <c r="C716" s="47">
        <v>3644.8899664993664</v>
      </c>
      <c r="D716" s="47">
        <f>Table1[[#This Row],[On-Hand Stock ($)]]/Table1[[#This Row],[Std. Price ($)]]</f>
        <v>45.725923019796966</v>
      </c>
      <c r="E716" s="48">
        <v>34</v>
      </c>
      <c r="F716" s="49">
        <v>1.2</v>
      </c>
      <c r="G716" s="48">
        <v>0.85</v>
      </c>
      <c r="H716" s="48">
        <v>0.95</v>
      </c>
      <c r="I716" s="48">
        <v>36</v>
      </c>
      <c r="J716" s="55">
        <f>Table1[[#This Row],[APU
(units)]]+(Table1[[#This Row],[APU Trend]]*Table1[[#This Row],[APU
(units)]])</f>
        <v>74.8</v>
      </c>
      <c r="K716" s="55" t="str">
        <f>IF(Table1[[#This Row],[On Hand Stock (units)]]&gt;J716,"Yes","No")</f>
        <v>No</v>
      </c>
      <c r="L716" s="55">
        <f>Table1[[#This Row],[Lead Time (days)]]/Table1[[#This Row],[S-OTD]]</f>
        <v>42.352941176470587</v>
      </c>
      <c r="M716" s="55">
        <f>(Table1[[#This Row],[Demand variability (COV)]]/100)*E716</f>
        <v>0.32300000000000001</v>
      </c>
      <c r="N716" s="55">
        <f>AVERAGE(Table1[[#This Row],[Lead Time (days)]],Table1[[#This Row],[Exp. Lead time]])</f>
        <v>39.17647058823529</v>
      </c>
      <c r="O716" s="55">
        <f>(Table1[[#This Row],[Exp. Lead time]]-N716)^2</f>
        <v>10.089965397923894</v>
      </c>
      <c r="P716" s="55">
        <v>10.089965397923894</v>
      </c>
      <c r="Q716" s="55">
        <f>1.64*SQRT(Table1[[#This Row],[Lead Time (days)]]*(M716^2)+Table1[[#This Row],[APU
(units)]]*P716)</f>
        <v>30.541655649082085</v>
      </c>
      <c r="R716" s="58">
        <f>Table1[[#This Row],[Safety Stock]]+(E716/30)*Table1[[#This Row],[Lead Time (days)]]</f>
        <v>71.341655649082085</v>
      </c>
      <c r="S716" s="58" t="str">
        <f>IF(Table1[[#This Row],[On Hand Stock (units)]]&gt;R716,"yes","no")</f>
        <v>no</v>
      </c>
      <c r="T716" s="59">
        <f>Table1[[#This Row],[On Hand Stock (units)]]-J716</f>
        <v>-29.074076980203031</v>
      </c>
      <c r="U716" s="59">
        <f>Table1[[#This Row],[Exp. Lead time]]*Table1[[#This Row],[APU
(units)]]/30</f>
        <v>48</v>
      </c>
      <c r="V716" s="59">
        <f>Table1[[#This Row],[On Hand Stock (units)]]+U716</f>
        <v>93.725923019796966</v>
      </c>
      <c r="W716" s="59" t="str">
        <f>IF(Table1[[#This Row],[On hand quantity after purchase]]&gt;Table1[[#This Row],[APU  Projection for oct]],"Yes","No")</f>
        <v>Yes</v>
      </c>
      <c r="X716" s="59">
        <f>AE716-Table1[[#This Row],[On Hand Stock (units)]]</f>
        <v>27598.283358864195</v>
      </c>
      <c r="Y716" s="59">
        <f>MAX(Table1[[#This Row],[Qty required to meet next quarter]],Table1[[#This Row],[MOQ/One lead time demand]])</f>
        <v>27598.283358864195</v>
      </c>
      <c r="Z716" s="59">
        <f>Table1[[#This Row],[Qty to purchase]]*Table1[[#This Row],[Std. Price ($)]]</f>
        <v>2199905.4248457509</v>
      </c>
      <c r="AA716" s="59"/>
      <c r="AB716" s="59"/>
      <c r="AC716" s="61">
        <f>Table1[[#This Row],[On Hand Stock (units)]]-(12*Table1[[#This Row],[APU
(units)]])</f>
        <v>-362.27407698020306</v>
      </c>
      <c r="AD716" s="64">
        <v>346.79999999999995</v>
      </c>
      <c r="AE716" s="65">
        <f>AD716*Table1[[#This Row],[Std. Price ($)]]</f>
        <v>27644.009281883991</v>
      </c>
    </row>
    <row r="717" spans="1:31" ht="18.5" x14ac:dyDescent="0.35">
      <c r="A717" s="46">
        <v>2080.1253685462484</v>
      </c>
      <c r="B717" s="47">
        <v>9.7244843999999997</v>
      </c>
      <c r="C717" s="47">
        <v>144.45080925143046</v>
      </c>
      <c r="D717" s="47">
        <f>Table1[[#This Row],[On-Hand Stock ($)]]/Table1[[#This Row],[Std. Price ($)]]</f>
        <v>14.854341197917954</v>
      </c>
      <c r="E717" s="48">
        <v>42</v>
      </c>
      <c r="F717" s="49">
        <v>1.2</v>
      </c>
      <c r="G717" s="48">
        <v>0.83</v>
      </c>
      <c r="H717" s="48">
        <v>1.42</v>
      </c>
      <c r="I717" s="48">
        <v>6</v>
      </c>
      <c r="J717" s="55">
        <f>Table1[[#This Row],[APU
(units)]]+(Table1[[#This Row],[APU Trend]]*Table1[[#This Row],[APU
(units)]])</f>
        <v>92.4</v>
      </c>
      <c r="K717" s="55" t="str">
        <f>IF(Table1[[#This Row],[On Hand Stock (units)]]&gt;J717,"Yes","No")</f>
        <v>No</v>
      </c>
      <c r="L717" s="55">
        <f>Table1[[#This Row],[Lead Time (days)]]/Table1[[#This Row],[S-OTD]]</f>
        <v>7.2289156626506026</v>
      </c>
      <c r="M717" s="55">
        <f>(Table1[[#This Row],[Demand variability (COV)]]/100)*E717</f>
        <v>0.59639999999999993</v>
      </c>
      <c r="N717" s="55">
        <f>AVERAGE(Table1[[#This Row],[Lead Time (days)]],Table1[[#This Row],[Exp. Lead time]])</f>
        <v>6.6144578313253017</v>
      </c>
      <c r="O717" s="55">
        <f>(Table1[[#This Row],[Exp. Lead time]]-N717)^2</f>
        <v>0.37755842647699189</v>
      </c>
      <c r="P717" s="55">
        <v>0.37755842647699189</v>
      </c>
      <c r="Q717" s="55">
        <f>1.64*SQRT(Table1[[#This Row],[Lead Time (days)]]*(M717^2)+Table1[[#This Row],[APU
(units)]]*P717)</f>
        <v>6.9563092766999466</v>
      </c>
      <c r="R717" s="58">
        <f>Table1[[#This Row],[Safety Stock]]+(E717/30)*Table1[[#This Row],[Lead Time (days)]]</f>
        <v>15.356309276699946</v>
      </c>
      <c r="S717" s="58" t="str">
        <f>IF(Table1[[#This Row],[On Hand Stock (units)]]&gt;R717,"yes","no")</f>
        <v>no</v>
      </c>
      <c r="T717" s="59">
        <f>Table1[[#This Row],[On Hand Stock (units)]]-J717</f>
        <v>-77.545658802082045</v>
      </c>
      <c r="U717" s="59">
        <f>Table1[[#This Row],[Exp. Lead time]]*Table1[[#This Row],[APU
(units)]]/30</f>
        <v>10.120481927710843</v>
      </c>
      <c r="V717" s="59">
        <f>Table1[[#This Row],[On Hand Stock (units)]]+U717</f>
        <v>24.974823125628795</v>
      </c>
      <c r="W717" s="59" t="str">
        <f>IF(Table1[[#This Row],[On hand quantity after purchase]]&gt;Table1[[#This Row],[APU  Projection for oct]],"Yes","No")</f>
        <v>No</v>
      </c>
      <c r="X717" s="59">
        <f>AE717-Table1[[#This Row],[On Hand Stock (units)]]</f>
        <v>4151.114775762082</v>
      </c>
      <c r="Y717" s="59">
        <f>MAX(Table1[[#This Row],[Qty required to meet next quarter]],Table1[[#This Row],[MOQ/One lead time demand]])</f>
        <v>4151.114775762082</v>
      </c>
      <c r="Z717" s="59">
        <f>Table1[[#This Row],[Qty to purchase]]*Table1[[#This Row],[Std. Price ($)]]</f>
        <v>40367.450879507865</v>
      </c>
      <c r="AA717" s="59"/>
      <c r="AB717" s="59"/>
      <c r="AC717" s="61">
        <f>Table1[[#This Row],[On Hand Stock (units)]]-(12*Table1[[#This Row],[APU
(units)]])</f>
        <v>-489.14565880208204</v>
      </c>
      <c r="AD717" s="64">
        <v>428.4</v>
      </c>
      <c r="AE717" s="65">
        <f>AD717*Table1[[#This Row],[Std. Price ($)]]</f>
        <v>4165.9691169600001</v>
      </c>
    </row>
    <row r="718" spans="1:31" ht="18.5" x14ac:dyDescent="0.35">
      <c r="A718" s="46">
        <v>91056.893560097524</v>
      </c>
      <c r="B718" s="47">
        <v>10.913157909999999</v>
      </c>
      <c r="C718" s="47">
        <v>448.82021052878724</v>
      </c>
      <c r="D718" s="47">
        <f>Table1[[#This Row],[On-Hand Stock ($)]]/Table1[[#This Row],[Std. Price ($)]]</f>
        <v>41.126520318882406</v>
      </c>
      <c r="E718" s="48">
        <v>26</v>
      </c>
      <c r="F718" s="49">
        <v>0.8</v>
      </c>
      <c r="G718" s="48">
        <v>1</v>
      </c>
      <c r="H718" s="48">
        <v>1.78</v>
      </c>
      <c r="I718" s="48">
        <v>22</v>
      </c>
      <c r="J718" s="55">
        <f>Table1[[#This Row],[APU
(units)]]+(Table1[[#This Row],[APU Trend]]*Table1[[#This Row],[APU
(units)]])</f>
        <v>46.8</v>
      </c>
      <c r="K718" s="55" t="str">
        <f>IF(Table1[[#This Row],[On Hand Stock (units)]]&gt;J718,"Yes","No")</f>
        <v>No</v>
      </c>
      <c r="L718" s="55">
        <f>Table1[[#This Row],[Lead Time (days)]]/Table1[[#This Row],[S-OTD]]</f>
        <v>22</v>
      </c>
      <c r="M718" s="55">
        <f>(Table1[[#This Row],[Demand variability (COV)]]/100)*E718</f>
        <v>0.46279999999999999</v>
      </c>
      <c r="N718" s="55">
        <f>AVERAGE(Table1[[#This Row],[Lead Time (days)]],Table1[[#This Row],[Exp. Lead time]])</f>
        <v>22</v>
      </c>
      <c r="O718" s="55">
        <f>(Table1[[#This Row],[Exp. Lead time]]-N718)^2</f>
        <v>0</v>
      </c>
      <c r="P718" s="55">
        <v>0</v>
      </c>
      <c r="Q718" s="55">
        <f>1.64*SQRT(Table1[[#This Row],[Lead Time (days)]]*(M718^2)+Table1[[#This Row],[APU
(units)]]*P718)</f>
        <v>3.5599880383799039</v>
      </c>
      <c r="R718" s="58">
        <f>Table1[[#This Row],[Safety Stock]]+(E718/30)*Table1[[#This Row],[Lead Time (days)]]</f>
        <v>22.626654705046569</v>
      </c>
      <c r="S718" s="58" t="str">
        <f>IF(Table1[[#This Row],[On Hand Stock (units)]]&gt;R718,"yes","no")</f>
        <v>yes</v>
      </c>
      <c r="T718" s="59">
        <f>Table1[[#This Row],[On Hand Stock (units)]]-J718</f>
        <v>-5.6734796811175912</v>
      </c>
      <c r="U718" s="59">
        <f>Table1[[#This Row],[Exp. Lead time]]*Table1[[#This Row],[APU
(units)]]/30</f>
        <v>19.066666666666666</v>
      </c>
      <c r="V718" s="59">
        <f>Table1[[#This Row],[On Hand Stock (units)]]+U718</f>
        <v>60.193186985549076</v>
      </c>
      <c r="W718" s="59" t="str">
        <f>IF(Table1[[#This Row],[On hand quantity after purchase]]&gt;Table1[[#This Row],[APU  Projection for oct]],"Yes","No")</f>
        <v>Yes</v>
      </c>
      <c r="X718" s="59">
        <f>AE718-Table1[[#This Row],[On Hand Stock (units)]]</f>
        <v>2172.0619038291175</v>
      </c>
      <c r="Y718" s="59">
        <f>MAX(Table1[[#This Row],[Qty required to meet next quarter]],Table1[[#This Row],[MOQ/One lead time demand]])</f>
        <v>2172.0619038291175</v>
      </c>
      <c r="Z718" s="59">
        <f>Table1[[#This Row],[Qty to purchase]]*Table1[[#This Row],[Std. Price ($)]]</f>
        <v>23704.05454678239</v>
      </c>
      <c r="AA718" s="59"/>
      <c r="AB718" s="59"/>
      <c r="AC718" s="61">
        <f>Table1[[#This Row],[On Hand Stock (units)]]-(12*Table1[[#This Row],[APU
(units)]])</f>
        <v>-270.8734796811176</v>
      </c>
      <c r="AD718" s="64">
        <v>202.8</v>
      </c>
      <c r="AE718" s="65">
        <f>AD718*Table1[[#This Row],[Std. Price ($)]]</f>
        <v>2213.1884241479997</v>
      </c>
    </row>
    <row r="719" spans="1:31" ht="18.5" x14ac:dyDescent="0.35">
      <c r="A719" s="46">
        <v>24189.224832076183</v>
      </c>
      <c r="B719" s="47">
        <v>32.79786644</v>
      </c>
      <c r="C719" s="47">
        <v>132.85112079545112</v>
      </c>
      <c r="D719" s="47">
        <f>Table1[[#This Row],[On-Hand Stock ($)]]/Table1[[#This Row],[Std. Price ($)]]</f>
        <v>4.0506025304568904</v>
      </c>
      <c r="E719" s="48">
        <v>26</v>
      </c>
      <c r="F719" s="49">
        <v>1.5</v>
      </c>
      <c r="G719" s="48">
        <v>0.75</v>
      </c>
      <c r="H719" s="48">
        <v>0.74</v>
      </c>
      <c r="I719" s="48">
        <v>5</v>
      </c>
      <c r="J719" s="55">
        <f>Table1[[#This Row],[APU
(units)]]+(Table1[[#This Row],[APU Trend]]*Table1[[#This Row],[APU
(units)]])</f>
        <v>65</v>
      </c>
      <c r="K719" s="55" t="str">
        <f>IF(Table1[[#This Row],[On Hand Stock (units)]]&gt;J719,"Yes","No")</f>
        <v>No</v>
      </c>
      <c r="L719" s="55">
        <f>Table1[[#This Row],[Lead Time (days)]]/Table1[[#This Row],[S-OTD]]</f>
        <v>6.666666666666667</v>
      </c>
      <c r="M719" s="55">
        <f>(Table1[[#This Row],[Demand variability (COV)]]/100)*E719</f>
        <v>0.19240000000000002</v>
      </c>
      <c r="N719" s="55">
        <f>AVERAGE(Table1[[#This Row],[Lead Time (days)]],Table1[[#This Row],[Exp. Lead time]])</f>
        <v>5.8333333333333339</v>
      </c>
      <c r="O719" s="55">
        <f>(Table1[[#This Row],[Exp. Lead time]]-N719)^2</f>
        <v>0.69444444444444398</v>
      </c>
      <c r="P719" s="55">
        <v>0.69444444444444398</v>
      </c>
      <c r="Q719" s="55">
        <f>1.64*SQRT(Table1[[#This Row],[Lead Time (days)]]*(M719^2)+Table1[[#This Row],[APU
(units)]]*P719)</f>
        <v>7.0042870485654847</v>
      </c>
      <c r="R719" s="58">
        <f>Table1[[#This Row],[Safety Stock]]+(E719/30)*Table1[[#This Row],[Lead Time (days)]]</f>
        <v>11.337620381898819</v>
      </c>
      <c r="S719" s="58" t="str">
        <f>IF(Table1[[#This Row],[On Hand Stock (units)]]&gt;R719,"yes","no")</f>
        <v>no</v>
      </c>
      <c r="T719" s="59">
        <f>Table1[[#This Row],[On Hand Stock (units)]]-J719</f>
        <v>-60.949397469543108</v>
      </c>
      <c r="U719" s="59">
        <f>Table1[[#This Row],[Exp. Lead time]]*Table1[[#This Row],[APU
(units)]]/30</f>
        <v>5.7777777777777777</v>
      </c>
      <c r="V719" s="59">
        <f>Table1[[#This Row],[On Hand Stock (units)]]+U719</f>
        <v>9.8283803082346672</v>
      </c>
      <c r="W719" s="59" t="str">
        <f>IF(Table1[[#This Row],[On hand quantity after purchase]]&gt;Table1[[#This Row],[APU  Projection for oct]],"Yes","No")</f>
        <v>No</v>
      </c>
      <c r="X719" s="59">
        <f>AE719-Table1[[#This Row],[On Hand Stock (units)]]</f>
        <v>10228.883726749544</v>
      </c>
      <c r="Y719" s="59">
        <f>MAX(Table1[[#This Row],[Qty required to meet next quarter]],Table1[[#This Row],[MOQ/One lead time demand]])</f>
        <v>10228.883726749544</v>
      </c>
      <c r="Z719" s="59">
        <f>Table1[[#This Row],[Qty to purchase]]*Table1[[#This Row],[Std. Price ($)]]</f>
        <v>335485.562300221</v>
      </c>
      <c r="AA719" s="59"/>
      <c r="AB719" s="59"/>
      <c r="AC719" s="61">
        <f>Table1[[#This Row],[On Hand Stock (units)]]-(12*Table1[[#This Row],[APU
(units)]])</f>
        <v>-307.9493974695431</v>
      </c>
      <c r="AD719" s="64">
        <v>312</v>
      </c>
      <c r="AE719" s="65">
        <f>AD719*Table1[[#This Row],[Std. Price ($)]]</f>
        <v>10232.93432928</v>
      </c>
    </row>
    <row r="720" spans="1:31" ht="18.5" x14ac:dyDescent="0.35">
      <c r="A720" s="46">
        <v>93217.399090982857</v>
      </c>
      <c r="B720" s="47">
        <v>104.39967075999999</v>
      </c>
      <c r="C720" s="47">
        <v>7635.4210659382443</v>
      </c>
      <c r="D720" s="47">
        <f>Table1[[#This Row],[On-Hand Stock ($)]]/Table1[[#This Row],[Std. Price ($)]]</f>
        <v>73.136447752704058</v>
      </c>
      <c r="E720" s="48">
        <v>58</v>
      </c>
      <c r="F720" s="49">
        <v>0.2</v>
      </c>
      <c r="G720" s="48">
        <v>0.77</v>
      </c>
      <c r="H720" s="48">
        <v>0.96</v>
      </c>
      <c r="I720" s="48">
        <v>33</v>
      </c>
      <c r="J720" s="55">
        <f>Table1[[#This Row],[APU
(units)]]+(Table1[[#This Row],[APU Trend]]*Table1[[#This Row],[APU
(units)]])</f>
        <v>69.599999999999994</v>
      </c>
      <c r="K720" s="55" t="str">
        <f>IF(Table1[[#This Row],[On Hand Stock (units)]]&gt;J720,"Yes","No")</f>
        <v>Yes</v>
      </c>
      <c r="L720" s="55">
        <f>Table1[[#This Row],[Lead Time (days)]]/Table1[[#This Row],[S-OTD]]</f>
        <v>42.857142857142854</v>
      </c>
      <c r="M720" s="55">
        <f>(Table1[[#This Row],[Demand variability (COV)]]/100)*E720</f>
        <v>0.55679999999999996</v>
      </c>
      <c r="N720" s="55">
        <f>AVERAGE(Table1[[#This Row],[Lead Time (days)]],Table1[[#This Row],[Exp. Lead time]])</f>
        <v>37.928571428571431</v>
      </c>
      <c r="O720" s="55">
        <f>(Table1[[#This Row],[Exp. Lead time]]-N720)^2</f>
        <v>24.290816326530564</v>
      </c>
      <c r="P720" s="55">
        <v>24.290816326530564</v>
      </c>
      <c r="Q720" s="55">
        <f>1.64*SQRT(Table1[[#This Row],[Lead Time (days)]]*(M720^2)+Table1[[#This Row],[APU
(units)]]*P720)</f>
        <v>61.780308782855357</v>
      </c>
      <c r="R720" s="58">
        <f>Table1[[#This Row],[Safety Stock]]+(E720/30)*Table1[[#This Row],[Lead Time (days)]]</f>
        <v>125.58030878285535</v>
      </c>
      <c r="S720" s="58" t="str">
        <f>IF(Table1[[#This Row],[On Hand Stock (units)]]&gt;R720,"yes","no")</f>
        <v>no</v>
      </c>
      <c r="T720" s="59">
        <f>Table1[[#This Row],[On Hand Stock (units)]]-J720</f>
        <v>3.5364477527040634</v>
      </c>
      <c r="U720" s="59">
        <f>Table1[[#This Row],[Exp. Lead time]]*Table1[[#This Row],[APU
(units)]]/30</f>
        <v>82.857142857142847</v>
      </c>
      <c r="V720" s="59">
        <f>Table1[[#This Row],[On Hand Stock (units)]]+U720</f>
        <v>155.9935906098469</v>
      </c>
      <c r="W720" s="59" t="str">
        <f>IF(Table1[[#This Row],[On hand quantity after purchase]]&gt;Table1[[#This Row],[APU  Projection for oct]],"Yes","No")</f>
        <v>Yes</v>
      </c>
      <c r="X720" s="59">
        <f>AE720-Table1[[#This Row],[On Hand Stock (units)]]</f>
        <v>25358.623349383295</v>
      </c>
      <c r="Y720" s="59">
        <f>MAX(Table1[[#This Row],[Qty required to meet next quarter]],Table1[[#This Row],[MOQ/One lead time demand]])</f>
        <v>25358.623349383295</v>
      </c>
      <c r="Z720" s="59">
        <f>Table1[[#This Row],[Qty to purchase]]*Table1[[#This Row],[Std. Price ($)]]</f>
        <v>2647431.9286024645</v>
      </c>
      <c r="AA720" s="59"/>
      <c r="AB720" s="59"/>
      <c r="AC720" s="61">
        <f>Table1[[#This Row],[On Hand Stock (units)]]-(12*Table1[[#This Row],[APU
(units)]])</f>
        <v>-622.86355224729596</v>
      </c>
      <c r="AD720" s="64">
        <v>243.60000000000002</v>
      </c>
      <c r="AE720" s="65">
        <f>AD720*Table1[[#This Row],[Std. Price ($)]]</f>
        <v>25431.759797136001</v>
      </c>
    </row>
    <row r="721" spans="1:31" ht="18.5" x14ac:dyDescent="0.35">
      <c r="A721" s="46">
        <v>415.61404035994622</v>
      </c>
      <c r="B721" s="47">
        <v>102.99364858999999</v>
      </c>
      <c r="C721" s="47">
        <v>2896.3017456804037</v>
      </c>
      <c r="D721" s="47">
        <f>Table1[[#This Row],[On-Hand Stock ($)]]/Table1[[#This Row],[Std. Price ($)]]</f>
        <v>28.121168492729904</v>
      </c>
      <c r="E721" s="48">
        <v>34</v>
      </c>
      <c r="F721" s="49">
        <v>0.5</v>
      </c>
      <c r="G721" s="48">
        <v>1</v>
      </c>
      <c r="H721" s="48">
        <v>0.82</v>
      </c>
      <c r="I721" s="48">
        <v>26</v>
      </c>
      <c r="J721" s="55">
        <f>Table1[[#This Row],[APU
(units)]]+(Table1[[#This Row],[APU Trend]]*Table1[[#This Row],[APU
(units)]])</f>
        <v>51</v>
      </c>
      <c r="K721" s="55" t="str">
        <f>IF(Table1[[#This Row],[On Hand Stock (units)]]&gt;J721,"Yes","No")</f>
        <v>No</v>
      </c>
      <c r="L721" s="55">
        <f>Table1[[#This Row],[Lead Time (days)]]/Table1[[#This Row],[S-OTD]]</f>
        <v>26</v>
      </c>
      <c r="M721" s="55">
        <f>(Table1[[#This Row],[Demand variability (COV)]]/100)*E721</f>
        <v>0.27879999999999994</v>
      </c>
      <c r="N721" s="55">
        <f>AVERAGE(Table1[[#This Row],[Lead Time (days)]],Table1[[#This Row],[Exp. Lead time]])</f>
        <v>26</v>
      </c>
      <c r="O721" s="55">
        <f>(Table1[[#This Row],[Exp. Lead time]]-N721)^2</f>
        <v>0</v>
      </c>
      <c r="P721" s="55">
        <v>0</v>
      </c>
      <c r="Q721" s="55">
        <f>1.64*SQRT(Table1[[#This Row],[Lead Time (days)]]*(M721^2)+Table1[[#This Row],[APU
(units)]]*P721)</f>
        <v>2.3314348902390556</v>
      </c>
      <c r="R721" s="58">
        <f>Table1[[#This Row],[Safety Stock]]+(E721/30)*Table1[[#This Row],[Lead Time (days)]]</f>
        <v>31.798101556905721</v>
      </c>
      <c r="S721" s="58" t="str">
        <f>IF(Table1[[#This Row],[On Hand Stock (units)]]&gt;R721,"yes","no")</f>
        <v>no</v>
      </c>
      <c r="T721" s="59">
        <f>Table1[[#This Row],[On Hand Stock (units)]]-J721</f>
        <v>-22.878831507270096</v>
      </c>
      <c r="U721" s="59">
        <f>Table1[[#This Row],[Exp. Lead time]]*Table1[[#This Row],[APU
(units)]]/30</f>
        <v>29.466666666666665</v>
      </c>
      <c r="V721" s="59">
        <f>Table1[[#This Row],[On Hand Stock (units)]]+U721</f>
        <v>57.587835159396569</v>
      </c>
      <c r="W721" s="59" t="str">
        <f>IF(Table1[[#This Row],[On hand quantity after purchase]]&gt;Table1[[#This Row],[APU  Projection for oct]],"Yes","No")</f>
        <v>Yes</v>
      </c>
      <c r="X721" s="59">
        <f>AE721-Table1[[#This Row],[On Hand Stock (units)]]</f>
        <v>20982.583143867269</v>
      </c>
      <c r="Y721" s="59">
        <f>MAX(Table1[[#This Row],[Qty required to meet next quarter]],Table1[[#This Row],[MOQ/One lead time demand]])</f>
        <v>20982.583143867269</v>
      </c>
      <c r="Z721" s="59">
        <f>Table1[[#This Row],[Qty to purchase]]*Table1[[#This Row],[Std. Price ($)]]</f>
        <v>2161072.7948299227</v>
      </c>
      <c r="AA721" s="59"/>
      <c r="AB721" s="59"/>
      <c r="AC721" s="61">
        <f>Table1[[#This Row],[On Hand Stock (units)]]-(12*Table1[[#This Row],[APU
(units)]])</f>
        <v>-379.87883150727009</v>
      </c>
      <c r="AD721" s="64">
        <v>204</v>
      </c>
      <c r="AE721" s="65">
        <f>AD721*Table1[[#This Row],[Std. Price ($)]]</f>
        <v>21010.704312359998</v>
      </c>
    </row>
    <row r="722" spans="1:31" ht="18.5" x14ac:dyDescent="0.35">
      <c r="A722" s="46">
        <v>39377.98910582532</v>
      </c>
      <c r="B722" s="47">
        <v>13.76687828</v>
      </c>
      <c r="C722" s="47">
        <v>504.86877409288314</v>
      </c>
      <c r="D722" s="47">
        <f>Table1[[#This Row],[On-Hand Stock ($)]]/Table1[[#This Row],[Std. Price ($)]]</f>
        <v>36.672712856504106</v>
      </c>
      <c r="E722" s="48">
        <v>42</v>
      </c>
      <c r="F722" s="49">
        <v>1.2</v>
      </c>
      <c r="G722" s="48">
        <v>1</v>
      </c>
      <c r="H722" s="48">
        <v>0.8</v>
      </c>
      <c r="I722" s="48">
        <v>26</v>
      </c>
      <c r="J722" s="55">
        <f>Table1[[#This Row],[APU
(units)]]+(Table1[[#This Row],[APU Trend]]*Table1[[#This Row],[APU
(units)]])</f>
        <v>92.4</v>
      </c>
      <c r="K722" s="55" t="str">
        <f>IF(Table1[[#This Row],[On Hand Stock (units)]]&gt;J722,"Yes","No")</f>
        <v>No</v>
      </c>
      <c r="L722" s="55">
        <f>Table1[[#This Row],[Lead Time (days)]]/Table1[[#This Row],[S-OTD]]</f>
        <v>26</v>
      </c>
      <c r="M722" s="55">
        <f>(Table1[[#This Row],[Demand variability (COV)]]/100)*E722</f>
        <v>0.33600000000000002</v>
      </c>
      <c r="N722" s="55">
        <f>AVERAGE(Table1[[#This Row],[Lead Time (days)]],Table1[[#This Row],[Exp. Lead time]])</f>
        <v>26</v>
      </c>
      <c r="O722" s="55">
        <f>(Table1[[#This Row],[Exp. Lead time]]-N722)^2</f>
        <v>0</v>
      </c>
      <c r="P722" s="55">
        <v>0</v>
      </c>
      <c r="Q722" s="55">
        <f>1.64*SQRT(Table1[[#This Row],[Lead Time (days)]]*(M722^2)+Table1[[#This Row],[APU
(units)]]*P722)</f>
        <v>2.809763712770168</v>
      </c>
      <c r="R722" s="58">
        <f>Table1[[#This Row],[Safety Stock]]+(E722/30)*Table1[[#This Row],[Lead Time (days)]]</f>
        <v>39.209763712770169</v>
      </c>
      <c r="S722" s="58" t="str">
        <f>IF(Table1[[#This Row],[On Hand Stock (units)]]&gt;R722,"yes","no")</f>
        <v>no</v>
      </c>
      <c r="T722" s="59">
        <f>Table1[[#This Row],[On Hand Stock (units)]]-J722</f>
        <v>-55.7272871434959</v>
      </c>
      <c r="U722" s="59">
        <f>Table1[[#This Row],[Exp. Lead time]]*Table1[[#This Row],[APU
(units)]]/30</f>
        <v>36.4</v>
      </c>
      <c r="V722" s="59">
        <f>Table1[[#This Row],[On Hand Stock (units)]]+U722</f>
        <v>73.072712856504097</v>
      </c>
      <c r="W722" s="59" t="str">
        <f>IF(Table1[[#This Row],[On hand quantity after purchase]]&gt;Table1[[#This Row],[APU  Projection for oct]],"Yes","No")</f>
        <v>No</v>
      </c>
      <c r="X722" s="59">
        <f>AE722-Table1[[#This Row],[On Hand Stock (units)]]</f>
        <v>5861.0579422954952</v>
      </c>
      <c r="Y722" s="59">
        <f>MAX(Table1[[#This Row],[Qty required to meet next quarter]],Table1[[#This Row],[MOQ/One lead time demand]])</f>
        <v>5861.0579422954952</v>
      </c>
      <c r="Z722" s="59">
        <f>Table1[[#This Row],[Qty to purchase]]*Table1[[#This Row],[Std. Price ($)]]</f>
        <v>80688.471283609353</v>
      </c>
      <c r="AA722" s="59"/>
      <c r="AB722" s="59"/>
      <c r="AC722" s="61">
        <f>Table1[[#This Row],[On Hand Stock (units)]]-(12*Table1[[#This Row],[APU
(units)]])</f>
        <v>-467.32728714349588</v>
      </c>
      <c r="AD722" s="64">
        <v>428.4</v>
      </c>
      <c r="AE722" s="65">
        <f>AD722*Table1[[#This Row],[Std. Price ($)]]</f>
        <v>5897.7306551519996</v>
      </c>
    </row>
    <row r="723" spans="1:31" ht="18.5" x14ac:dyDescent="0.35">
      <c r="A723" s="46">
        <v>34249.813678266037</v>
      </c>
      <c r="B723" s="47">
        <v>210.56847890999995</v>
      </c>
      <c r="C723" s="47">
        <v>168.70695722479059</v>
      </c>
      <c r="D723" s="47">
        <f>Table1[[#This Row],[On-Hand Stock ($)]]/Table1[[#This Row],[Std. Price ($)]]</f>
        <v>0.80119758711320899</v>
      </c>
      <c r="E723" s="48">
        <v>34</v>
      </c>
      <c r="F723" s="49">
        <v>-0.4</v>
      </c>
      <c r="G723" s="48">
        <v>1</v>
      </c>
      <c r="H723" s="48">
        <v>0.2</v>
      </c>
      <c r="I723" s="48">
        <v>3</v>
      </c>
      <c r="J723" s="55">
        <f>Table1[[#This Row],[APU
(units)]]+(Table1[[#This Row],[APU Trend]]*Table1[[#This Row],[APU
(units)]])</f>
        <v>20.399999999999999</v>
      </c>
      <c r="K723" s="55" t="str">
        <f>IF(Table1[[#This Row],[On Hand Stock (units)]]&gt;J723,"Yes","No")</f>
        <v>No</v>
      </c>
      <c r="L723" s="55">
        <f>Table1[[#This Row],[Lead Time (days)]]/Table1[[#This Row],[S-OTD]]</f>
        <v>3</v>
      </c>
      <c r="M723" s="55">
        <f>(Table1[[#This Row],[Demand variability (COV)]]/100)*E723</f>
        <v>6.8000000000000005E-2</v>
      </c>
      <c r="N723" s="55">
        <f>AVERAGE(Table1[[#This Row],[Lead Time (days)]],Table1[[#This Row],[Exp. Lead time]])</f>
        <v>3</v>
      </c>
      <c r="O723" s="55">
        <f>(Table1[[#This Row],[Exp. Lead time]]-N723)^2</f>
        <v>0</v>
      </c>
      <c r="P723" s="55">
        <v>0</v>
      </c>
      <c r="Q723" s="55">
        <f>1.64*SQRT(Table1[[#This Row],[Lead Time (days)]]*(M723^2)+Table1[[#This Row],[APU
(units)]]*P723)</f>
        <v>0.19315830606008119</v>
      </c>
      <c r="R723" s="58">
        <f>Table1[[#This Row],[Safety Stock]]+(E723/30)*Table1[[#This Row],[Lead Time (days)]]</f>
        <v>3.5931583060600811</v>
      </c>
      <c r="S723" s="58" t="str">
        <f>IF(Table1[[#This Row],[On Hand Stock (units)]]&gt;R723,"yes","no")</f>
        <v>no</v>
      </c>
      <c r="T723" s="59">
        <f>Table1[[#This Row],[On Hand Stock (units)]]-J723</f>
        <v>-19.598802412886791</v>
      </c>
      <c r="U723" s="59">
        <f>Table1[[#This Row],[Exp. Lead time]]*Table1[[#This Row],[APU
(units)]]/30</f>
        <v>3.4</v>
      </c>
      <c r="V723" s="59">
        <f>Table1[[#This Row],[On Hand Stock (units)]]+U723</f>
        <v>4.2011975871132092</v>
      </c>
      <c r="W723" s="59" t="str">
        <f>IF(Table1[[#This Row],[On hand quantity after purchase]]&gt;Table1[[#This Row],[APU  Projection for oct]],"Yes","No")</f>
        <v>No</v>
      </c>
      <c r="X723" s="59">
        <f>AE723-Table1[[#This Row],[On Hand Stock (units)]]</f>
        <v>4294.7957721768844</v>
      </c>
      <c r="Y723" s="59">
        <f>MAX(Table1[[#This Row],[Qty required to meet next quarter]],Table1[[#This Row],[MOQ/One lead time demand]])</f>
        <v>4294.7957721768844</v>
      </c>
      <c r="Z723" s="59">
        <f>Table1[[#This Row],[Qty to purchase]]*Table1[[#This Row],[Std. Price ($)]]</f>
        <v>904348.61297638528</v>
      </c>
      <c r="AA723" s="59"/>
      <c r="AB723" s="59"/>
      <c r="AC723" s="61">
        <f>Table1[[#This Row],[On Hand Stock (units)]]-(12*Table1[[#This Row],[APU
(units)]])</f>
        <v>-407.19880241288678</v>
      </c>
      <c r="AD723" s="64">
        <v>20.399999999999991</v>
      </c>
      <c r="AE723" s="65">
        <f>AD723*Table1[[#This Row],[Std. Price ($)]]</f>
        <v>4295.5969697639975</v>
      </c>
    </row>
    <row r="724" spans="1:31" ht="18.5" x14ac:dyDescent="0.35">
      <c r="A724" s="46">
        <v>62442.853358002671</v>
      </c>
      <c r="B724" s="47">
        <v>99.635379979999996</v>
      </c>
      <c r="C724" s="47">
        <v>11772.215581791535</v>
      </c>
      <c r="D724" s="47">
        <f>Table1[[#This Row],[On-Hand Stock ($)]]/Table1[[#This Row],[Std. Price ($)]]</f>
        <v>118.15296518319693</v>
      </c>
      <c r="E724" s="48">
        <v>50</v>
      </c>
      <c r="F724" s="49">
        <v>-0.1</v>
      </c>
      <c r="G724" s="48">
        <v>0.74</v>
      </c>
      <c r="H724" s="48">
        <v>1.84</v>
      </c>
      <c r="I724" s="48">
        <v>33</v>
      </c>
      <c r="J724" s="55">
        <f>Table1[[#This Row],[APU
(units)]]+(Table1[[#This Row],[APU Trend]]*Table1[[#This Row],[APU
(units)]])</f>
        <v>45</v>
      </c>
      <c r="K724" s="55" t="str">
        <f>IF(Table1[[#This Row],[On Hand Stock (units)]]&gt;J724,"Yes","No")</f>
        <v>Yes</v>
      </c>
      <c r="L724" s="55">
        <f>Table1[[#This Row],[Lead Time (days)]]/Table1[[#This Row],[S-OTD]]</f>
        <v>44.594594594594597</v>
      </c>
      <c r="M724" s="55">
        <f>(Table1[[#This Row],[Demand variability (COV)]]/100)*E724</f>
        <v>0.91999999999999993</v>
      </c>
      <c r="N724" s="55">
        <f>AVERAGE(Table1[[#This Row],[Lead Time (days)]],Table1[[#This Row],[Exp. Lead time]])</f>
        <v>38.797297297297298</v>
      </c>
      <c r="O724" s="55">
        <f>(Table1[[#This Row],[Exp. Lead time]]-N724)^2</f>
        <v>33.608655953250562</v>
      </c>
      <c r="P724" s="55">
        <v>33.608655953250562</v>
      </c>
      <c r="Q724" s="55">
        <f>1.64*SQRT(Table1[[#This Row],[Lead Time (days)]]*(M724^2)+Table1[[#This Row],[APU
(units)]]*P724)</f>
        <v>67.785070687527764</v>
      </c>
      <c r="R724" s="58">
        <f>Table1[[#This Row],[Safety Stock]]+(E724/30)*Table1[[#This Row],[Lead Time (days)]]</f>
        <v>122.78507068752776</v>
      </c>
      <c r="S724" s="58" t="str">
        <f>IF(Table1[[#This Row],[On Hand Stock (units)]]&gt;R724,"yes","no")</f>
        <v>no</v>
      </c>
      <c r="T724" s="59">
        <f>Table1[[#This Row],[On Hand Stock (units)]]-J724</f>
        <v>73.152965183196926</v>
      </c>
      <c r="U724" s="59">
        <f>Table1[[#This Row],[Exp. Lead time]]*Table1[[#This Row],[APU
(units)]]/30</f>
        <v>74.324324324324337</v>
      </c>
      <c r="V724" s="59">
        <f>Table1[[#This Row],[On Hand Stock (units)]]+U724</f>
        <v>192.47728950752128</v>
      </c>
      <c r="W724" s="59" t="str">
        <f>IF(Table1[[#This Row],[On hand quantity after purchase]]&gt;Table1[[#This Row],[APU  Projection for oct]],"Yes","No")</f>
        <v>Yes</v>
      </c>
      <c r="X724" s="59">
        <f>AE724-Table1[[#This Row],[On Hand Stock (units)]]</f>
        <v>11838.092632416803</v>
      </c>
      <c r="Y724" s="59">
        <f>MAX(Table1[[#This Row],[Qty required to meet next quarter]],Table1[[#This Row],[MOQ/One lead time demand]])</f>
        <v>11838.092632416803</v>
      </c>
      <c r="Z724" s="59">
        <f>Table1[[#This Row],[Qty to purchase]]*Table1[[#This Row],[Std. Price ($)]]</f>
        <v>1179492.8576692867</v>
      </c>
      <c r="AA724" s="59"/>
      <c r="AB724" s="59"/>
      <c r="AC724" s="61">
        <f>Table1[[#This Row],[On Hand Stock (units)]]-(12*Table1[[#This Row],[APU
(units)]])</f>
        <v>-481.8470348168031</v>
      </c>
      <c r="AD724" s="64">
        <v>120</v>
      </c>
      <c r="AE724" s="65">
        <f>AD724*Table1[[#This Row],[Std. Price ($)]]</f>
        <v>11956.2455976</v>
      </c>
    </row>
    <row r="725" spans="1:31" ht="18.5" x14ac:dyDescent="0.35">
      <c r="A725" s="46">
        <v>4614.8385364298665</v>
      </c>
      <c r="B725" s="47">
        <v>10.148429999999999</v>
      </c>
      <c r="C725" s="47">
        <v>95.58529913386667</v>
      </c>
      <c r="D725" s="47">
        <f>Table1[[#This Row],[On-Hand Stock ($)]]/Table1[[#This Row],[Std. Price ($)]]</f>
        <v>9.4187277375778002</v>
      </c>
      <c r="E725" s="48">
        <v>34</v>
      </c>
      <c r="F725" s="49">
        <v>-0.1</v>
      </c>
      <c r="G725" s="48">
        <v>1</v>
      </c>
      <c r="H725" s="48">
        <v>0.8</v>
      </c>
      <c r="I725" s="48">
        <v>8</v>
      </c>
      <c r="J725" s="55">
        <f>Table1[[#This Row],[APU
(units)]]+(Table1[[#This Row],[APU Trend]]*Table1[[#This Row],[APU
(units)]])</f>
        <v>30.6</v>
      </c>
      <c r="K725" s="55" t="str">
        <f>IF(Table1[[#This Row],[On Hand Stock (units)]]&gt;J725,"Yes","No")</f>
        <v>No</v>
      </c>
      <c r="L725" s="55">
        <f>Table1[[#This Row],[Lead Time (days)]]/Table1[[#This Row],[S-OTD]]</f>
        <v>8</v>
      </c>
      <c r="M725" s="55">
        <f>(Table1[[#This Row],[Demand variability (COV)]]/100)*E725</f>
        <v>0.27200000000000002</v>
      </c>
      <c r="N725" s="55">
        <f>AVERAGE(Table1[[#This Row],[Lead Time (days)]],Table1[[#This Row],[Exp. Lead time]])</f>
        <v>8</v>
      </c>
      <c r="O725" s="55">
        <f>(Table1[[#This Row],[Exp. Lead time]]-N725)^2</f>
        <v>0</v>
      </c>
      <c r="P725" s="55">
        <v>0</v>
      </c>
      <c r="Q725" s="55">
        <f>1.64*SQRT(Table1[[#This Row],[Lead Time (days)]]*(M725^2)+Table1[[#This Row],[APU
(units)]]*P725)</f>
        <v>1.2617047718067804</v>
      </c>
      <c r="R725" s="58">
        <f>Table1[[#This Row],[Safety Stock]]+(E725/30)*Table1[[#This Row],[Lead Time (days)]]</f>
        <v>10.328371438473447</v>
      </c>
      <c r="S725" s="58" t="str">
        <f>IF(Table1[[#This Row],[On Hand Stock (units)]]&gt;R725,"yes","no")</f>
        <v>no</v>
      </c>
      <c r="T725" s="59">
        <f>Table1[[#This Row],[On Hand Stock (units)]]-J725</f>
        <v>-21.181272262422201</v>
      </c>
      <c r="U725" s="59">
        <f>Table1[[#This Row],[Exp. Lead time]]*Table1[[#This Row],[APU
(units)]]/30</f>
        <v>9.0666666666666664</v>
      </c>
      <c r="V725" s="59">
        <f>Table1[[#This Row],[On Hand Stock (units)]]+U725</f>
        <v>18.485394404244467</v>
      </c>
      <c r="W725" s="59" t="str">
        <f>IF(Table1[[#This Row],[On hand quantity after purchase]]&gt;Table1[[#This Row],[APU  Projection for oct]],"Yes","No")</f>
        <v>No</v>
      </c>
      <c r="X725" s="59">
        <f>AE725-Table1[[#This Row],[On Hand Stock (units)]]</f>
        <v>818.69316026242211</v>
      </c>
      <c r="Y725" s="59">
        <f>MAX(Table1[[#This Row],[Qty required to meet next quarter]],Table1[[#This Row],[MOQ/One lead time demand]])</f>
        <v>818.69316026242211</v>
      </c>
      <c r="Z725" s="59">
        <f>Table1[[#This Row],[Qty to purchase]]*Table1[[#This Row],[Std. Price ($)]]</f>
        <v>8308.4502284019727</v>
      </c>
      <c r="AA725" s="59"/>
      <c r="AB725" s="59"/>
      <c r="AC725" s="61">
        <f>Table1[[#This Row],[On Hand Stock (units)]]-(12*Table1[[#This Row],[APU
(units)]])</f>
        <v>-398.5812722624222</v>
      </c>
      <c r="AD725" s="64">
        <v>81.599999999999994</v>
      </c>
      <c r="AE725" s="65">
        <f>AD725*Table1[[#This Row],[Std. Price ($)]]</f>
        <v>828.11188799999991</v>
      </c>
    </row>
    <row r="726" spans="1:31" ht="18.5" x14ac:dyDescent="0.35">
      <c r="A726" s="46">
        <v>7222.3722895047194</v>
      </c>
      <c r="B726" s="47">
        <v>8.3432899999999997</v>
      </c>
      <c r="C726" s="47">
        <v>80.534571321599998</v>
      </c>
      <c r="D726" s="47">
        <f>Table1[[#This Row],[On-Hand Stock ($)]]/Table1[[#This Row],[Std. Price ($)]]</f>
        <v>9.6526156134570424</v>
      </c>
      <c r="E726" s="48">
        <v>34</v>
      </c>
      <c r="F726" s="49">
        <v>1.5</v>
      </c>
      <c r="G726" s="48">
        <v>1</v>
      </c>
      <c r="H726" s="48">
        <v>0.8</v>
      </c>
      <c r="I726" s="48">
        <v>8</v>
      </c>
      <c r="J726" s="55">
        <f>Table1[[#This Row],[APU
(units)]]+(Table1[[#This Row],[APU Trend]]*Table1[[#This Row],[APU
(units)]])</f>
        <v>85</v>
      </c>
      <c r="K726" s="55" t="str">
        <f>IF(Table1[[#This Row],[On Hand Stock (units)]]&gt;J726,"Yes","No")</f>
        <v>No</v>
      </c>
      <c r="L726" s="55">
        <f>Table1[[#This Row],[Lead Time (days)]]/Table1[[#This Row],[S-OTD]]</f>
        <v>8</v>
      </c>
      <c r="M726" s="55">
        <f>(Table1[[#This Row],[Demand variability (COV)]]/100)*E726</f>
        <v>0.27200000000000002</v>
      </c>
      <c r="N726" s="55">
        <f>AVERAGE(Table1[[#This Row],[Lead Time (days)]],Table1[[#This Row],[Exp. Lead time]])</f>
        <v>8</v>
      </c>
      <c r="O726" s="55">
        <f>(Table1[[#This Row],[Exp. Lead time]]-N726)^2</f>
        <v>0</v>
      </c>
      <c r="P726" s="55">
        <v>0</v>
      </c>
      <c r="Q726" s="55">
        <f>1.64*SQRT(Table1[[#This Row],[Lead Time (days)]]*(M726^2)+Table1[[#This Row],[APU
(units)]]*P726)</f>
        <v>1.2617047718067804</v>
      </c>
      <c r="R726" s="58">
        <f>Table1[[#This Row],[Safety Stock]]+(E726/30)*Table1[[#This Row],[Lead Time (days)]]</f>
        <v>10.328371438473447</v>
      </c>
      <c r="S726" s="58" t="str">
        <f>IF(Table1[[#This Row],[On Hand Stock (units)]]&gt;R726,"yes","no")</f>
        <v>no</v>
      </c>
      <c r="T726" s="59">
        <f>Table1[[#This Row],[On Hand Stock (units)]]-J726</f>
        <v>-75.347384386542956</v>
      </c>
      <c r="U726" s="59">
        <f>Table1[[#This Row],[Exp. Lead time]]*Table1[[#This Row],[APU
(units)]]/30</f>
        <v>9.0666666666666664</v>
      </c>
      <c r="V726" s="59">
        <f>Table1[[#This Row],[On Hand Stock (units)]]+U726</f>
        <v>18.719282280123707</v>
      </c>
      <c r="W726" s="59" t="str">
        <f>IF(Table1[[#This Row],[On hand quantity after purchase]]&gt;Table1[[#This Row],[APU  Projection for oct]],"Yes","No")</f>
        <v>No</v>
      </c>
      <c r="X726" s="59">
        <f>AE726-Table1[[#This Row],[On Hand Stock (units)]]</f>
        <v>3394.4097043865431</v>
      </c>
      <c r="Y726" s="59">
        <f>MAX(Table1[[#This Row],[Qty required to meet next quarter]],Table1[[#This Row],[MOQ/One lead time demand]])</f>
        <v>3394.4097043865431</v>
      </c>
      <c r="Z726" s="59">
        <f>Table1[[#This Row],[Qty to purchase]]*Table1[[#This Row],[Std. Price ($)]]</f>
        <v>28320.544542511201</v>
      </c>
      <c r="AA726" s="59"/>
      <c r="AB726" s="59"/>
      <c r="AC726" s="61">
        <f>Table1[[#This Row],[On Hand Stock (units)]]-(12*Table1[[#This Row],[APU
(units)]])</f>
        <v>-398.34738438654296</v>
      </c>
      <c r="AD726" s="64">
        <v>408</v>
      </c>
      <c r="AE726" s="65">
        <f>AD726*Table1[[#This Row],[Std. Price ($)]]</f>
        <v>3404.06232</v>
      </c>
    </row>
    <row r="727" spans="1:31" ht="18.5" x14ac:dyDescent="0.35">
      <c r="A727" s="46">
        <v>14387.294665886318</v>
      </c>
      <c r="B727" s="47">
        <v>9.20458</v>
      </c>
      <c r="C727" s="47">
        <v>88.19988021960107</v>
      </c>
      <c r="D727" s="47">
        <f>Table1[[#This Row],[On-Hand Stock ($)]]/Table1[[#This Row],[Std. Price ($)]]</f>
        <v>9.5821732463187974</v>
      </c>
      <c r="E727" s="48">
        <v>34</v>
      </c>
      <c r="F727" s="49">
        <v>0.2</v>
      </c>
      <c r="G727" s="48">
        <v>0.91</v>
      </c>
      <c r="H727" s="48">
        <v>0.8</v>
      </c>
      <c r="I727" s="48">
        <v>8</v>
      </c>
      <c r="J727" s="55">
        <f>Table1[[#This Row],[APU
(units)]]+(Table1[[#This Row],[APU Trend]]*Table1[[#This Row],[APU
(units)]])</f>
        <v>40.799999999999997</v>
      </c>
      <c r="K727" s="55" t="str">
        <f>IF(Table1[[#This Row],[On Hand Stock (units)]]&gt;J727,"Yes","No")</f>
        <v>No</v>
      </c>
      <c r="L727" s="55">
        <f>Table1[[#This Row],[Lead Time (days)]]/Table1[[#This Row],[S-OTD]]</f>
        <v>8.7912087912087902</v>
      </c>
      <c r="M727" s="55">
        <f>(Table1[[#This Row],[Demand variability (COV)]]/100)*E727</f>
        <v>0.27200000000000002</v>
      </c>
      <c r="N727" s="55">
        <f>AVERAGE(Table1[[#This Row],[Lead Time (days)]],Table1[[#This Row],[Exp. Lead time]])</f>
        <v>8.3956043956043942</v>
      </c>
      <c r="O727" s="55">
        <f>(Table1[[#This Row],[Exp. Lead time]]-N727)^2</f>
        <v>0.15650283782151944</v>
      </c>
      <c r="P727" s="55">
        <v>0.15650283782151944</v>
      </c>
      <c r="Q727" s="55">
        <f>1.64*SQRT(Table1[[#This Row],[Lead Time (days)]]*(M727^2)+Table1[[#This Row],[APU
(units)]]*P727)</f>
        <v>3.9879217695137643</v>
      </c>
      <c r="R727" s="58">
        <f>Table1[[#This Row],[Safety Stock]]+(E727/30)*Table1[[#This Row],[Lead Time (days)]]</f>
        <v>13.054588436180431</v>
      </c>
      <c r="S727" s="58" t="str">
        <f>IF(Table1[[#This Row],[On Hand Stock (units)]]&gt;R727,"yes","no")</f>
        <v>no</v>
      </c>
      <c r="T727" s="59">
        <f>Table1[[#This Row],[On Hand Stock (units)]]-J727</f>
        <v>-31.217826753681202</v>
      </c>
      <c r="U727" s="59">
        <f>Table1[[#This Row],[Exp. Lead time]]*Table1[[#This Row],[APU
(units)]]/30</f>
        <v>9.9633699633699617</v>
      </c>
      <c r="V727" s="59">
        <f>Table1[[#This Row],[On Hand Stock (units)]]+U727</f>
        <v>19.545543209688759</v>
      </c>
      <c r="W727" s="59" t="str">
        <f>IF(Table1[[#This Row],[On hand quantity after purchase]]&gt;Table1[[#This Row],[APU  Projection for oct]],"Yes","No")</f>
        <v>No</v>
      </c>
      <c r="X727" s="59">
        <f>AE727-Table1[[#This Row],[On Hand Stock (units)]]</f>
        <v>1304.8318507536815</v>
      </c>
      <c r="Y727" s="59">
        <f>MAX(Table1[[#This Row],[Qty required to meet next quarter]],Table1[[#This Row],[MOQ/One lead time demand]])</f>
        <v>1304.8318507536815</v>
      </c>
      <c r="Z727" s="59">
        <f>Table1[[#This Row],[Qty to purchase]]*Table1[[#This Row],[Std. Price ($)]]</f>
        <v>12010.429156810322</v>
      </c>
      <c r="AA727" s="59"/>
      <c r="AB727" s="59"/>
      <c r="AC727" s="61">
        <f>Table1[[#This Row],[On Hand Stock (units)]]-(12*Table1[[#This Row],[APU
(units)]])</f>
        <v>-398.4178267536812</v>
      </c>
      <c r="AD727" s="64">
        <v>142.80000000000001</v>
      </c>
      <c r="AE727" s="65">
        <f>AD727*Table1[[#This Row],[Std. Price ($)]]</f>
        <v>1314.4140240000002</v>
      </c>
    </row>
    <row r="728" spans="1:31" ht="18.5" x14ac:dyDescent="0.35">
      <c r="A728" s="46">
        <v>472.50364153650361</v>
      </c>
      <c r="B728" s="47">
        <v>6.7260599999999986</v>
      </c>
      <c r="C728" s="47">
        <v>67.05058196906667</v>
      </c>
      <c r="D728" s="47">
        <f>Table1[[#This Row],[On-Hand Stock ($)]]/Table1[[#This Row],[Std. Price ($)]]</f>
        <v>9.9687754746562902</v>
      </c>
      <c r="E728" s="48">
        <v>34</v>
      </c>
      <c r="F728" s="49">
        <v>0.2</v>
      </c>
      <c r="G728" s="48">
        <v>1</v>
      </c>
      <c r="H728" s="48">
        <v>0.8</v>
      </c>
      <c r="I728" s="48">
        <v>8</v>
      </c>
      <c r="J728" s="55">
        <f>Table1[[#This Row],[APU
(units)]]+(Table1[[#This Row],[APU Trend]]*Table1[[#This Row],[APU
(units)]])</f>
        <v>40.799999999999997</v>
      </c>
      <c r="K728" s="55" t="str">
        <f>IF(Table1[[#This Row],[On Hand Stock (units)]]&gt;J728,"Yes","No")</f>
        <v>No</v>
      </c>
      <c r="L728" s="55">
        <f>Table1[[#This Row],[Lead Time (days)]]/Table1[[#This Row],[S-OTD]]</f>
        <v>8</v>
      </c>
      <c r="M728" s="55">
        <f>(Table1[[#This Row],[Demand variability (COV)]]/100)*E728</f>
        <v>0.27200000000000002</v>
      </c>
      <c r="N728" s="55">
        <f>AVERAGE(Table1[[#This Row],[Lead Time (days)]],Table1[[#This Row],[Exp. Lead time]])</f>
        <v>8</v>
      </c>
      <c r="O728" s="55">
        <f>(Table1[[#This Row],[Exp. Lead time]]-N728)^2</f>
        <v>0</v>
      </c>
      <c r="P728" s="55">
        <v>0</v>
      </c>
      <c r="Q728" s="55">
        <f>1.64*SQRT(Table1[[#This Row],[Lead Time (days)]]*(M728^2)+Table1[[#This Row],[APU
(units)]]*P728)</f>
        <v>1.2617047718067804</v>
      </c>
      <c r="R728" s="58">
        <f>Table1[[#This Row],[Safety Stock]]+(E728/30)*Table1[[#This Row],[Lead Time (days)]]</f>
        <v>10.328371438473447</v>
      </c>
      <c r="S728" s="58" t="str">
        <f>IF(Table1[[#This Row],[On Hand Stock (units)]]&gt;R728,"yes","no")</f>
        <v>no</v>
      </c>
      <c r="T728" s="59">
        <f>Table1[[#This Row],[On Hand Stock (units)]]-J728</f>
        <v>-30.831224525343707</v>
      </c>
      <c r="U728" s="59">
        <f>Table1[[#This Row],[Exp. Lead time]]*Table1[[#This Row],[APU
(units)]]/30</f>
        <v>9.0666666666666664</v>
      </c>
      <c r="V728" s="59">
        <f>Table1[[#This Row],[On Hand Stock (units)]]+U728</f>
        <v>19.035442141322957</v>
      </c>
      <c r="W728" s="59" t="str">
        <f>IF(Table1[[#This Row],[On hand quantity after purchase]]&gt;Table1[[#This Row],[APU  Projection for oct]],"Yes","No")</f>
        <v>No</v>
      </c>
      <c r="X728" s="59">
        <f>AE728-Table1[[#This Row],[On Hand Stock (units)]]</f>
        <v>950.51259252534362</v>
      </c>
      <c r="Y728" s="59">
        <f>MAX(Table1[[#This Row],[Qty required to meet next quarter]],Table1[[#This Row],[MOQ/One lead time demand]])</f>
        <v>950.51259252534362</v>
      </c>
      <c r="Z728" s="59">
        <f>Table1[[#This Row],[Qty to purchase]]*Table1[[#This Row],[Std. Price ($)]]</f>
        <v>6393.2047280810111</v>
      </c>
      <c r="AA728" s="59"/>
      <c r="AB728" s="59"/>
      <c r="AC728" s="61">
        <f>Table1[[#This Row],[On Hand Stock (units)]]-(12*Table1[[#This Row],[APU
(units)]])</f>
        <v>-398.0312245253437</v>
      </c>
      <c r="AD728" s="64">
        <v>142.80000000000001</v>
      </c>
      <c r="AE728" s="65">
        <f>AD728*Table1[[#This Row],[Std. Price ($)]]</f>
        <v>960.48136799999986</v>
      </c>
    </row>
    <row r="729" spans="1:31" ht="18.5" x14ac:dyDescent="0.35">
      <c r="A729" s="46">
        <v>99727.354741878415</v>
      </c>
      <c r="B729" s="47">
        <v>8.2155799999999992</v>
      </c>
      <c r="C729" s="47">
        <v>79.469762803199998</v>
      </c>
      <c r="D729" s="47">
        <f>Table1[[#This Row],[On-Hand Stock ($)]]/Table1[[#This Row],[Std. Price ($)]]</f>
        <v>9.6730556823985658</v>
      </c>
      <c r="E729" s="48">
        <v>34</v>
      </c>
      <c r="F729" s="49">
        <v>1.2</v>
      </c>
      <c r="G729" s="48">
        <v>1</v>
      </c>
      <c r="H729" s="48">
        <v>0.8</v>
      </c>
      <c r="I729" s="48">
        <v>8</v>
      </c>
      <c r="J729" s="55">
        <f>Table1[[#This Row],[APU
(units)]]+(Table1[[#This Row],[APU Trend]]*Table1[[#This Row],[APU
(units)]])</f>
        <v>74.8</v>
      </c>
      <c r="K729" s="55" t="str">
        <f>IF(Table1[[#This Row],[On Hand Stock (units)]]&gt;J729,"Yes","No")</f>
        <v>No</v>
      </c>
      <c r="L729" s="55">
        <f>Table1[[#This Row],[Lead Time (days)]]/Table1[[#This Row],[S-OTD]]</f>
        <v>8</v>
      </c>
      <c r="M729" s="55">
        <f>(Table1[[#This Row],[Demand variability (COV)]]/100)*E729</f>
        <v>0.27200000000000002</v>
      </c>
      <c r="N729" s="55">
        <f>AVERAGE(Table1[[#This Row],[Lead Time (days)]],Table1[[#This Row],[Exp. Lead time]])</f>
        <v>8</v>
      </c>
      <c r="O729" s="55">
        <f>(Table1[[#This Row],[Exp. Lead time]]-N729)^2</f>
        <v>0</v>
      </c>
      <c r="P729" s="55">
        <v>0</v>
      </c>
      <c r="Q729" s="55">
        <f>1.64*SQRT(Table1[[#This Row],[Lead Time (days)]]*(M729^2)+Table1[[#This Row],[APU
(units)]]*P729)</f>
        <v>1.2617047718067804</v>
      </c>
      <c r="R729" s="58">
        <f>Table1[[#This Row],[Safety Stock]]+(E729/30)*Table1[[#This Row],[Lead Time (days)]]</f>
        <v>10.328371438473447</v>
      </c>
      <c r="S729" s="58" t="str">
        <f>IF(Table1[[#This Row],[On Hand Stock (units)]]&gt;R729,"yes","no")</f>
        <v>no</v>
      </c>
      <c r="T729" s="59">
        <f>Table1[[#This Row],[On Hand Stock (units)]]-J729</f>
        <v>-65.126944317601428</v>
      </c>
      <c r="U729" s="59">
        <f>Table1[[#This Row],[Exp. Lead time]]*Table1[[#This Row],[APU
(units)]]/30</f>
        <v>9.0666666666666664</v>
      </c>
      <c r="V729" s="59">
        <f>Table1[[#This Row],[On Hand Stock (units)]]+U729</f>
        <v>18.739722349065232</v>
      </c>
      <c r="W729" s="59" t="str">
        <f>IF(Table1[[#This Row],[On hand quantity after purchase]]&gt;Table1[[#This Row],[APU  Projection for oct]],"Yes","No")</f>
        <v>No</v>
      </c>
      <c r="X729" s="59">
        <f>AE729-Table1[[#This Row],[On Hand Stock (units)]]</f>
        <v>2839.4900883176006</v>
      </c>
      <c r="Y729" s="59">
        <f>MAX(Table1[[#This Row],[Qty required to meet next quarter]],Table1[[#This Row],[MOQ/One lead time demand]])</f>
        <v>2839.4900883176006</v>
      </c>
      <c r="Z729" s="59">
        <f>Table1[[#This Row],[Qty to purchase]]*Table1[[#This Row],[Std. Price ($)]]</f>
        <v>23328.057979780311</v>
      </c>
      <c r="AA729" s="59"/>
      <c r="AB729" s="59"/>
      <c r="AC729" s="61">
        <f>Table1[[#This Row],[On Hand Stock (units)]]-(12*Table1[[#This Row],[APU
(units)]])</f>
        <v>-398.32694431760143</v>
      </c>
      <c r="AD729" s="64">
        <v>346.79999999999995</v>
      </c>
      <c r="AE729" s="65">
        <f>AD729*Table1[[#This Row],[Std. Price ($)]]</f>
        <v>2849.1631439999992</v>
      </c>
    </row>
    <row r="730" spans="1:31" ht="18.5" x14ac:dyDescent="0.35">
      <c r="A730" s="46">
        <v>24970.734880240543</v>
      </c>
      <c r="B730" s="47">
        <v>5.7783399999999991</v>
      </c>
      <c r="C730" s="47">
        <v>59.14877060693334</v>
      </c>
      <c r="D730" s="47">
        <f>Table1[[#This Row],[On-Hand Stock ($)]]/Table1[[#This Row],[Std. Price ($)]]</f>
        <v>10.23629115056112</v>
      </c>
      <c r="E730" s="48">
        <v>34</v>
      </c>
      <c r="F730" s="49">
        <v>-0.4</v>
      </c>
      <c r="G730" s="48">
        <v>1</v>
      </c>
      <c r="H730" s="48">
        <v>0.8</v>
      </c>
      <c r="I730" s="48">
        <v>8</v>
      </c>
      <c r="J730" s="55">
        <f>Table1[[#This Row],[APU
(units)]]+(Table1[[#This Row],[APU Trend]]*Table1[[#This Row],[APU
(units)]])</f>
        <v>20.399999999999999</v>
      </c>
      <c r="K730" s="55" t="str">
        <f>IF(Table1[[#This Row],[On Hand Stock (units)]]&gt;J730,"Yes","No")</f>
        <v>No</v>
      </c>
      <c r="L730" s="55">
        <f>Table1[[#This Row],[Lead Time (days)]]/Table1[[#This Row],[S-OTD]]</f>
        <v>8</v>
      </c>
      <c r="M730" s="55">
        <f>(Table1[[#This Row],[Demand variability (COV)]]/100)*E730</f>
        <v>0.27200000000000002</v>
      </c>
      <c r="N730" s="55">
        <f>AVERAGE(Table1[[#This Row],[Lead Time (days)]],Table1[[#This Row],[Exp. Lead time]])</f>
        <v>8</v>
      </c>
      <c r="O730" s="55">
        <f>(Table1[[#This Row],[Exp. Lead time]]-N730)^2</f>
        <v>0</v>
      </c>
      <c r="P730" s="55">
        <v>0</v>
      </c>
      <c r="Q730" s="55">
        <f>1.64*SQRT(Table1[[#This Row],[Lead Time (days)]]*(M730^2)+Table1[[#This Row],[APU
(units)]]*P730)</f>
        <v>1.2617047718067804</v>
      </c>
      <c r="R730" s="58">
        <f>Table1[[#This Row],[Safety Stock]]+(E730/30)*Table1[[#This Row],[Lead Time (days)]]</f>
        <v>10.328371438473447</v>
      </c>
      <c r="S730" s="58" t="str">
        <f>IF(Table1[[#This Row],[On Hand Stock (units)]]&gt;R730,"yes","no")</f>
        <v>no</v>
      </c>
      <c r="T730" s="59">
        <f>Table1[[#This Row],[On Hand Stock (units)]]-J730</f>
        <v>-10.163708849438878</v>
      </c>
      <c r="U730" s="59">
        <f>Table1[[#This Row],[Exp. Lead time]]*Table1[[#This Row],[APU
(units)]]/30</f>
        <v>9.0666666666666664</v>
      </c>
      <c r="V730" s="59">
        <f>Table1[[#This Row],[On Hand Stock (units)]]+U730</f>
        <v>19.302957817227785</v>
      </c>
      <c r="W730" s="59" t="str">
        <f>IF(Table1[[#This Row],[On hand quantity after purchase]]&gt;Table1[[#This Row],[APU  Projection for oct]],"Yes","No")</f>
        <v>No</v>
      </c>
      <c r="X730" s="59">
        <f>AE730-Table1[[#This Row],[On Hand Stock (units)]]</f>
        <v>107.64184484943881</v>
      </c>
      <c r="Y730" s="59">
        <f>MAX(Table1[[#This Row],[Qty required to meet next quarter]],Table1[[#This Row],[MOQ/One lead time demand]])</f>
        <v>107.64184484943881</v>
      </c>
      <c r="Z730" s="59">
        <f>Table1[[#This Row],[Qty to purchase]]*Table1[[#This Row],[Std. Price ($)]]</f>
        <v>621.99117776730623</v>
      </c>
      <c r="AA730" s="59"/>
      <c r="AB730" s="59"/>
      <c r="AC730" s="61">
        <f>Table1[[#This Row],[On Hand Stock (units)]]-(12*Table1[[#This Row],[APU
(units)]])</f>
        <v>-397.7637088494389</v>
      </c>
      <c r="AD730" s="64">
        <v>20.399999999999991</v>
      </c>
      <c r="AE730" s="65">
        <f>AD730*Table1[[#This Row],[Std. Price ($)]]</f>
        <v>117.87813599999993</v>
      </c>
    </row>
    <row r="731" spans="1:31" ht="18.5" x14ac:dyDescent="0.35">
      <c r="A731" s="46">
        <v>34368.348187095973</v>
      </c>
      <c r="B731" s="47">
        <v>9.8233499999999996</v>
      </c>
      <c r="C731" s="47">
        <v>93.791174322640828</v>
      </c>
      <c r="D731" s="47">
        <f>Table1[[#This Row],[On-Hand Stock ($)]]/Table1[[#This Row],[Std. Price ($)]]</f>
        <v>9.5477789473693626</v>
      </c>
      <c r="E731" s="48">
        <v>34</v>
      </c>
      <c r="F731" s="49">
        <v>1.2</v>
      </c>
      <c r="G731" s="48">
        <v>0.88</v>
      </c>
      <c r="H731" s="48">
        <v>0.8</v>
      </c>
      <c r="I731" s="48">
        <v>8</v>
      </c>
      <c r="J731" s="55">
        <f>Table1[[#This Row],[APU
(units)]]+(Table1[[#This Row],[APU Trend]]*Table1[[#This Row],[APU
(units)]])</f>
        <v>74.8</v>
      </c>
      <c r="K731" s="55" t="str">
        <f>IF(Table1[[#This Row],[On Hand Stock (units)]]&gt;J731,"Yes","No")</f>
        <v>No</v>
      </c>
      <c r="L731" s="55">
        <f>Table1[[#This Row],[Lead Time (days)]]/Table1[[#This Row],[S-OTD]]</f>
        <v>9.0909090909090917</v>
      </c>
      <c r="M731" s="55">
        <f>(Table1[[#This Row],[Demand variability (COV)]]/100)*E731</f>
        <v>0.27200000000000002</v>
      </c>
      <c r="N731" s="55">
        <f>AVERAGE(Table1[[#This Row],[Lead Time (days)]],Table1[[#This Row],[Exp. Lead time]])</f>
        <v>8.5454545454545467</v>
      </c>
      <c r="O731" s="55">
        <f>(Table1[[#This Row],[Exp. Lead time]]-N731)^2</f>
        <v>0.29752066115702425</v>
      </c>
      <c r="P731" s="55">
        <v>0.29752066115702425</v>
      </c>
      <c r="Q731" s="55">
        <f>1.64*SQRT(Table1[[#This Row],[Lead Time (days)]]*(M731^2)+Table1[[#This Row],[APU
(units)]]*P731)</f>
        <v>5.3664785772077481</v>
      </c>
      <c r="R731" s="58">
        <f>Table1[[#This Row],[Safety Stock]]+(E731/30)*Table1[[#This Row],[Lead Time (days)]]</f>
        <v>14.433145243874414</v>
      </c>
      <c r="S731" s="58" t="str">
        <f>IF(Table1[[#This Row],[On Hand Stock (units)]]&gt;R731,"yes","no")</f>
        <v>no</v>
      </c>
      <c r="T731" s="59">
        <f>Table1[[#This Row],[On Hand Stock (units)]]-J731</f>
        <v>-65.252221052630631</v>
      </c>
      <c r="U731" s="59">
        <f>Table1[[#This Row],[Exp. Lead time]]*Table1[[#This Row],[APU
(units)]]/30</f>
        <v>10.303030303030305</v>
      </c>
      <c r="V731" s="59">
        <f>Table1[[#This Row],[On Hand Stock (units)]]+U731</f>
        <v>19.850809250399667</v>
      </c>
      <c r="W731" s="59" t="str">
        <f>IF(Table1[[#This Row],[On hand quantity after purchase]]&gt;Table1[[#This Row],[APU  Projection for oct]],"Yes","No")</f>
        <v>No</v>
      </c>
      <c r="X731" s="59">
        <f>AE731-Table1[[#This Row],[On Hand Stock (units)]]</f>
        <v>3397.1900010526301</v>
      </c>
      <c r="Y731" s="59">
        <f>MAX(Table1[[#This Row],[Qty required to meet next quarter]],Table1[[#This Row],[MOQ/One lead time demand]])</f>
        <v>3397.1900010526301</v>
      </c>
      <c r="Z731" s="59">
        <f>Table1[[#This Row],[Qty to purchase]]*Table1[[#This Row],[Std. Price ($)]]</f>
        <v>33371.786396840354</v>
      </c>
      <c r="AA731" s="59"/>
      <c r="AB731" s="59"/>
      <c r="AC731" s="61">
        <f>Table1[[#This Row],[On Hand Stock (units)]]-(12*Table1[[#This Row],[APU
(units)]])</f>
        <v>-398.45222105263065</v>
      </c>
      <c r="AD731" s="64">
        <v>346.79999999999995</v>
      </c>
      <c r="AE731" s="65">
        <f>AD731*Table1[[#This Row],[Std. Price ($)]]</f>
        <v>3406.7377799999995</v>
      </c>
    </row>
    <row r="732" spans="1:31" ht="18.5" x14ac:dyDescent="0.35">
      <c r="A732" s="46">
        <v>73377.32314931677</v>
      </c>
      <c r="B732" s="47">
        <v>8.1343099999999993</v>
      </c>
      <c r="C732" s="47">
        <v>78.792157382400006</v>
      </c>
      <c r="D732" s="47">
        <f>Table1[[#This Row],[On-Hand Stock ($)]]/Table1[[#This Row],[Std. Price ($)]]</f>
        <v>9.6863971722739866</v>
      </c>
      <c r="E732" s="48">
        <v>34</v>
      </c>
      <c r="F732" s="49">
        <v>-0.4</v>
      </c>
      <c r="G732" s="48">
        <v>1</v>
      </c>
      <c r="H732" s="48">
        <v>0.8</v>
      </c>
      <c r="I732" s="48">
        <v>8</v>
      </c>
      <c r="J732" s="55">
        <f>Table1[[#This Row],[APU
(units)]]+(Table1[[#This Row],[APU Trend]]*Table1[[#This Row],[APU
(units)]])</f>
        <v>20.399999999999999</v>
      </c>
      <c r="K732" s="55" t="str">
        <f>IF(Table1[[#This Row],[On Hand Stock (units)]]&gt;J732,"Yes","No")</f>
        <v>No</v>
      </c>
      <c r="L732" s="55">
        <f>Table1[[#This Row],[Lead Time (days)]]/Table1[[#This Row],[S-OTD]]</f>
        <v>8</v>
      </c>
      <c r="M732" s="55">
        <f>(Table1[[#This Row],[Demand variability (COV)]]/100)*E732</f>
        <v>0.27200000000000002</v>
      </c>
      <c r="N732" s="55">
        <f>AVERAGE(Table1[[#This Row],[Lead Time (days)]],Table1[[#This Row],[Exp. Lead time]])</f>
        <v>8</v>
      </c>
      <c r="O732" s="55">
        <f>(Table1[[#This Row],[Exp. Lead time]]-N732)^2</f>
        <v>0</v>
      </c>
      <c r="P732" s="55">
        <v>0</v>
      </c>
      <c r="Q732" s="55">
        <f>1.64*SQRT(Table1[[#This Row],[Lead Time (days)]]*(M732^2)+Table1[[#This Row],[APU
(units)]]*P732)</f>
        <v>1.2617047718067804</v>
      </c>
      <c r="R732" s="58">
        <f>Table1[[#This Row],[Safety Stock]]+(E732/30)*Table1[[#This Row],[Lead Time (days)]]</f>
        <v>10.328371438473447</v>
      </c>
      <c r="S732" s="58" t="str">
        <f>IF(Table1[[#This Row],[On Hand Stock (units)]]&gt;R732,"yes","no")</f>
        <v>no</v>
      </c>
      <c r="T732" s="59">
        <f>Table1[[#This Row],[On Hand Stock (units)]]-J732</f>
        <v>-10.713602827726012</v>
      </c>
      <c r="U732" s="59">
        <f>Table1[[#This Row],[Exp. Lead time]]*Table1[[#This Row],[APU
(units)]]/30</f>
        <v>9.0666666666666664</v>
      </c>
      <c r="V732" s="59">
        <f>Table1[[#This Row],[On Hand Stock (units)]]+U732</f>
        <v>18.753063838940655</v>
      </c>
      <c r="W732" s="59" t="str">
        <f>IF(Table1[[#This Row],[On hand quantity after purchase]]&gt;Table1[[#This Row],[APU  Projection for oct]],"Yes","No")</f>
        <v>No</v>
      </c>
      <c r="X732" s="59">
        <f>AE732-Table1[[#This Row],[On Hand Stock (units)]]</f>
        <v>156.25352682772592</v>
      </c>
      <c r="Y732" s="59">
        <f>MAX(Table1[[#This Row],[Qty required to meet next quarter]],Table1[[#This Row],[MOQ/One lead time demand]])</f>
        <v>156.25352682772592</v>
      </c>
      <c r="Z732" s="59">
        <f>Table1[[#This Row],[Qty to purchase]]*Table1[[#This Row],[Std. Price ($)]]</f>
        <v>1271.0146258100392</v>
      </c>
      <c r="AA732" s="59"/>
      <c r="AB732" s="59"/>
      <c r="AC732" s="61">
        <f>Table1[[#This Row],[On Hand Stock (units)]]-(12*Table1[[#This Row],[APU
(units)]])</f>
        <v>-398.31360282772602</v>
      </c>
      <c r="AD732" s="64">
        <v>20.399999999999991</v>
      </c>
      <c r="AE732" s="65">
        <f>AD732*Table1[[#This Row],[Std. Price ($)]]</f>
        <v>165.93992399999991</v>
      </c>
    </row>
    <row r="733" spans="1:31" ht="18.5" x14ac:dyDescent="0.35">
      <c r="A733" s="46">
        <v>58745.501682822185</v>
      </c>
      <c r="B733" s="47">
        <v>26.350270569999999</v>
      </c>
      <c r="C733" s="47">
        <v>564.29720154342317</v>
      </c>
      <c r="D733" s="47">
        <f>Table1[[#This Row],[On-Hand Stock ($)]]/Table1[[#This Row],[Std. Price ($)]]</f>
        <v>21.415233670726714</v>
      </c>
      <c r="E733" s="48">
        <v>66</v>
      </c>
      <c r="F733" s="49">
        <v>0.4</v>
      </c>
      <c r="G733" s="48">
        <v>0.92</v>
      </c>
      <c r="H733" s="48">
        <v>0.25</v>
      </c>
      <c r="I733" s="48">
        <v>28</v>
      </c>
      <c r="J733" s="55">
        <f>Table1[[#This Row],[APU
(units)]]+(Table1[[#This Row],[APU Trend]]*Table1[[#This Row],[APU
(units)]])</f>
        <v>92.4</v>
      </c>
      <c r="K733" s="55" t="str">
        <f>IF(Table1[[#This Row],[On Hand Stock (units)]]&gt;J733,"Yes","No")</f>
        <v>No</v>
      </c>
      <c r="L733" s="55">
        <f>Table1[[#This Row],[Lead Time (days)]]/Table1[[#This Row],[S-OTD]]</f>
        <v>30.434782608695652</v>
      </c>
      <c r="M733" s="55">
        <f>(Table1[[#This Row],[Demand variability (COV)]]/100)*E733</f>
        <v>0.16500000000000001</v>
      </c>
      <c r="N733" s="55">
        <f>AVERAGE(Table1[[#This Row],[Lead Time (days)]],Table1[[#This Row],[Exp. Lead time]])</f>
        <v>29.217391304347828</v>
      </c>
      <c r="O733" s="55">
        <f>(Table1[[#This Row],[Exp. Lead time]]-N733)^2</f>
        <v>1.4820415879016973</v>
      </c>
      <c r="P733" s="55">
        <v>1.4820415879016973</v>
      </c>
      <c r="Q733" s="55">
        <f>1.64*SQRT(Table1[[#This Row],[Lead Time (days)]]*(M733^2)+Table1[[#This Row],[APU
(units)]]*P733)</f>
        <v>16.282899609656344</v>
      </c>
      <c r="R733" s="58">
        <f>Table1[[#This Row],[Safety Stock]]+(E733/30)*Table1[[#This Row],[Lead Time (days)]]</f>
        <v>77.882899609656349</v>
      </c>
      <c r="S733" s="58" t="str">
        <f>IF(Table1[[#This Row],[On Hand Stock (units)]]&gt;R733,"yes","no")</f>
        <v>no</v>
      </c>
      <c r="T733" s="59">
        <f>Table1[[#This Row],[On Hand Stock (units)]]-J733</f>
        <v>-70.984766329273299</v>
      </c>
      <c r="U733" s="59">
        <f>Table1[[#This Row],[Exp. Lead time]]*Table1[[#This Row],[APU
(units)]]/30</f>
        <v>66.956521739130437</v>
      </c>
      <c r="V733" s="59">
        <f>Table1[[#This Row],[On Hand Stock (units)]]+U733</f>
        <v>88.371755409857144</v>
      </c>
      <c r="W733" s="59" t="str">
        <f>IF(Table1[[#This Row],[On hand quantity after purchase]]&gt;Table1[[#This Row],[APU  Projection for oct]],"Yes","No")</f>
        <v>No</v>
      </c>
      <c r="X733" s="59">
        <f>AE733-Table1[[#This Row],[On Hand Stock (units)]]</f>
        <v>9369.8211974772748</v>
      </c>
      <c r="Y733" s="59">
        <f>MAX(Table1[[#This Row],[Qty required to meet next quarter]],Table1[[#This Row],[MOQ/One lead time demand]])</f>
        <v>9369.8211974772748</v>
      </c>
      <c r="Z733" s="59">
        <f>Table1[[#This Row],[Qty to purchase]]*Table1[[#This Row],[Std. Price ($)]]</f>
        <v>246897.32374604759</v>
      </c>
      <c r="AA733" s="59"/>
      <c r="AB733" s="59"/>
      <c r="AC733" s="61">
        <f>Table1[[#This Row],[On Hand Stock (units)]]-(12*Table1[[#This Row],[APU
(units)]])</f>
        <v>-770.58476632927329</v>
      </c>
      <c r="AD733" s="64">
        <v>356.40000000000003</v>
      </c>
      <c r="AE733" s="65">
        <f>AD733*Table1[[#This Row],[Std. Price ($)]]</f>
        <v>9391.2364311480014</v>
      </c>
    </row>
    <row r="734" spans="1:31" ht="18.5" x14ac:dyDescent="0.35">
      <c r="A734" s="46">
        <v>82534.177756260469</v>
      </c>
      <c r="B734" s="47">
        <v>11.853110389999999</v>
      </c>
      <c r="C734" s="47">
        <v>287.93903558479519</v>
      </c>
      <c r="D734" s="47">
        <f>Table1[[#This Row],[On-Hand Stock ($)]]/Table1[[#This Row],[Std. Price ($)]]</f>
        <v>24.292276551116739</v>
      </c>
      <c r="E734" s="48">
        <v>42</v>
      </c>
      <c r="F734" s="49">
        <v>0.2</v>
      </c>
      <c r="G734" s="48">
        <v>1</v>
      </c>
      <c r="H734" s="48">
        <v>0.63</v>
      </c>
      <c r="I734" s="48">
        <v>21</v>
      </c>
      <c r="J734" s="55">
        <f>Table1[[#This Row],[APU
(units)]]+(Table1[[#This Row],[APU Trend]]*Table1[[#This Row],[APU
(units)]])</f>
        <v>50.4</v>
      </c>
      <c r="K734" s="55" t="str">
        <f>IF(Table1[[#This Row],[On Hand Stock (units)]]&gt;J734,"Yes","No")</f>
        <v>No</v>
      </c>
      <c r="L734" s="55">
        <f>Table1[[#This Row],[Lead Time (days)]]/Table1[[#This Row],[S-OTD]]</f>
        <v>21</v>
      </c>
      <c r="M734" s="55">
        <f>(Table1[[#This Row],[Demand variability (COV)]]/100)*E734</f>
        <v>0.2646</v>
      </c>
      <c r="N734" s="55">
        <f>AVERAGE(Table1[[#This Row],[Lead Time (days)]],Table1[[#This Row],[Exp. Lead time]])</f>
        <v>21</v>
      </c>
      <c r="O734" s="55">
        <f>(Table1[[#This Row],[Exp. Lead time]]-N734)^2</f>
        <v>0</v>
      </c>
      <c r="P734" s="55">
        <v>0</v>
      </c>
      <c r="Q734" s="55">
        <f>1.64*SQRT(Table1[[#This Row],[Lead Time (days)]]*(M734^2)+Table1[[#This Row],[APU
(units)]]*P734)</f>
        <v>1.9885812273719172</v>
      </c>
      <c r="R734" s="58">
        <f>Table1[[#This Row],[Safety Stock]]+(E734/30)*Table1[[#This Row],[Lead Time (days)]]</f>
        <v>31.388581227371915</v>
      </c>
      <c r="S734" s="58" t="str">
        <f>IF(Table1[[#This Row],[On Hand Stock (units)]]&gt;R734,"yes","no")</f>
        <v>no</v>
      </c>
      <c r="T734" s="59">
        <f>Table1[[#This Row],[On Hand Stock (units)]]-J734</f>
        <v>-26.107723448883259</v>
      </c>
      <c r="U734" s="59">
        <f>Table1[[#This Row],[Exp. Lead time]]*Table1[[#This Row],[APU
(units)]]/30</f>
        <v>29.4</v>
      </c>
      <c r="V734" s="59">
        <f>Table1[[#This Row],[On Hand Stock (units)]]+U734</f>
        <v>53.692276551116734</v>
      </c>
      <c r="W734" s="59" t="str">
        <f>IF(Table1[[#This Row],[On hand quantity after purchase]]&gt;Table1[[#This Row],[APU  Projection for oct]],"Yes","No")</f>
        <v>Yes</v>
      </c>
      <c r="X734" s="59">
        <f>AE734-Table1[[#This Row],[On Hand Stock (units)]]</f>
        <v>2066.5963962448832</v>
      </c>
      <c r="Y734" s="59">
        <f>MAX(Table1[[#This Row],[Qty required to meet next quarter]],Table1[[#This Row],[MOQ/One lead time demand]])</f>
        <v>2066.5963962448832</v>
      </c>
      <c r="Z734" s="59">
        <f>Table1[[#This Row],[Qty to purchase]]*Table1[[#This Row],[Std. Price ($)]]</f>
        <v>24495.595216266782</v>
      </c>
      <c r="AA734" s="59"/>
      <c r="AB734" s="59"/>
      <c r="AC734" s="61">
        <f>Table1[[#This Row],[On Hand Stock (units)]]-(12*Table1[[#This Row],[APU
(units)]])</f>
        <v>-479.70772344888326</v>
      </c>
      <c r="AD734" s="64">
        <v>176.39999999999998</v>
      </c>
      <c r="AE734" s="65">
        <f>AD734*Table1[[#This Row],[Std. Price ($)]]</f>
        <v>2090.8886727959998</v>
      </c>
    </row>
    <row r="735" spans="1:31" ht="18.5" x14ac:dyDescent="0.35">
      <c r="A735" s="46">
        <v>27828.588784283169</v>
      </c>
      <c r="B735" s="47">
        <v>48.391437179999997</v>
      </c>
      <c r="C735" s="47">
        <v>1506.5259893164362</v>
      </c>
      <c r="D735" s="47">
        <f>Table1[[#This Row],[On-Hand Stock ($)]]/Table1[[#This Row],[Std. Price ($)]]</f>
        <v>31.132077844943151</v>
      </c>
      <c r="E735" s="48">
        <v>34</v>
      </c>
      <c r="F735" s="49">
        <v>-0.1</v>
      </c>
      <c r="G735" s="48">
        <v>1</v>
      </c>
      <c r="H735" s="48">
        <v>1.06</v>
      </c>
      <c r="I735" s="48">
        <v>27</v>
      </c>
      <c r="J735" s="55">
        <f>Table1[[#This Row],[APU
(units)]]+(Table1[[#This Row],[APU Trend]]*Table1[[#This Row],[APU
(units)]])</f>
        <v>30.6</v>
      </c>
      <c r="K735" s="55" t="str">
        <f>IF(Table1[[#This Row],[On Hand Stock (units)]]&gt;J735,"Yes","No")</f>
        <v>Yes</v>
      </c>
      <c r="L735" s="55">
        <f>Table1[[#This Row],[Lead Time (days)]]/Table1[[#This Row],[S-OTD]]</f>
        <v>27</v>
      </c>
      <c r="M735" s="55">
        <f>(Table1[[#This Row],[Demand variability (COV)]]/100)*E735</f>
        <v>0.3604</v>
      </c>
      <c r="N735" s="55">
        <f>AVERAGE(Table1[[#This Row],[Lead Time (days)]],Table1[[#This Row],[Exp. Lead time]])</f>
        <v>27</v>
      </c>
      <c r="O735" s="55">
        <f>(Table1[[#This Row],[Exp. Lead time]]-N735)^2</f>
        <v>0</v>
      </c>
      <c r="P735" s="55">
        <v>0</v>
      </c>
      <c r="Q735" s="55">
        <f>1.64*SQRT(Table1[[#This Row],[Lead Time (days)]]*(M735^2)+Table1[[#This Row],[APU
(units)]]*P735)</f>
        <v>3.0712170663552909</v>
      </c>
      <c r="R735" s="58">
        <f>Table1[[#This Row],[Safety Stock]]+(E735/30)*Table1[[#This Row],[Lead Time (days)]]</f>
        <v>33.67121706635529</v>
      </c>
      <c r="S735" s="58" t="str">
        <f>IF(Table1[[#This Row],[On Hand Stock (units)]]&gt;R735,"yes","no")</f>
        <v>no</v>
      </c>
      <c r="T735" s="59">
        <f>Table1[[#This Row],[On Hand Stock (units)]]-J735</f>
        <v>0.53207784494314936</v>
      </c>
      <c r="U735" s="59">
        <f>Table1[[#This Row],[Exp. Lead time]]*Table1[[#This Row],[APU
(units)]]/30</f>
        <v>30.6</v>
      </c>
      <c r="V735" s="59">
        <f>Table1[[#This Row],[On Hand Stock (units)]]+U735</f>
        <v>61.732077844943149</v>
      </c>
      <c r="W735" s="59" t="str">
        <f>IF(Table1[[#This Row],[On hand quantity after purchase]]&gt;Table1[[#This Row],[APU  Projection for oct]],"Yes","No")</f>
        <v>Yes</v>
      </c>
      <c r="X735" s="59">
        <f>AE735-Table1[[#This Row],[On Hand Stock (units)]]</f>
        <v>3917.6091960430563</v>
      </c>
      <c r="Y735" s="59">
        <f>MAX(Table1[[#This Row],[Qty required to meet next quarter]],Table1[[#This Row],[MOQ/One lead time demand]])</f>
        <v>3917.6091960430563</v>
      </c>
      <c r="Z735" s="59">
        <f>Table1[[#This Row],[Qty to purchase]]*Table1[[#This Row],[Std. Price ($)]]</f>
        <v>189578.73930610786</v>
      </c>
      <c r="AA735" s="59"/>
      <c r="AB735" s="59"/>
      <c r="AC735" s="61">
        <f>Table1[[#This Row],[On Hand Stock (units)]]-(12*Table1[[#This Row],[APU
(units)]])</f>
        <v>-376.86792215505687</v>
      </c>
      <c r="AD735" s="64">
        <v>81.599999999999994</v>
      </c>
      <c r="AE735" s="65">
        <f>AD735*Table1[[#This Row],[Std. Price ($)]]</f>
        <v>3948.7412738879993</v>
      </c>
    </row>
    <row r="736" spans="1:31" ht="18.5" x14ac:dyDescent="0.35">
      <c r="A736" s="46">
        <v>59196.260725675042</v>
      </c>
      <c r="B736" s="47">
        <v>14.940249379999997</v>
      </c>
      <c r="C736" s="47">
        <v>264.13287564485626</v>
      </c>
      <c r="D736" s="47">
        <f>Table1[[#This Row],[On-Hand Stock ($)]]/Table1[[#This Row],[Std. Price ($)]]</f>
        <v>17.679281578689171</v>
      </c>
      <c r="E736" s="48">
        <v>34</v>
      </c>
      <c r="F736" s="49">
        <v>-0.1</v>
      </c>
      <c r="G736" s="48">
        <v>0.97</v>
      </c>
      <c r="H736" s="48">
        <v>1.06</v>
      </c>
      <c r="I736" s="48">
        <v>12</v>
      </c>
      <c r="J736" s="55">
        <f>Table1[[#This Row],[APU
(units)]]+(Table1[[#This Row],[APU Trend]]*Table1[[#This Row],[APU
(units)]])</f>
        <v>30.6</v>
      </c>
      <c r="K736" s="55" t="str">
        <f>IF(Table1[[#This Row],[On Hand Stock (units)]]&gt;J736,"Yes","No")</f>
        <v>No</v>
      </c>
      <c r="L736" s="55">
        <f>Table1[[#This Row],[Lead Time (days)]]/Table1[[#This Row],[S-OTD]]</f>
        <v>12.371134020618557</v>
      </c>
      <c r="M736" s="55">
        <f>(Table1[[#This Row],[Demand variability (COV)]]/100)*E736</f>
        <v>0.3604</v>
      </c>
      <c r="N736" s="55">
        <f>AVERAGE(Table1[[#This Row],[Lead Time (days)]],Table1[[#This Row],[Exp. Lead time]])</f>
        <v>12.185567010309278</v>
      </c>
      <c r="O736" s="55">
        <f>(Table1[[#This Row],[Exp. Lead time]]-N736)^2</f>
        <v>3.4435115315124235E-2</v>
      </c>
      <c r="P736" s="55">
        <v>3.4435115315124235E-2</v>
      </c>
      <c r="Q736" s="55">
        <f>1.64*SQRT(Table1[[#This Row],[Lead Time (days)]]*(M736^2)+Table1[[#This Row],[APU
(units)]]*P736)</f>
        <v>2.7094526515119202</v>
      </c>
      <c r="R736" s="58">
        <f>Table1[[#This Row],[Safety Stock]]+(E736/30)*Table1[[#This Row],[Lead Time (days)]]</f>
        <v>16.309452651511918</v>
      </c>
      <c r="S736" s="58" t="str">
        <f>IF(Table1[[#This Row],[On Hand Stock (units)]]&gt;R736,"yes","no")</f>
        <v>yes</v>
      </c>
      <c r="T736" s="59">
        <f>Table1[[#This Row],[On Hand Stock (units)]]-J736</f>
        <v>-12.920718421310831</v>
      </c>
      <c r="U736" s="59">
        <f>Table1[[#This Row],[Exp. Lead time]]*Table1[[#This Row],[APU
(units)]]/30</f>
        <v>14.020618556701033</v>
      </c>
      <c r="V736" s="59">
        <f>Table1[[#This Row],[On Hand Stock (units)]]+U736</f>
        <v>31.699900135390202</v>
      </c>
      <c r="W736" s="59" t="str">
        <f>IF(Table1[[#This Row],[On hand quantity after purchase]]&gt;Table1[[#This Row],[APU  Projection for oct]],"Yes","No")</f>
        <v>Yes</v>
      </c>
      <c r="X736" s="59">
        <f>AE736-Table1[[#This Row],[On Hand Stock (units)]]</f>
        <v>1201.4450678293106</v>
      </c>
      <c r="Y736" s="59">
        <f>MAX(Table1[[#This Row],[Qty required to meet next quarter]],Table1[[#This Row],[MOQ/One lead time demand]])</f>
        <v>1201.4450678293106</v>
      </c>
      <c r="Z736" s="59">
        <f>Table1[[#This Row],[Qty to purchase]]*Table1[[#This Row],[Std. Price ($)]]</f>
        <v>17949.888929740911</v>
      </c>
      <c r="AA736" s="59"/>
      <c r="AB736" s="59"/>
      <c r="AC736" s="61">
        <f>Table1[[#This Row],[On Hand Stock (units)]]-(12*Table1[[#This Row],[APU
(units)]])</f>
        <v>-390.32071842131086</v>
      </c>
      <c r="AD736" s="64">
        <v>81.599999999999994</v>
      </c>
      <c r="AE736" s="65">
        <f>AD736*Table1[[#This Row],[Std. Price ($)]]</f>
        <v>1219.1243494079997</v>
      </c>
    </row>
    <row r="737" spans="1:31" ht="18.5" x14ac:dyDescent="0.35">
      <c r="A737" s="46">
        <v>43035.688416782148</v>
      </c>
      <c r="B737" s="47">
        <v>35.403434669999996</v>
      </c>
      <c r="C737" s="47">
        <v>2621.0086706952789</v>
      </c>
      <c r="D737" s="47">
        <f>Table1[[#This Row],[On-Hand Stock ($)]]/Table1[[#This Row],[Std. Price ($)]]</f>
        <v>74.0326099748807</v>
      </c>
      <c r="E737" s="48">
        <v>58</v>
      </c>
      <c r="F737" s="49">
        <v>-0.4</v>
      </c>
      <c r="G737" s="48">
        <v>1</v>
      </c>
      <c r="H737" s="48">
        <v>1.1599999999999999</v>
      </c>
      <c r="I737" s="48">
        <v>28</v>
      </c>
      <c r="J737" s="55">
        <f>Table1[[#This Row],[APU
(units)]]+(Table1[[#This Row],[APU Trend]]*Table1[[#This Row],[APU
(units)]])</f>
        <v>34.799999999999997</v>
      </c>
      <c r="K737" s="55" t="str">
        <f>IF(Table1[[#This Row],[On Hand Stock (units)]]&gt;J737,"Yes","No")</f>
        <v>Yes</v>
      </c>
      <c r="L737" s="55">
        <f>Table1[[#This Row],[Lead Time (days)]]/Table1[[#This Row],[S-OTD]]</f>
        <v>28</v>
      </c>
      <c r="M737" s="55">
        <f>(Table1[[#This Row],[Demand variability (COV)]]/100)*E737</f>
        <v>0.67279999999999995</v>
      </c>
      <c r="N737" s="55">
        <f>AVERAGE(Table1[[#This Row],[Lead Time (days)]],Table1[[#This Row],[Exp. Lead time]])</f>
        <v>28</v>
      </c>
      <c r="O737" s="55">
        <f>(Table1[[#This Row],[Exp. Lead time]]-N737)^2</f>
        <v>0</v>
      </c>
      <c r="P737" s="55">
        <v>0</v>
      </c>
      <c r="Q737" s="55">
        <f>1.64*SQRT(Table1[[#This Row],[Lead Time (days)]]*(M737^2)+Table1[[#This Row],[APU
(units)]]*P737)</f>
        <v>5.8386016612363605</v>
      </c>
      <c r="R737" s="58">
        <f>Table1[[#This Row],[Safety Stock]]+(E737/30)*Table1[[#This Row],[Lead Time (days)]]</f>
        <v>59.971934994569693</v>
      </c>
      <c r="S737" s="58" t="str">
        <f>IF(Table1[[#This Row],[On Hand Stock (units)]]&gt;R737,"yes","no")</f>
        <v>yes</v>
      </c>
      <c r="T737" s="59">
        <f>Table1[[#This Row],[On Hand Stock (units)]]-J737</f>
        <v>39.232609974880702</v>
      </c>
      <c r="U737" s="59">
        <f>Table1[[#This Row],[Exp. Lead time]]*Table1[[#This Row],[APU
(units)]]/30</f>
        <v>54.133333333333333</v>
      </c>
      <c r="V737" s="59">
        <f>Table1[[#This Row],[On Hand Stock (units)]]+U737</f>
        <v>128.16594330821403</v>
      </c>
      <c r="W737" s="59" t="str">
        <f>IF(Table1[[#This Row],[On hand quantity after purchase]]&gt;Table1[[#This Row],[APU  Projection for oct]],"Yes","No")</f>
        <v>Yes</v>
      </c>
      <c r="X737" s="59">
        <f>AE737-Table1[[#This Row],[On Hand Stock (units)]]</f>
        <v>1158.0069165411187</v>
      </c>
      <c r="Y737" s="59">
        <f>MAX(Table1[[#This Row],[Qty required to meet next quarter]],Table1[[#This Row],[MOQ/One lead time demand]])</f>
        <v>1158.0069165411187</v>
      </c>
      <c r="Z737" s="59">
        <f>Table1[[#This Row],[Qty to purchase]]*Table1[[#This Row],[Std. Price ($)]]</f>
        <v>40997.422217171632</v>
      </c>
      <c r="AA737" s="59"/>
      <c r="AB737" s="59"/>
      <c r="AC737" s="61">
        <f>Table1[[#This Row],[On Hand Stock (units)]]-(12*Table1[[#This Row],[APU
(units)]])</f>
        <v>-621.96739002511936</v>
      </c>
      <c r="AD737" s="64">
        <v>34.799999999999983</v>
      </c>
      <c r="AE737" s="65">
        <f>AD737*Table1[[#This Row],[Std. Price ($)]]</f>
        <v>1232.0395265159993</v>
      </c>
    </row>
    <row r="738" spans="1:31" ht="18.5" x14ac:dyDescent="0.35">
      <c r="A738" s="46">
        <v>83101.397680917609</v>
      </c>
      <c r="B738" s="47">
        <v>73.791581899999997</v>
      </c>
      <c r="C738" s="47">
        <v>136.32749509238246</v>
      </c>
      <c r="D738" s="47">
        <f>Table1[[#This Row],[On-Hand Stock ($)]]/Table1[[#This Row],[Std. Price ($)]]</f>
        <v>1.8474667649370784</v>
      </c>
      <c r="E738" s="48">
        <v>42</v>
      </c>
      <c r="F738" s="49">
        <v>0.2</v>
      </c>
      <c r="G738" s="48">
        <v>0.82</v>
      </c>
      <c r="H738" s="48">
        <v>0.53</v>
      </c>
      <c r="I738" s="48">
        <v>2</v>
      </c>
      <c r="J738" s="55">
        <f>Table1[[#This Row],[APU
(units)]]+(Table1[[#This Row],[APU Trend]]*Table1[[#This Row],[APU
(units)]])</f>
        <v>50.4</v>
      </c>
      <c r="K738" s="55" t="str">
        <f>IF(Table1[[#This Row],[On Hand Stock (units)]]&gt;J738,"Yes","No")</f>
        <v>No</v>
      </c>
      <c r="L738" s="55">
        <f>Table1[[#This Row],[Lead Time (days)]]/Table1[[#This Row],[S-OTD]]</f>
        <v>2.4390243902439024</v>
      </c>
      <c r="M738" s="55">
        <f>(Table1[[#This Row],[Demand variability (COV)]]/100)*E738</f>
        <v>0.22259999999999999</v>
      </c>
      <c r="N738" s="55">
        <f>AVERAGE(Table1[[#This Row],[Lead Time (days)]],Table1[[#This Row],[Exp. Lead time]])</f>
        <v>2.2195121951219514</v>
      </c>
      <c r="O738" s="55">
        <f>(Table1[[#This Row],[Exp. Lead time]]-N738)^2</f>
        <v>4.8185603807257477E-2</v>
      </c>
      <c r="P738" s="55">
        <v>4.8185603807257477E-2</v>
      </c>
      <c r="Q738" s="55">
        <f>1.64*SQRT(Table1[[#This Row],[Lead Time (days)]]*(M738^2)+Table1[[#This Row],[APU
(units)]]*P738)</f>
        <v>2.3895069466716325</v>
      </c>
      <c r="R738" s="58">
        <f>Table1[[#This Row],[Safety Stock]]+(E738/30)*Table1[[#This Row],[Lead Time (days)]]</f>
        <v>5.1895069466716324</v>
      </c>
      <c r="S738" s="58" t="str">
        <f>IF(Table1[[#This Row],[On Hand Stock (units)]]&gt;R738,"yes","no")</f>
        <v>no</v>
      </c>
      <c r="T738" s="59">
        <f>Table1[[#This Row],[On Hand Stock (units)]]-J738</f>
        <v>-48.552533235062917</v>
      </c>
      <c r="U738" s="59">
        <f>Table1[[#This Row],[Exp. Lead time]]*Table1[[#This Row],[APU
(units)]]/30</f>
        <v>3.4146341463414633</v>
      </c>
      <c r="V738" s="59">
        <f>Table1[[#This Row],[On Hand Stock (units)]]+U738</f>
        <v>5.2621009112785417</v>
      </c>
      <c r="W738" s="59" t="str">
        <f>IF(Table1[[#This Row],[On hand quantity after purchase]]&gt;Table1[[#This Row],[APU  Projection for oct]],"Yes","No")</f>
        <v>No</v>
      </c>
      <c r="X738" s="59">
        <f>AE738-Table1[[#This Row],[On Hand Stock (units)]]</f>
        <v>13014.98758039506</v>
      </c>
      <c r="Y738" s="59">
        <f>MAX(Table1[[#This Row],[Qty required to meet next quarter]],Table1[[#This Row],[MOQ/One lead time demand]])</f>
        <v>13014.98758039506</v>
      </c>
      <c r="Z738" s="59">
        <f>Table1[[#This Row],[Qty to purchase]]*Table1[[#This Row],[Std. Price ($)]]</f>
        <v>960396.52196620486</v>
      </c>
      <c r="AA738" s="59"/>
      <c r="AB738" s="59"/>
      <c r="AC738" s="61">
        <f>Table1[[#This Row],[On Hand Stock (units)]]-(12*Table1[[#This Row],[APU
(units)]])</f>
        <v>-502.15253323506295</v>
      </c>
      <c r="AD738" s="64">
        <v>176.39999999999998</v>
      </c>
      <c r="AE738" s="65">
        <f>AD738*Table1[[#This Row],[Std. Price ($)]]</f>
        <v>13016.835047159997</v>
      </c>
    </row>
    <row r="739" spans="1:31" ht="18.5" x14ac:dyDescent="0.35">
      <c r="A739" s="46">
        <v>48407.04413376141</v>
      </c>
      <c r="B739" s="47">
        <v>5.4033825799999997</v>
      </c>
      <c r="C739" s="47">
        <v>54.596849309255006</v>
      </c>
      <c r="D739" s="47">
        <f>Table1[[#This Row],[On-Hand Stock ($)]]/Table1[[#This Row],[Std. Price ($)]]</f>
        <v>10.104198342597279</v>
      </c>
      <c r="E739" s="48">
        <v>50</v>
      </c>
      <c r="F739" s="49">
        <v>-0.4</v>
      </c>
      <c r="G739" s="48">
        <v>1</v>
      </c>
      <c r="H739" s="48">
        <v>0.86</v>
      </c>
      <c r="I739" s="48">
        <v>5</v>
      </c>
      <c r="J739" s="55">
        <f>Table1[[#This Row],[APU
(units)]]+(Table1[[#This Row],[APU Trend]]*Table1[[#This Row],[APU
(units)]])</f>
        <v>30</v>
      </c>
      <c r="K739" s="55" t="str">
        <f>IF(Table1[[#This Row],[On Hand Stock (units)]]&gt;J739,"Yes","No")</f>
        <v>No</v>
      </c>
      <c r="L739" s="55">
        <f>Table1[[#This Row],[Lead Time (days)]]/Table1[[#This Row],[S-OTD]]</f>
        <v>5</v>
      </c>
      <c r="M739" s="55">
        <f>(Table1[[#This Row],[Demand variability (COV)]]/100)*E739</f>
        <v>0.43</v>
      </c>
      <c r="N739" s="55">
        <f>AVERAGE(Table1[[#This Row],[Lead Time (days)]],Table1[[#This Row],[Exp. Lead time]])</f>
        <v>5</v>
      </c>
      <c r="O739" s="55">
        <f>(Table1[[#This Row],[Exp. Lead time]]-N739)^2</f>
        <v>0</v>
      </c>
      <c r="P739" s="55">
        <v>0</v>
      </c>
      <c r="Q739" s="55">
        <f>1.64*SQRT(Table1[[#This Row],[Lead Time (days)]]*(M739^2)+Table1[[#This Row],[APU
(units)]]*P739)</f>
        <v>1.5768751377328516</v>
      </c>
      <c r="R739" s="58">
        <f>Table1[[#This Row],[Safety Stock]]+(E739/30)*Table1[[#This Row],[Lead Time (days)]]</f>
        <v>9.910208471066186</v>
      </c>
      <c r="S739" s="58" t="str">
        <f>IF(Table1[[#This Row],[On Hand Stock (units)]]&gt;R739,"yes","no")</f>
        <v>yes</v>
      </c>
      <c r="T739" s="59">
        <f>Table1[[#This Row],[On Hand Stock (units)]]-J739</f>
        <v>-19.895801657402721</v>
      </c>
      <c r="U739" s="59">
        <f>Table1[[#This Row],[Exp. Lead time]]*Table1[[#This Row],[APU
(units)]]/30</f>
        <v>8.3333333333333339</v>
      </c>
      <c r="V739" s="59">
        <f>Table1[[#This Row],[On Hand Stock (units)]]+U739</f>
        <v>18.437531675930614</v>
      </c>
      <c r="W739" s="59" t="str">
        <f>IF(Table1[[#This Row],[On hand quantity after purchase]]&gt;Table1[[#This Row],[APU  Projection for oct]],"Yes","No")</f>
        <v>No</v>
      </c>
      <c r="X739" s="59">
        <f>AE739-Table1[[#This Row],[On Hand Stock (units)]]</f>
        <v>151.99727905740269</v>
      </c>
      <c r="Y739" s="59">
        <f>MAX(Table1[[#This Row],[Qty required to meet next quarter]],Table1[[#This Row],[MOQ/One lead time demand]])</f>
        <v>151.99727905740269</v>
      </c>
      <c r="Z739" s="59">
        <f>Table1[[#This Row],[Qty to purchase]]*Table1[[#This Row],[Std. Price ($)]]</f>
        <v>821.29944986616852</v>
      </c>
      <c r="AA739" s="59"/>
      <c r="AB739" s="59"/>
      <c r="AC739" s="61">
        <f>Table1[[#This Row],[On Hand Stock (units)]]-(12*Table1[[#This Row],[APU
(units)]])</f>
        <v>-589.89580165740267</v>
      </c>
      <c r="AD739" s="64">
        <v>29.999999999999993</v>
      </c>
      <c r="AE739" s="65">
        <f>AD739*Table1[[#This Row],[Std. Price ($)]]</f>
        <v>162.10147739999996</v>
      </c>
    </row>
    <row r="740" spans="1:31" ht="18.5" x14ac:dyDescent="0.35">
      <c r="A740" s="46">
        <v>29029.654812301585</v>
      </c>
      <c r="B740" s="47">
        <v>13.501999999999999</v>
      </c>
      <c r="C740" s="47">
        <v>564.37382490436664</v>
      </c>
      <c r="D740" s="47">
        <f>Table1[[#This Row],[On-Hand Stock ($)]]/Table1[[#This Row],[Std. Price ($)]]</f>
        <v>41.799276026097367</v>
      </c>
      <c r="E740" s="48">
        <v>50</v>
      </c>
      <c r="F740" s="49">
        <v>0.8</v>
      </c>
      <c r="G740" s="48">
        <v>0.8</v>
      </c>
      <c r="H740" s="48">
        <v>1.27</v>
      </c>
      <c r="I740" s="48">
        <v>16</v>
      </c>
      <c r="J740" s="55">
        <f>Table1[[#This Row],[APU
(units)]]+(Table1[[#This Row],[APU Trend]]*Table1[[#This Row],[APU
(units)]])</f>
        <v>90</v>
      </c>
      <c r="K740" s="55" t="str">
        <f>IF(Table1[[#This Row],[On Hand Stock (units)]]&gt;J740,"Yes","No")</f>
        <v>No</v>
      </c>
      <c r="L740" s="55">
        <f>Table1[[#This Row],[Lead Time (days)]]/Table1[[#This Row],[S-OTD]]</f>
        <v>20</v>
      </c>
      <c r="M740" s="55">
        <f>(Table1[[#This Row],[Demand variability (COV)]]/100)*E740</f>
        <v>0.63500000000000001</v>
      </c>
      <c r="N740" s="55">
        <f>AVERAGE(Table1[[#This Row],[Lead Time (days)]],Table1[[#This Row],[Exp. Lead time]])</f>
        <v>18</v>
      </c>
      <c r="O740" s="55">
        <f>(Table1[[#This Row],[Exp. Lead time]]-N740)^2</f>
        <v>4</v>
      </c>
      <c r="P740" s="55">
        <v>4</v>
      </c>
      <c r="Q740" s="55">
        <f>1.64*SQRT(Table1[[#This Row],[Lead Time (days)]]*(M740^2)+Table1[[#This Row],[APU
(units)]]*P740)</f>
        <v>23.564214889531119</v>
      </c>
      <c r="R740" s="58">
        <f>Table1[[#This Row],[Safety Stock]]+(E740/30)*Table1[[#This Row],[Lead Time (days)]]</f>
        <v>50.230881556197787</v>
      </c>
      <c r="S740" s="58" t="str">
        <f>IF(Table1[[#This Row],[On Hand Stock (units)]]&gt;R740,"yes","no")</f>
        <v>no</v>
      </c>
      <c r="T740" s="59">
        <f>Table1[[#This Row],[On Hand Stock (units)]]-J740</f>
        <v>-48.200723973902633</v>
      </c>
      <c r="U740" s="59">
        <f>Table1[[#This Row],[Exp. Lead time]]*Table1[[#This Row],[APU
(units)]]/30</f>
        <v>33.333333333333336</v>
      </c>
      <c r="V740" s="59">
        <f>Table1[[#This Row],[On Hand Stock (units)]]+U740</f>
        <v>75.132609359430703</v>
      </c>
      <c r="W740" s="59" t="str">
        <f>IF(Table1[[#This Row],[On hand quantity after purchase]]&gt;Table1[[#This Row],[APU  Projection for oct]],"Yes","No")</f>
        <v>No</v>
      </c>
      <c r="X740" s="59">
        <f>AE740-Table1[[#This Row],[On Hand Stock (units)]]</f>
        <v>5223.9807239739021</v>
      </c>
      <c r="Y740" s="59">
        <f>MAX(Table1[[#This Row],[Qty required to meet next quarter]],Table1[[#This Row],[MOQ/One lead time demand]])</f>
        <v>5223.9807239739021</v>
      </c>
      <c r="Z740" s="59">
        <f>Table1[[#This Row],[Qty to purchase]]*Table1[[#This Row],[Std. Price ($)]]</f>
        <v>70534.18773509562</v>
      </c>
      <c r="AA740" s="59"/>
      <c r="AB740" s="59"/>
      <c r="AC740" s="61">
        <f>Table1[[#This Row],[On Hand Stock (units)]]-(12*Table1[[#This Row],[APU
(units)]])</f>
        <v>-558.20072397390265</v>
      </c>
      <c r="AD740" s="64">
        <v>390</v>
      </c>
      <c r="AE740" s="65">
        <f>AD740*Table1[[#This Row],[Std. Price ($)]]</f>
        <v>5265.78</v>
      </c>
    </row>
    <row r="741" spans="1:31" ht="18.5" x14ac:dyDescent="0.35">
      <c r="A741" s="46">
        <v>51278.725708884187</v>
      </c>
      <c r="B741" s="47">
        <v>11.112919999999999</v>
      </c>
      <c r="C741" s="47">
        <v>45.744736989600014</v>
      </c>
      <c r="D741" s="47">
        <f>Table1[[#This Row],[On-Hand Stock ($)]]/Table1[[#This Row],[Std. Price ($)]]</f>
        <v>4.1163561862768754</v>
      </c>
      <c r="E741" s="48">
        <v>18</v>
      </c>
      <c r="F741" s="49">
        <v>0.2</v>
      </c>
      <c r="G741" s="48">
        <v>1</v>
      </c>
      <c r="H741" s="48">
        <v>0.9</v>
      </c>
      <c r="I741" s="48">
        <v>6</v>
      </c>
      <c r="J741" s="55">
        <f>Table1[[#This Row],[APU
(units)]]+(Table1[[#This Row],[APU Trend]]*Table1[[#This Row],[APU
(units)]])</f>
        <v>21.6</v>
      </c>
      <c r="K741" s="55" t="str">
        <f>IF(Table1[[#This Row],[On Hand Stock (units)]]&gt;J741,"Yes","No")</f>
        <v>No</v>
      </c>
      <c r="L741" s="55">
        <f>Table1[[#This Row],[Lead Time (days)]]/Table1[[#This Row],[S-OTD]]</f>
        <v>6</v>
      </c>
      <c r="M741" s="55">
        <f>(Table1[[#This Row],[Demand variability (COV)]]/100)*E741</f>
        <v>0.16200000000000003</v>
      </c>
      <c r="N741" s="55">
        <f>AVERAGE(Table1[[#This Row],[Lead Time (days)]],Table1[[#This Row],[Exp. Lead time]])</f>
        <v>6</v>
      </c>
      <c r="O741" s="55">
        <f>(Table1[[#This Row],[Exp. Lead time]]-N741)^2</f>
        <v>0</v>
      </c>
      <c r="P741" s="55">
        <v>0</v>
      </c>
      <c r="Q741" s="55">
        <f>1.64*SQRT(Table1[[#This Row],[Lead Time (days)]]*(M741^2)+Table1[[#This Row],[APU
(units)]]*P741)</f>
        <v>0.65078043486263482</v>
      </c>
      <c r="R741" s="58">
        <f>Table1[[#This Row],[Safety Stock]]+(E741/30)*Table1[[#This Row],[Lead Time (days)]]</f>
        <v>4.2507804348626346</v>
      </c>
      <c r="S741" s="58" t="str">
        <f>IF(Table1[[#This Row],[On Hand Stock (units)]]&gt;R741,"yes","no")</f>
        <v>no</v>
      </c>
      <c r="T741" s="59">
        <f>Table1[[#This Row],[On Hand Stock (units)]]-J741</f>
        <v>-17.483643813723127</v>
      </c>
      <c r="U741" s="59">
        <f>Table1[[#This Row],[Exp. Lead time]]*Table1[[#This Row],[APU
(units)]]/30</f>
        <v>3.6</v>
      </c>
      <c r="V741" s="59">
        <f>Table1[[#This Row],[On Hand Stock (units)]]+U741</f>
        <v>7.7163561862768759</v>
      </c>
      <c r="W741" s="59" t="str">
        <f>IF(Table1[[#This Row],[On hand quantity after purchase]]&gt;Table1[[#This Row],[APU  Projection for oct]],"Yes","No")</f>
        <v>No</v>
      </c>
      <c r="X741" s="59">
        <f>AE741-Table1[[#This Row],[On Hand Stock (units)]]</f>
        <v>836.02039581372298</v>
      </c>
      <c r="Y741" s="59">
        <f>MAX(Table1[[#This Row],[Qty required to meet next quarter]],Table1[[#This Row],[MOQ/One lead time demand]])</f>
        <v>836.02039581372298</v>
      </c>
      <c r="Z741" s="59">
        <f>Table1[[#This Row],[Qty to purchase]]*Table1[[#This Row],[Std. Price ($)]]</f>
        <v>9290.6277770462384</v>
      </c>
      <c r="AA741" s="59"/>
      <c r="AB741" s="59"/>
      <c r="AC741" s="61">
        <f>Table1[[#This Row],[On Hand Stock (units)]]-(12*Table1[[#This Row],[APU
(units)]])</f>
        <v>-211.88364381372313</v>
      </c>
      <c r="AD741" s="64">
        <v>75.599999999999994</v>
      </c>
      <c r="AE741" s="65">
        <f>AD741*Table1[[#This Row],[Std. Price ($)]]</f>
        <v>840.13675199999989</v>
      </c>
    </row>
    <row r="742" spans="1:31" ht="18.5" x14ac:dyDescent="0.35">
      <c r="A742" s="46">
        <v>78912.731207548379</v>
      </c>
      <c r="B742" s="47">
        <v>91.955582989999982</v>
      </c>
      <c r="C742" s="47">
        <v>437.37368839389649</v>
      </c>
      <c r="D742" s="47">
        <f>Table1[[#This Row],[On-Hand Stock ($)]]/Table1[[#This Row],[Std. Price ($)]]</f>
        <v>4.756358169589987</v>
      </c>
      <c r="E742" s="48">
        <v>26</v>
      </c>
      <c r="F742" s="49">
        <v>-0.4</v>
      </c>
      <c r="G742" s="48">
        <v>1</v>
      </c>
      <c r="H742" s="48">
        <v>1.58</v>
      </c>
      <c r="I742" s="48">
        <v>3</v>
      </c>
      <c r="J742" s="55">
        <f>Table1[[#This Row],[APU
(units)]]+(Table1[[#This Row],[APU Trend]]*Table1[[#This Row],[APU
(units)]])</f>
        <v>15.6</v>
      </c>
      <c r="K742" s="55" t="str">
        <f>IF(Table1[[#This Row],[On Hand Stock (units)]]&gt;J742,"Yes","No")</f>
        <v>No</v>
      </c>
      <c r="L742" s="55">
        <f>Table1[[#This Row],[Lead Time (days)]]/Table1[[#This Row],[S-OTD]]</f>
        <v>3</v>
      </c>
      <c r="M742" s="55">
        <f>(Table1[[#This Row],[Demand variability (COV)]]/100)*E742</f>
        <v>0.41080000000000005</v>
      </c>
      <c r="N742" s="55">
        <f>AVERAGE(Table1[[#This Row],[Lead Time (days)]],Table1[[#This Row],[Exp. Lead time]])</f>
        <v>3</v>
      </c>
      <c r="O742" s="55">
        <f>(Table1[[#This Row],[Exp. Lead time]]-N742)^2</f>
        <v>0</v>
      </c>
      <c r="P742" s="55">
        <v>0</v>
      </c>
      <c r="Q742" s="55">
        <f>1.64*SQRT(Table1[[#This Row],[Lead Time (days)]]*(M742^2)+Table1[[#This Row],[APU
(units)]]*P742)</f>
        <v>1.1669034136688436</v>
      </c>
      <c r="R742" s="58">
        <f>Table1[[#This Row],[Safety Stock]]+(E742/30)*Table1[[#This Row],[Lead Time (days)]]</f>
        <v>3.7669034136688437</v>
      </c>
      <c r="S742" s="58" t="str">
        <f>IF(Table1[[#This Row],[On Hand Stock (units)]]&gt;R742,"yes","no")</f>
        <v>yes</v>
      </c>
      <c r="T742" s="59">
        <f>Table1[[#This Row],[On Hand Stock (units)]]-J742</f>
        <v>-10.843641830410013</v>
      </c>
      <c r="U742" s="59">
        <f>Table1[[#This Row],[Exp. Lead time]]*Table1[[#This Row],[APU
(units)]]/30</f>
        <v>2.6</v>
      </c>
      <c r="V742" s="59">
        <f>Table1[[#This Row],[On Hand Stock (units)]]+U742</f>
        <v>7.3563581695899867</v>
      </c>
      <c r="W742" s="59" t="str">
        <f>IF(Table1[[#This Row],[On hand quantity after purchase]]&gt;Table1[[#This Row],[APU  Projection for oct]],"Yes","No")</f>
        <v>No</v>
      </c>
      <c r="X742" s="59">
        <f>AE742-Table1[[#This Row],[On Hand Stock (units)]]</f>
        <v>1429.7507364744092</v>
      </c>
      <c r="Y742" s="59">
        <f>MAX(Table1[[#This Row],[Qty required to meet next quarter]],Table1[[#This Row],[MOQ/One lead time demand]])</f>
        <v>1429.7507364744092</v>
      </c>
      <c r="Z742" s="59">
        <f>Table1[[#This Row],[Qty to purchase]]*Table1[[#This Row],[Std. Price ($)]]</f>
        <v>131473.56250288614</v>
      </c>
      <c r="AA742" s="59"/>
      <c r="AB742" s="59"/>
      <c r="AC742" s="61">
        <f>Table1[[#This Row],[On Hand Stock (units)]]-(12*Table1[[#This Row],[APU
(units)]])</f>
        <v>-307.24364183041001</v>
      </c>
      <c r="AD742" s="64">
        <v>15.599999999999994</v>
      </c>
      <c r="AE742" s="65">
        <f>AD742*Table1[[#This Row],[Std. Price ($)]]</f>
        <v>1434.5070946439992</v>
      </c>
    </row>
    <row r="743" spans="1:31" ht="18.5" x14ac:dyDescent="0.35">
      <c r="A743" s="46">
        <v>37695.827876906915</v>
      </c>
      <c r="B743" s="47">
        <v>12.339566809999999</v>
      </c>
      <c r="C743" s="47">
        <v>348.66200294576709</v>
      </c>
      <c r="D743" s="47">
        <f>Table1[[#This Row],[On-Hand Stock ($)]]/Table1[[#This Row],[Std. Price ($)]]</f>
        <v>28.255611263696146</v>
      </c>
      <c r="E743" s="48">
        <v>26</v>
      </c>
      <c r="F743" s="49">
        <v>0.2</v>
      </c>
      <c r="G743" s="48">
        <v>1</v>
      </c>
      <c r="H743" s="48">
        <v>3.46</v>
      </c>
      <c r="I743" s="48">
        <v>8</v>
      </c>
      <c r="J743" s="55">
        <f>Table1[[#This Row],[APU
(units)]]+(Table1[[#This Row],[APU Trend]]*Table1[[#This Row],[APU
(units)]])</f>
        <v>31.2</v>
      </c>
      <c r="K743" s="55" t="str">
        <f>IF(Table1[[#This Row],[On Hand Stock (units)]]&gt;J743,"Yes","No")</f>
        <v>No</v>
      </c>
      <c r="L743" s="55">
        <f>Table1[[#This Row],[Lead Time (days)]]/Table1[[#This Row],[S-OTD]]</f>
        <v>8</v>
      </c>
      <c r="M743" s="55">
        <f>(Table1[[#This Row],[Demand variability (COV)]]/100)*E743</f>
        <v>0.89959999999999996</v>
      </c>
      <c r="N743" s="55">
        <f>AVERAGE(Table1[[#This Row],[Lead Time (days)]],Table1[[#This Row],[Exp. Lead time]])</f>
        <v>8</v>
      </c>
      <c r="O743" s="55">
        <f>(Table1[[#This Row],[Exp. Lead time]]-N743)^2</f>
        <v>0</v>
      </c>
      <c r="P743" s="55">
        <v>0</v>
      </c>
      <c r="Q743" s="55">
        <f>1.64*SQRT(Table1[[#This Row],[Lead Time (days)]]*(M743^2)+Table1[[#This Row],[APU
(units)]]*P743)</f>
        <v>4.1729029879315425</v>
      </c>
      <c r="R743" s="58">
        <f>Table1[[#This Row],[Safety Stock]]+(E743/30)*Table1[[#This Row],[Lead Time (days)]]</f>
        <v>11.106236321264877</v>
      </c>
      <c r="S743" s="58" t="str">
        <f>IF(Table1[[#This Row],[On Hand Stock (units)]]&gt;R743,"yes","no")</f>
        <v>yes</v>
      </c>
      <c r="T743" s="59">
        <f>Table1[[#This Row],[On Hand Stock (units)]]-J743</f>
        <v>-2.9443887363038534</v>
      </c>
      <c r="U743" s="59">
        <f>Table1[[#This Row],[Exp. Lead time]]*Table1[[#This Row],[APU
(units)]]/30</f>
        <v>6.9333333333333336</v>
      </c>
      <c r="V743" s="59">
        <f>Table1[[#This Row],[On Hand Stock (units)]]+U743</f>
        <v>35.188944597029476</v>
      </c>
      <c r="W743" s="59" t="str">
        <f>IF(Table1[[#This Row],[On hand quantity after purchase]]&gt;Table1[[#This Row],[APU  Projection for oct]],"Yes","No")</f>
        <v>Yes</v>
      </c>
      <c r="X743" s="59">
        <f>AE743-Table1[[#This Row],[On Hand Stock (units)]]</f>
        <v>1319.2250843883035</v>
      </c>
      <c r="Y743" s="59">
        <f>MAX(Table1[[#This Row],[Qty required to meet next quarter]],Table1[[#This Row],[MOQ/One lead time demand]])</f>
        <v>1319.2250843883035</v>
      </c>
      <c r="Z743" s="59">
        <f>Table1[[#This Row],[Qty to purchase]]*Table1[[#This Row],[Std. Price ($)]]</f>
        <v>16278.666066237358</v>
      </c>
      <c r="AA743" s="59"/>
      <c r="AB743" s="59"/>
      <c r="AC743" s="61">
        <f>Table1[[#This Row],[On Hand Stock (units)]]-(12*Table1[[#This Row],[APU
(units)]])</f>
        <v>-283.74438873630385</v>
      </c>
      <c r="AD743" s="64">
        <v>109.19999999999999</v>
      </c>
      <c r="AE743" s="65">
        <f>AD743*Table1[[#This Row],[Std. Price ($)]]</f>
        <v>1347.4806956519997</v>
      </c>
    </row>
    <row r="744" spans="1:31" ht="18.5" x14ac:dyDescent="0.35">
      <c r="A744" s="46">
        <v>85652.990796737853</v>
      </c>
      <c r="B744" s="47">
        <v>36.465422869999998</v>
      </c>
      <c r="C744" s="47">
        <v>269.61293235987495</v>
      </c>
      <c r="D744" s="47">
        <f>Table1[[#This Row],[On-Hand Stock ($)]]/Table1[[#This Row],[Std. Price ($)]]</f>
        <v>7.3936598327969687</v>
      </c>
      <c r="E744" s="48">
        <v>42</v>
      </c>
      <c r="F744" s="49">
        <v>0.4</v>
      </c>
      <c r="G744" s="48">
        <v>1</v>
      </c>
      <c r="H744" s="48">
        <v>0.89</v>
      </c>
      <c r="I744" s="48">
        <v>5</v>
      </c>
      <c r="J744" s="55">
        <f>Table1[[#This Row],[APU
(units)]]+(Table1[[#This Row],[APU Trend]]*Table1[[#This Row],[APU
(units)]])</f>
        <v>58.8</v>
      </c>
      <c r="K744" s="55" t="str">
        <f>IF(Table1[[#This Row],[On Hand Stock (units)]]&gt;J744,"Yes","No")</f>
        <v>No</v>
      </c>
      <c r="L744" s="55">
        <f>Table1[[#This Row],[Lead Time (days)]]/Table1[[#This Row],[S-OTD]]</f>
        <v>5</v>
      </c>
      <c r="M744" s="55">
        <f>(Table1[[#This Row],[Demand variability (COV)]]/100)*E744</f>
        <v>0.37380000000000002</v>
      </c>
      <c r="N744" s="55">
        <f>AVERAGE(Table1[[#This Row],[Lead Time (days)]],Table1[[#This Row],[Exp. Lead time]])</f>
        <v>5</v>
      </c>
      <c r="O744" s="55">
        <f>(Table1[[#This Row],[Exp. Lead time]]-N744)^2</f>
        <v>0</v>
      </c>
      <c r="P744" s="55">
        <v>0</v>
      </c>
      <c r="Q744" s="55">
        <f>1.64*SQRT(Table1[[#This Row],[Lead Time (days)]]*(M744^2)+Table1[[#This Row],[APU
(units)]]*P744)</f>
        <v>1.3707812243826509</v>
      </c>
      <c r="R744" s="58">
        <f>Table1[[#This Row],[Safety Stock]]+(E744/30)*Table1[[#This Row],[Lead Time (days)]]</f>
        <v>8.3707812243826503</v>
      </c>
      <c r="S744" s="58" t="str">
        <f>IF(Table1[[#This Row],[On Hand Stock (units)]]&gt;R744,"yes","no")</f>
        <v>no</v>
      </c>
      <c r="T744" s="59">
        <f>Table1[[#This Row],[On Hand Stock (units)]]-J744</f>
        <v>-51.406340167203027</v>
      </c>
      <c r="U744" s="59">
        <f>Table1[[#This Row],[Exp. Lead time]]*Table1[[#This Row],[APU
(units)]]/30</f>
        <v>7</v>
      </c>
      <c r="V744" s="59">
        <f>Table1[[#This Row],[On Hand Stock (units)]]+U744</f>
        <v>14.393659832796969</v>
      </c>
      <c r="W744" s="59" t="str">
        <f>IF(Table1[[#This Row],[On hand quantity after purchase]]&gt;Table1[[#This Row],[APU  Projection for oct]],"Yes","No")</f>
        <v>No</v>
      </c>
      <c r="X744" s="59">
        <f>AE744-Table1[[#This Row],[On Hand Stock (units)]]</f>
        <v>8262.9642470832023</v>
      </c>
      <c r="Y744" s="59">
        <f>MAX(Table1[[#This Row],[Qty required to meet next quarter]],Table1[[#This Row],[MOQ/One lead time demand]])</f>
        <v>8262.9642470832023</v>
      </c>
      <c r="Z744" s="59">
        <f>Table1[[#This Row],[Qty to purchase]]*Table1[[#This Row],[Std. Price ($)]]</f>
        <v>301312.48542958009</v>
      </c>
      <c r="AA744" s="59"/>
      <c r="AB744" s="59"/>
      <c r="AC744" s="61">
        <f>Table1[[#This Row],[On Hand Stock (units)]]-(12*Table1[[#This Row],[APU
(units)]])</f>
        <v>-496.60634016720303</v>
      </c>
      <c r="AD744" s="64">
        <v>226.79999999999998</v>
      </c>
      <c r="AE744" s="65">
        <f>AD744*Table1[[#This Row],[Std. Price ($)]]</f>
        <v>8270.3579069159987</v>
      </c>
    </row>
    <row r="745" spans="1:31" ht="18.5" x14ac:dyDescent="0.35">
      <c r="A745" s="46">
        <v>76699.428397644282</v>
      </c>
      <c r="B745" s="47">
        <v>11.357159999999999</v>
      </c>
      <c r="C745" s="47">
        <v>108.12143227599999</v>
      </c>
      <c r="D745" s="47">
        <f>Table1[[#This Row],[On-Hand Stock ($)]]/Table1[[#This Row],[Std. Price ($)]]</f>
        <v>9.5201117423722135</v>
      </c>
      <c r="E745" s="48">
        <v>26</v>
      </c>
      <c r="F745" s="49">
        <v>0.4</v>
      </c>
      <c r="G745" s="48">
        <v>1</v>
      </c>
      <c r="H745" s="48">
        <v>1.5</v>
      </c>
      <c r="I745" s="48">
        <v>6</v>
      </c>
      <c r="J745" s="55">
        <f>Table1[[#This Row],[APU
(units)]]+(Table1[[#This Row],[APU Trend]]*Table1[[#This Row],[APU
(units)]])</f>
        <v>36.4</v>
      </c>
      <c r="K745" s="55" t="str">
        <f>IF(Table1[[#This Row],[On Hand Stock (units)]]&gt;J745,"Yes","No")</f>
        <v>No</v>
      </c>
      <c r="L745" s="55">
        <f>Table1[[#This Row],[Lead Time (days)]]/Table1[[#This Row],[S-OTD]]</f>
        <v>6</v>
      </c>
      <c r="M745" s="55">
        <f>(Table1[[#This Row],[Demand variability (COV)]]/100)*E745</f>
        <v>0.39</v>
      </c>
      <c r="N745" s="55">
        <f>AVERAGE(Table1[[#This Row],[Lead Time (days)]],Table1[[#This Row],[Exp. Lead time]])</f>
        <v>6</v>
      </c>
      <c r="O745" s="55">
        <f>(Table1[[#This Row],[Exp. Lead time]]-N745)^2</f>
        <v>0</v>
      </c>
      <c r="P745" s="55">
        <v>0</v>
      </c>
      <c r="Q745" s="55">
        <f>1.64*SQRT(Table1[[#This Row],[Lead Time (days)]]*(M745^2)+Table1[[#This Row],[APU
(units)]]*P745)</f>
        <v>1.5666936394841207</v>
      </c>
      <c r="R745" s="58">
        <f>Table1[[#This Row],[Safety Stock]]+(E745/30)*Table1[[#This Row],[Lead Time (days)]]</f>
        <v>6.7666936394841208</v>
      </c>
      <c r="S745" s="58" t="str">
        <f>IF(Table1[[#This Row],[On Hand Stock (units)]]&gt;R745,"yes","no")</f>
        <v>yes</v>
      </c>
      <c r="T745" s="59">
        <f>Table1[[#This Row],[On Hand Stock (units)]]-J745</f>
        <v>-26.879888257627783</v>
      </c>
      <c r="U745" s="59">
        <f>Table1[[#This Row],[Exp. Lead time]]*Table1[[#This Row],[APU
(units)]]/30</f>
        <v>5.2</v>
      </c>
      <c r="V745" s="59">
        <f>Table1[[#This Row],[On Hand Stock (units)]]+U745</f>
        <v>14.720111742372215</v>
      </c>
      <c r="W745" s="59" t="str">
        <f>IF(Table1[[#This Row],[On hand quantity after purchase]]&gt;Table1[[#This Row],[APU  Projection for oct]],"Yes","No")</f>
        <v>No</v>
      </c>
      <c r="X745" s="59">
        <f>AE745-Table1[[#This Row],[On Hand Stock (units)]]</f>
        <v>1585.0251522576275</v>
      </c>
      <c r="Y745" s="59">
        <f>MAX(Table1[[#This Row],[Qty required to meet next quarter]],Table1[[#This Row],[MOQ/One lead time demand]])</f>
        <v>1585.0251522576275</v>
      </c>
      <c r="Z745" s="59">
        <f>Table1[[#This Row],[Qty to purchase]]*Table1[[#This Row],[Std. Price ($)]]</f>
        <v>18001.384258214235</v>
      </c>
      <c r="AA745" s="59"/>
      <c r="AB745" s="59"/>
      <c r="AC745" s="61">
        <f>Table1[[#This Row],[On Hand Stock (units)]]-(12*Table1[[#This Row],[APU
(units)]])</f>
        <v>-302.47988825762781</v>
      </c>
      <c r="AD745" s="64">
        <v>140.39999999999998</v>
      </c>
      <c r="AE745" s="65">
        <f>AD745*Table1[[#This Row],[Std. Price ($)]]</f>
        <v>1594.5452639999996</v>
      </c>
    </row>
    <row r="746" spans="1:31" ht="18.5" x14ac:dyDescent="0.35">
      <c r="A746" s="46">
        <v>24373.995373001479</v>
      </c>
      <c r="B746" s="47">
        <v>11.136999999999999</v>
      </c>
      <c r="C746" s="47">
        <v>586.41218647428343</v>
      </c>
      <c r="D746" s="47">
        <f>Table1[[#This Row],[On-Hand Stock ($)]]/Table1[[#This Row],[Std. Price ($)]]</f>
        <v>52.654412002719177</v>
      </c>
      <c r="E746" s="48">
        <v>42</v>
      </c>
      <c r="F746" s="49">
        <v>0.2</v>
      </c>
      <c r="G746" s="48">
        <v>0.96</v>
      </c>
      <c r="H746" s="48">
        <v>1.95</v>
      </c>
      <c r="I746" s="48">
        <v>16</v>
      </c>
      <c r="J746" s="55">
        <f>Table1[[#This Row],[APU
(units)]]+(Table1[[#This Row],[APU Trend]]*Table1[[#This Row],[APU
(units)]])</f>
        <v>50.4</v>
      </c>
      <c r="K746" s="55" t="str">
        <f>IF(Table1[[#This Row],[On Hand Stock (units)]]&gt;J746,"Yes","No")</f>
        <v>Yes</v>
      </c>
      <c r="L746" s="55">
        <f>Table1[[#This Row],[Lead Time (days)]]/Table1[[#This Row],[S-OTD]]</f>
        <v>16.666666666666668</v>
      </c>
      <c r="M746" s="55">
        <f>(Table1[[#This Row],[Demand variability (COV)]]/100)*E746</f>
        <v>0.81899999999999995</v>
      </c>
      <c r="N746" s="55">
        <f>AVERAGE(Table1[[#This Row],[Lead Time (days)]],Table1[[#This Row],[Exp. Lead time]])</f>
        <v>16.333333333333336</v>
      </c>
      <c r="O746" s="55">
        <f>(Table1[[#This Row],[Exp. Lead time]]-N746)^2</f>
        <v>0.11111111111111033</v>
      </c>
      <c r="P746" s="55">
        <v>0.11111111111111033</v>
      </c>
      <c r="Q746" s="55">
        <f>1.64*SQRT(Table1[[#This Row],[Lead Time (days)]]*(M746^2)+Table1[[#This Row],[APU
(units)]]*P746)</f>
        <v>6.4355828979406811</v>
      </c>
      <c r="R746" s="58">
        <f>Table1[[#This Row],[Safety Stock]]+(E746/30)*Table1[[#This Row],[Lead Time (days)]]</f>
        <v>28.835582897940679</v>
      </c>
      <c r="S746" s="58" t="str">
        <f>IF(Table1[[#This Row],[On Hand Stock (units)]]&gt;R746,"yes","no")</f>
        <v>yes</v>
      </c>
      <c r="T746" s="59">
        <f>Table1[[#This Row],[On Hand Stock (units)]]-J746</f>
        <v>2.2544120027191781</v>
      </c>
      <c r="U746" s="59">
        <f>Table1[[#This Row],[Exp. Lead time]]*Table1[[#This Row],[APU
(units)]]/30</f>
        <v>23.333333333333332</v>
      </c>
      <c r="V746" s="59">
        <f>Table1[[#This Row],[On Hand Stock (units)]]+U746</f>
        <v>75.987745336052512</v>
      </c>
      <c r="W746" s="59" t="str">
        <f>IF(Table1[[#This Row],[On hand quantity after purchase]]&gt;Table1[[#This Row],[APU  Projection for oct]],"Yes","No")</f>
        <v>Yes</v>
      </c>
      <c r="X746" s="59">
        <f>AE746-Table1[[#This Row],[On Hand Stock (units)]]</f>
        <v>1911.9123879972803</v>
      </c>
      <c r="Y746" s="59">
        <f>MAX(Table1[[#This Row],[Qty required to meet next quarter]],Table1[[#This Row],[MOQ/One lead time demand]])</f>
        <v>1911.9123879972803</v>
      </c>
      <c r="Z746" s="59">
        <f>Table1[[#This Row],[Qty to purchase]]*Table1[[#This Row],[Std. Price ($)]]</f>
        <v>21292.96826512571</v>
      </c>
      <c r="AA746" s="59"/>
      <c r="AB746" s="59"/>
      <c r="AC746" s="61">
        <f>Table1[[#This Row],[On Hand Stock (units)]]-(12*Table1[[#This Row],[APU
(units)]])</f>
        <v>-451.3455879972808</v>
      </c>
      <c r="AD746" s="64">
        <v>176.39999999999998</v>
      </c>
      <c r="AE746" s="65">
        <f>AD746*Table1[[#This Row],[Std. Price ($)]]</f>
        <v>1964.5667999999996</v>
      </c>
    </row>
    <row r="747" spans="1:31" ht="18.5" x14ac:dyDescent="0.35">
      <c r="A747" s="46">
        <v>49076.645772929769</v>
      </c>
      <c r="B747" s="47">
        <v>7.137999999999999</v>
      </c>
      <c r="C747" s="47">
        <v>147.099123072</v>
      </c>
      <c r="D747" s="47">
        <f>Table1[[#This Row],[On-Hand Stock ($)]]/Table1[[#This Row],[Std. Price ($)]]</f>
        <v>20.607890595685067</v>
      </c>
      <c r="E747" s="48">
        <v>18</v>
      </c>
      <c r="F747" s="49">
        <v>0.2</v>
      </c>
      <c r="G747" s="48">
        <v>1</v>
      </c>
      <c r="H747" s="48">
        <v>1.72</v>
      </c>
      <c r="I747" s="48">
        <v>16</v>
      </c>
      <c r="J747" s="55">
        <f>Table1[[#This Row],[APU
(units)]]+(Table1[[#This Row],[APU Trend]]*Table1[[#This Row],[APU
(units)]])</f>
        <v>21.6</v>
      </c>
      <c r="K747" s="55" t="str">
        <f>IF(Table1[[#This Row],[On Hand Stock (units)]]&gt;J747,"Yes","No")</f>
        <v>No</v>
      </c>
      <c r="L747" s="55">
        <f>Table1[[#This Row],[Lead Time (days)]]/Table1[[#This Row],[S-OTD]]</f>
        <v>16</v>
      </c>
      <c r="M747" s="55">
        <f>(Table1[[#This Row],[Demand variability (COV)]]/100)*E747</f>
        <v>0.30959999999999999</v>
      </c>
      <c r="N747" s="55">
        <f>AVERAGE(Table1[[#This Row],[Lead Time (days)]],Table1[[#This Row],[Exp. Lead time]])</f>
        <v>16</v>
      </c>
      <c r="O747" s="55">
        <f>(Table1[[#This Row],[Exp. Lead time]]-N747)^2</f>
        <v>0</v>
      </c>
      <c r="P747" s="55">
        <v>0</v>
      </c>
      <c r="Q747" s="55">
        <f>1.64*SQRT(Table1[[#This Row],[Lead Time (days)]]*(M747^2)+Table1[[#This Row],[APU
(units)]]*P747)</f>
        <v>2.0309759999999999</v>
      </c>
      <c r="R747" s="58">
        <f>Table1[[#This Row],[Safety Stock]]+(E747/30)*Table1[[#This Row],[Lead Time (days)]]</f>
        <v>11.630976</v>
      </c>
      <c r="S747" s="58" t="str">
        <f>IF(Table1[[#This Row],[On Hand Stock (units)]]&gt;R747,"yes","no")</f>
        <v>yes</v>
      </c>
      <c r="T747" s="59">
        <f>Table1[[#This Row],[On Hand Stock (units)]]-J747</f>
        <v>-0.99210940431493455</v>
      </c>
      <c r="U747" s="59">
        <f>Table1[[#This Row],[Exp. Lead time]]*Table1[[#This Row],[APU
(units)]]/30</f>
        <v>9.6</v>
      </c>
      <c r="V747" s="59">
        <f>Table1[[#This Row],[On Hand Stock (units)]]+U747</f>
        <v>30.207890595685065</v>
      </c>
      <c r="W747" s="59" t="str">
        <f>IF(Table1[[#This Row],[On hand quantity after purchase]]&gt;Table1[[#This Row],[APU  Projection for oct]],"Yes","No")</f>
        <v>Yes</v>
      </c>
      <c r="X747" s="59">
        <f>AE747-Table1[[#This Row],[On Hand Stock (units)]]</f>
        <v>519.02490940431483</v>
      </c>
      <c r="Y747" s="59">
        <f>MAX(Table1[[#This Row],[Qty required to meet next quarter]],Table1[[#This Row],[MOQ/One lead time demand]])</f>
        <v>519.02490940431483</v>
      </c>
      <c r="Z747" s="59">
        <f>Table1[[#This Row],[Qty to purchase]]*Table1[[#This Row],[Std. Price ($)]]</f>
        <v>3704.7998033279987</v>
      </c>
      <c r="AA747" s="59"/>
      <c r="AB747" s="59"/>
      <c r="AC747" s="61">
        <f>Table1[[#This Row],[On Hand Stock (units)]]-(12*Table1[[#This Row],[APU
(units)]])</f>
        <v>-195.39210940431494</v>
      </c>
      <c r="AD747" s="64">
        <v>75.599999999999994</v>
      </c>
      <c r="AE747" s="65">
        <f>AD747*Table1[[#This Row],[Std. Price ($)]]</f>
        <v>539.63279999999986</v>
      </c>
    </row>
    <row r="748" spans="1:31" ht="18.5" x14ac:dyDescent="0.35">
      <c r="A748" s="46">
        <v>14103.039637035097</v>
      </c>
      <c r="B748" s="47">
        <v>38.357092629999997</v>
      </c>
      <c r="C748" s="47">
        <v>1293.2950051460707</v>
      </c>
      <c r="D748" s="47">
        <f>Table1[[#This Row],[On-Hand Stock ($)]]/Table1[[#This Row],[Std. Price ($)]]</f>
        <v>33.717232367464518</v>
      </c>
      <c r="E748" s="48">
        <v>26</v>
      </c>
      <c r="F748" s="49">
        <v>1.2</v>
      </c>
      <c r="G748" s="48">
        <v>0.94</v>
      </c>
      <c r="H748" s="48">
        <v>1.1200000000000001</v>
      </c>
      <c r="I748" s="48">
        <v>36</v>
      </c>
      <c r="J748" s="55">
        <f>Table1[[#This Row],[APU
(units)]]+(Table1[[#This Row],[APU Trend]]*Table1[[#This Row],[APU
(units)]])</f>
        <v>57.2</v>
      </c>
      <c r="K748" s="55" t="str">
        <f>IF(Table1[[#This Row],[On Hand Stock (units)]]&gt;J748,"Yes","No")</f>
        <v>No</v>
      </c>
      <c r="L748" s="55">
        <f>Table1[[#This Row],[Lead Time (days)]]/Table1[[#This Row],[S-OTD]]</f>
        <v>38.297872340425535</v>
      </c>
      <c r="M748" s="55">
        <f>(Table1[[#This Row],[Demand variability (COV)]]/100)*E748</f>
        <v>0.29120000000000001</v>
      </c>
      <c r="N748" s="55">
        <f>AVERAGE(Table1[[#This Row],[Lead Time (days)]],Table1[[#This Row],[Exp. Lead time]])</f>
        <v>37.148936170212764</v>
      </c>
      <c r="O748" s="55">
        <f>(Table1[[#This Row],[Exp. Lead time]]-N748)^2</f>
        <v>1.3200543232231894</v>
      </c>
      <c r="P748" s="55">
        <v>1.3200543232231894</v>
      </c>
      <c r="Q748" s="55">
        <f>1.64*SQRT(Table1[[#This Row],[Lead Time (days)]]*(M748^2)+Table1[[#This Row],[APU
(units)]]*P748)</f>
        <v>10.026037792055858</v>
      </c>
      <c r="R748" s="58">
        <f>Table1[[#This Row],[Safety Stock]]+(E748/30)*Table1[[#This Row],[Lead Time (days)]]</f>
        <v>41.226037792055862</v>
      </c>
      <c r="S748" s="58" t="str">
        <f>IF(Table1[[#This Row],[On Hand Stock (units)]]&gt;R748,"yes","no")</f>
        <v>no</v>
      </c>
      <c r="T748" s="59">
        <f>Table1[[#This Row],[On Hand Stock (units)]]-J748</f>
        <v>-23.482767632535484</v>
      </c>
      <c r="U748" s="59">
        <f>Table1[[#This Row],[Exp. Lead time]]*Table1[[#This Row],[APU
(units)]]/30</f>
        <v>33.191489361702132</v>
      </c>
      <c r="V748" s="59">
        <f>Table1[[#This Row],[On Hand Stock (units)]]+U748</f>
        <v>66.908721729166643</v>
      </c>
      <c r="W748" s="59" t="str">
        <f>IF(Table1[[#This Row],[On hand quantity after purchase]]&gt;Table1[[#This Row],[APU  Projection for oct]],"Yes","No")</f>
        <v>Yes</v>
      </c>
      <c r="X748" s="59">
        <f>AE748-Table1[[#This Row],[On Hand Stock (units)]]</f>
        <v>10138.583733108537</v>
      </c>
      <c r="Y748" s="59">
        <f>MAX(Table1[[#This Row],[Qty required to meet next quarter]],Table1[[#This Row],[MOQ/One lead time demand]])</f>
        <v>10138.583733108537</v>
      </c>
      <c r="Z748" s="59">
        <f>Table1[[#This Row],[Qty to purchase]]*Table1[[#This Row],[Std. Price ($)]]</f>
        <v>388886.59538785531</v>
      </c>
      <c r="AA748" s="59"/>
      <c r="AB748" s="59"/>
      <c r="AC748" s="61">
        <f>Table1[[#This Row],[On Hand Stock (units)]]-(12*Table1[[#This Row],[APU
(units)]])</f>
        <v>-278.28276763253547</v>
      </c>
      <c r="AD748" s="64">
        <v>265.20000000000005</v>
      </c>
      <c r="AE748" s="65">
        <f>AD748*Table1[[#This Row],[Std. Price ($)]]</f>
        <v>10172.300965476001</v>
      </c>
    </row>
    <row r="749" spans="1:31" ht="18.5" x14ac:dyDescent="0.35">
      <c r="A749" s="46">
        <v>50165.039276385629</v>
      </c>
      <c r="B749" s="47">
        <v>15.888499999999999</v>
      </c>
      <c r="C749" s="47">
        <v>295.52428321216388</v>
      </c>
      <c r="D749" s="47">
        <f>Table1[[#This Row],[On-Hand Stock ($)]]/Table1[[#This Row],[Std. Price ($)]]</f>
        <v>18.599885653910935</v>
      </c>
      <c r="E749" s="48">
        <v>34</v>
      </c>
      <c r="F749" s="49">
        <v>0.8</v>
      </c>
      <c r="G749" s="48">
        <v>0.9</v>
      </c>
      <c r="H749" s="48">
        <v>0.82</v>
      </c>
      <c r="I749" s="48">
        <v>16</v>
      </c>
      <c r="J749" s="55">
        <f>Table1[[#This Row],[APU
(units)]]+(Table1[[#This Row],[APU Trend]]*Table1[[#This Row],[APU
(units)]])</f>
        <v>61.2</v>
      </c>
      <c r="K749" s="55" t="str">
        <f>IF(Table1[[#This Row],[On Hand Stock (units)]]&gt;J749,"Yes","No")</f>
        <v>No</v>
      </c>
      <c r="L749" s="55">
        <f>Table1[[#This Row],[Lead Time (days)]]/Table1[[#This Row],[S-OTD]]</f>
        <v>17.777777777777779</v>
      </c>
      <c r="M749" s="55">
        <f>(Table1[[#This Row],[Demand variability (COV)]]/100)*E749</f>
        <v>0.27879999999999994</v>
      </c>
      <c r="N749" s="55">
        <f>AVERAGE(Table1[[#This Row],[Lead Time (days)]],Table1[[#This Row],[Exp. Lead time]])</f>
        <v>16.888888888888889</v>
      </c>
      <c r="O749" s="55">
        <f>(Table1[[#This Row],[Exp. Lead time]]-N749)^2</f>
        <v>0.79012345679012419</v>
      </c>
      <c r="P749" s="55">
        <v>0.79012345679012419</v>
      </c>
      <c r="Q749" s="55">
        <f>1.64*SQRT(Table1[[#This Row],[Lead Time (days)]]*(M749^2)+Table1[[#This Row],[APU
(units)]]*P749)</f>
        <v>8.6947641318322368</v>
      </c>
      <c r="R749" s="58">
        <f>Table1[[#This Row],[Safety Stock]]+(E749/30)*Table1[[#This Row],[Lead Time (days)]]</f>
        <v>26.82809746516557</v>
      </c>
      <c r="S749" s="58" t="str">
        <f>IF(Table1[[#This Row],[On Hand Stock (units)]]&gt;R749,"yes","no")</f>
        <v>no</v>
      </c>
      <c r="T749" s="59">
        <f>Table1[[#This Row],[On Hand Stock (units)]]-J749</f>
        <v>-42.600114346089072</v>
      </c>
      <c r="U749" s="59">
        <f>Table1[[#This Row],[Exp. Lead time]]*Table1[[#This Row],[APU
(units)]]/30</f>
        <v>20.148148148148149</v>
      </c>
      <c r="V749" s="59">
        <f>Table1[[#This Row],[On Hand Stock (units)]]+U749</f>
        <v>38.748033802059084</v>
      </c>
      <c r="W749" s="59" t="str">
        <f>IF(Table1[[#This Row],[On hand quantity after purchase]]&gt;Table1[[#This Row],[APU  Projection for oct]],"Yes","No")</f>
        <v>No</v>
      </c>
      <c r="X749" s="59">
        <f>AE749-Table1[[#This Row],[On Hand Stock (units)]]</f>
        <v>4195.0303143460897</v>
      </c>
      <c r="Y749" s="59">
        <f>MAX(Table1[[#This Row],[Qty required to meet next quarter]],Table1[[#This Row],[MOQ/One lead time demand]])</f>
        <v>4195.0303143460897</v>
      </c>
      <c r="Z749" s="59">
        <f>Table1[[#This Row],[Qty to purchase]]*Table1[[#This Row],[Std. Price ($)]]</f>
        <v>66652.739149487839</v>
      </c>
      <c r="AA749" s="59"/>
      <c r="AB749" s="59"/>
      <c r="AC749" s="61">
        <f>Table1[[#This Row],[On Hand Stock (units)]]-(12*Table1[[#This Row],[APU
(units)]])</f>
        <v>-389.40011434608908</v>
      </c>
      <c r="AD749" s="64">
        <v>265.20000000000005</v>
      </c>
      <c r="AE749" s="65">
        <f>AD749*Table1[[#This Row],[Std. Price ($)]]</f>
        <v>4213.6302000000005</v>
      </c>
    </row>
    <row r="750" spans="1:31" ht="18.5" x14ac:dyDescent="0.35">
      <c r="A750" s="46">
        <v>45624.17289415597</v>
      </c>
      <c r="B750" s="47">
        <v>9.57911</v>
      </c>
      <c r="C750" s="47">
        <v>534.3347171598806</v>
      </c>
      <c r="D750" s="47">
        <f>Table1[[#This Row],[On-Hand Stock ($)]]/Table1[[#This Row],[Std. Price ($)]]</f>
        <v>55.781248692193806</v>
      </c>
      <c r="E750" s="48">
        <v>42</v>
      </c>
      <c r="F750" s="49">
        <v>0.8</v>
      </c>
      <c r="G750" s="48">
        <v>0.82</v>
      </c>
      <c r="H750" s="48">
        <v>1.1599999999999999</v>
      </c>
      <c r="I750" s="48">
        <v>27</v>
      </c>
      <c r="J750" s="55">
        <f>Table1[[#This Row],[APU
(units)]]+(Table1[[#This Row],[APU Trend]]*Table1[[#This Row],[APU
(units)]])</f>
        <v>75.599999999999994</v>
      </c>
      <c r="K750" s="55" t="str">
        <f>IF(Table1[[#This Row],[On Hand Stock (units)]]&gt;J750,"Yes","No")</f>
        <v>No</v>
      </c>
      <c r="L750" s="55">
        <f>Table1[[#This Row],[Lead Time (days)]]/Table1[[#This Row],[S-OTD]]</f>
        <v>32.926829268292686</v>
      </c>
      <c r="M750" s="55">
        <f>(Table1[[#This Row],[Demand variability (COV)]]/100)*E750</f>
        <v>0.48719999999999997</v>
      </c>
      <c r="N750" s="55">
        <f>AVERAGE(Table1[[#This Row],[Lead Time (days)]],Table1[[#This Row],[Exp. Lead time]])</f>
        <v>29.963414634146343</v>
      </c>
      <c r="O750" s="55">
        <f>(Table1[[#This Row],[Exp. Lead time]]-N750)^2</f>
        <v>8.7818262938727027</v>
      </c>
      <c r="P750" s="55">
        <v>8.7818262938727027</v>
      </c>
      <c r="Q750" s="55">
        <f>1.64*SQRT(Table1[[#This Row],[Lead Time (days)]]*(M750^2)+Table1[[#This Row],[APU
(units)]]*P750)</f>
        <v>31.768858527963019</v>
      </c>
      <c r="R750" s="58">
        <f>Table1[[#This Row],[Safety Stock]]+(E750/30)*Table1[[#This Row],[Lead Time (days)]]</f>
        <v>69.568858527963016</v>
      </c>
      <c r="S750" s="58" t="str">
        <f>IF(Table1[[#This Row],[On Hand Stock (units)]]&gt;R750,"yes","no")</f>
        <v>no</v>
      </c>
      <c r="T750" s="59">
        <f>Table1[[#This Row],[On Hand Stock (units)]]-J750</f>
        <v>-19.818751307806188</v>
      </c>
      <c r="U750" s="59">
        <f>Table1[[#This Row],[Exp. Lead time]]*Table1[[#This Row],[APU
(units)]]/30</f>
        <v>46.09756097560976</v>
      </c>
      <c r="V750" s="59">
        <f>Table1[[#This Row],[On Hand Stock (units)]]+U750</f>
        <v>101.87880966780357</v>
      </c>
      <c r="W750" s="59" t="str">
        <f>IF(Table1[[#This Row],[On hand quantity after purchase]]&gt;Table1[[#This Row],[APU  Projection for oct]],"Yes","No")</f>
        <v>Yes</v>
      </c>
      <c r="X750" s="59">
        <f>AE750-Table1[[#This Row],[On Hand Stock (units)]]</f>
        <v>3082.3351873078063</v>
      </c>
      <c r="Y750" s="59">
        <f>MAX(Table1[[#This Row],[Qty required to meet next quarter]],Table1[[#This Row],[MOQ/One lead time demand]])</f>
        <v>3082.3351873078063</v>
      </c>
      <c r="Z750" s="59">
        <f>Table1[[#This Row],[Qty to purchase]]*Table1[[#This Row],[Std. Price ($)]]</f>
        <v>29526.027816092083</v>
      </c>
      <c r="AA750" s="59"/>
      <c r="AB750" s="59"/>
      <c r="AC750" s="61">
        <f>Table1[[#This Row],[On Hand Stock (units)]]-(12*Table1[[#This Row],[APU
(units)]])</f>
        <v>-448.2187513078062</v>
      </c>
      <c r="AD750" s="64">
        <v>327.60000000000002</v>
      </c>
      <c r="AE750" s="65">
        <f>AD750*Table1[[#This Row],[Std. Price ($)]]</f>
        <v>3138.1164360000002</v>
      </c>
    </row>
    <row r="751" spans="1:31" ht="18.5" x14ac:dyDescent="0.35">
      <c r="A751" s="46">
        <v>98191.862683298124</v>
      </c>
      <c r="B751" s="47">
        <v>5.7962000500000004</v>
      </c>
      <c r="C751" s="47">
        <v>33.066505149058344</v>
      </c>
      <c r="D751" s="47">
        <f>Table1[[#This Row],[On-Hand Stock ($)]]/Table1[[#This Row],[Std. Price ($)]]</f>
        <v>5.7048591946129159</v>
      </c>
      <c r="E751" s="48">
        <v>26</v>
      </c>
      <c r="F751" s="49">
        <v>-0.4</v>
      </c>
      <c r="G751" s="48">
        <v>1</v>
      </c>
      <c r="H751" s="48">
        <v>1.25</v>
      </c>
      <c r="I751" s="48">
        <v>4</v>
      </c>
      <c r="J751" s="55">
        <f>Table1[[#This Row],[APU
(units)]]+(Table1[[#This Row],[APU Trend]]*Table1[[#This Row],[APU
(units)]])</f>
        <v>15.6</v>
      </c>
      <c r="K751" s="55" t="str">
        <f>IF(Table1[[#This Row],[On Hand Stock (units)]]&gt;J751,"Yes","No")</f>
        <v>No</v>
      </c>
      <c r="L751" s="55">
        <f>Table1[[#This Row],[Lead Time (days)]]/Table1[[#This Row],[S-OTD]]</f>
        <v>4</v>
      </c>
      <c r="M751" s="55">
        <f>(Table1[[#This Row],[Demand variability (COV)]]/100)*E751</f>
        <v>0.32500000000000001</v>
      </c>
      <c r="N751" s="55">
        <f>AVERAGE(Table1[[#This Row],[Lead Time (days)]],Table1[[#This Row],[Exp. Lead time]])</f>
        <v>4</v>
      </c>
      <c r="O751" s="55">
        <f>(Table1[[#This Row],[Exp. Lead time]]-N751)^2</f>
        <v>0</v>
      </c>
      <c r="P751" s="55">
        <v>0</v>
      </c>
      <c r="Q751" s="55">
        <f>1.64*SQRT(Table1[[#This Row],[Lead Time (days)]]*(M751^2)+Table1[[#This Row],[APU
(units)]]*P751)</f>
        <v>1.0660000000000001</v>
      </c>
      <c r="R751" s="58">
        <f>Table1[[#This Row],[Safety Stock]]+(E751/30)*Table1[[#This Row],[Lead Time (days)]]</f>
        <v>4.5326666666666666</v>
      </c>
      <c r="S751" s="58" t="str">
        <f>IF(Table1[[#This Row],[On Hand Stock (units)]]&gt;R751,"yes","no")</f>
        <v>yes</v>
      </c>
      <c r="T751" s="59">
        <f>Table1[[#This Row],[On Hand Stock (units)]]-J751</f>
        <v>-9.8951408053870828</v>
      </c>
      <c r="U751" s="59">
        <f>Table1[[#This Row],[Exp. Lead time]]*Table1[[#This Row],[APU
(units)]]/30</f>
        <v>3.4666666666666668</v>
      </c>
      <c r="V751" s="59">
        <f>Table1[[#This Row],[On Hand Stock (units)]]+U751</f>
        <v>9.1715258612795836</v>
      </c>
      <c r="W751" s="59" t="str">
        <f>IF(Table1[[#This Row],[On hand quantity after purchase]]&gt;Table1[[#This Row],[APU  Projection for oct]],"Yes","No")</f>
        <v>No</v>
      </c>
      <c r="X751" s="59">
        <f>AE751-Table1[[#This Row],[On Hand Stock (units)]]</f>
        <v>84.715861585387046</v>
      </c>
      <c r="Y751" s="59">
        <f>MAX(Table1[[#This Row],[Qty required to meet next quarter]],Table1[[#This Row],[MOQ/One lead time demand]])</f>
        <v>84.715861585387046</v>
      </c>
      <c r="Z751" s="59">
        <f>Table1[[#This Row],[Qty to purchase]]*Table1[[#This Row],[Std. Price ($)]]</f>
        <v>491.03008115701351</v>
      </c>
      <c r="AA751" s="59"/>
      <c r="AB751" s="59"/>
      <c r="AC751" s="61">
        <f>Table1[[#This Row],[On Hand Stock (units)]]-(12*Table1[[#This Row],[APU
(units)]])</f>
        <v>-306.29514080538706</v>
      </c>
      <c r="AD751" s="64">
        <v>15.599999999999994</v>
      </c>
      <c r="AE751" s="65">
        <f>AD751*Table1[[#This Row],[Std. Price ($)]]</f>
        <v>90.420720779999968</v>
      </c>
    </row>
    <row r="752" spans="1:31" ht="18.5" x14ac:dyDescent="0.35">
      <c r="A752" s="46">
        <v>36637.889876642592</v>
      </c>
      <c r="B752" s="47">
        <v>7.3924193899999997</v>
      </c>
      <c r="C752" s="47">
        <v>41.017539718155007</v>
      </c>
      <c r="D752" s="47">
        <f>Table1[[#This Row],[On-Hand Stock ($)]]/Table1[[#This Row],[Std. Price ($)]]</f>
        <v>5.5485947907177664</v>
      </c>
      <c r="E752" s="48">
        <v>26</v>
      </c>
      <c r="F752" s="49">
        <v>0.2</v>
      </c>
      <c r="G752" s="48">
        <v>1</v>
      </c>
      <c r="H752" s="48">
        <v>1.25</v>
      </c>
      <c r="I752" s="48">
        <v>4</v>
      </c>
      <c r="J752" s="55">
        <f>Table1[[#This Row],[APU
(units)]]+(Table1[[#This Row],[APU Trend]]*Table1[[#This Row],[APU
(units)]])</f>
        <v>31.2</v>
      </c>
      <c r="K752" s="55" t="str">
        <f>IF(Table1[[#This Row],[On Hand Stock (units)]]&gt;J752,"Yes","No")</f>
        <v>No</v>
      </c>
      <c r="L752" s="55">
        <f>Table1[[#This Row],[Lead Time (days)]]/Table1[[#This Row],[S-OTD]]</f>
        <v>4</v>
      </c>
      <c r="M752" s="55">
        <f>(Table1[[#This Row],[Demand variability (COV)]]/100)*E752</f>
        <v>0.32500000000000001</v>
      </c>
      <c r="N752" s="55">
        <f>AVERAGE(Table1[[#This Row],[Lead Time (days)]],Table1[[#This Row],[Exp. Lead time]])</f>
        <v>4</v>
      </c>
      <c r="O752" s="55">
        <f>(Table1[[#This Row],[Exp. Lead time]]-N752)^2</f>
        <v>0</v>
      </c>
      <c r="P752" s="55">
        <v>0</v>
      </c>
      <c r="Q752" s="55">
        <f>1.64*SQRT(Table1[[#This Row],[Lead Time (days)]]*(M752^2)+Table1[[#This Row],[APU
(units)]]*P752)</f>
        <v>1.0660000000000001</v>
      </c>
      <c r="R752" s="58">
        <f>Table1[[#This Row],[Safety Stock]]+(E752/30)*Table1[[#This Row],[Lead Time (days)]]</f>
        <v>4.5326666666666666</v>
      </c>
      <c r="S752" s="58" t="str">
        <f>IF(Table1[[#This Row],[On Hand Stock (units)]]&gt;R752,"yes","no")</f>
        <v>yes</v>
      </c>
      <c r="T752" s="59">
        <f>Table1[[#This Row],[On Hand Stock (units)]]-J752</f>
        <v>-25.651405209282231</v>
      </c>
      <c r="U752" s="59">
        <f>Table1[[#This Row],[Exp. Lead time]]*Table1[[#This Row],[APU
(units)]]/30</f>
        <v>3.4666666666666668</v>
      </c>
      <c r="V752" s="59">
        <f>Table1[[#This Row],[On Hand Stock (units)]]+U752</f>
        <v>9.0152614573844332</v>
      </c>
      <c r="W752" s="59" t="str">
        <f>IF(Table1[[#This Row],[On hand quantity after purchase]]&gt;Table1[[#This Row],[APU  Projection for oct]],"Yes","No")</f>
        <v>No</v>
      </c>
      <c r="X752" s="59">
        <f>AE752-Table1[[#This Row],[On Hand Stock (units)]]</f>
        <v>801.70360259728216</v>
      </c>
      <c r="Y752" s="59">
        <f>MAX(Table1[[#This Row],[Qty required to meet next quarter]],Table1[[#This Row],[MOQ/One lead time demand]])</f>
        <v>801.70360259728216</v>
      </c>
      <c r="Z752" s="59">
        <f>Table1[[#This Row],[Qty to purchase]]*Table1[[#This Row],[Std. Price ($)]]</f>
        <v>5926.5292568730029</v>
      </c>
      <c r="AA752" s="59"/>
      <c r="AB752" s="59"/>
      <c r="AC752" s="61">
        <f>Table1[[#This Row],[On Hand Stock (units)]]-(12*Table1[[#This Row],[APU
(units)]])</f>
        <v>-306.45140520928226</v>
      </c>
      <c r="AD752" s="64">
        <v>109.19999999999999</v>
      </c>
      <c r="AE752" s="65">
        <f>AD752*Table1[[#This Row],[Std. Price ($)]]</f>
        <v>807.2521973879999</v>
      </c>
    </row>
    <row r="753" spans="1:31" ht="18.5" x14ac:dyDescent="0.35">
      <c r="A753" s="46">
        <v>82599.309154715665</v>
      </c>
      <c r="B753" s="47">
        <v>6.3726180599999998</v>
      </c>
      <c r="C753" s="47">
        <v>398.59848717708917</v>
      </c>
      <c r="D753" s="47">
        <f>Table1[[#This Row],[On-Hand Stock ($)]]/Table1[[#This Row],[Std. Price ($)]]</f>
        <v>62.548623411001849</v>
      </c>
      <c r="E753" s="48">
        <v>58</v>
      </c>
      <c r="F753" s="49">
        <v>1.5</v>
      </c>
      <c r="G753" s="48">
        <v>1</v>
      </c>
      <c r="H753" s="48">
        <v>0.84</v>
      </c>
      <c r="I753" s="48">
        <v>28</v>
      </c>
      <c r="J753" s="55">
        <f>Table1[[#This Row],[APU
(units)]]+(Table1[[#This Row],[APU Trend]]*Table1[[#This Row],[APU
(units)]])</f>
        <v>145</v>
      </c>
      <c r="K753" s="55" t="str">
        <f>IF(Table1[[#This Row],[On Hand Stock (units)]]&gt;J753,"Yes","No")</f>
        <v>No</v>
      </c>
      <c r="L753" s="55">
        <f>Table1[[#This Row],[Lead Time (days)]]/Table1[[#This Row],[S-OTD]]</f>
        <v>28</v>
      </c>
      <c r="M753" s="55">
        <f>(Table1[[#This Row],[Demand variability (COV)]]/100)*E753</f>
        <v>0.48719999999999997</v>
      </c>
      <c r="N753" s="55">
        <f>AVERAGE(Table1[[#This Row],[Lead Time (days)]],Table1[[#This Row],[Exp. Lead time]])</f>
        <v>28</v>
      </c>
      <c r="O753" s="55">
        <f>(Table1[[#This Row],[Exp. Lead time]]-N753)^2</f>
        <v>0</v>
      </c>
      <c r="P753" s="55">
        <v>0</v>
      </c>
      <c r="Q753" s="55">
        <f>1.64*SQRT(Table1[[#This Row],[Lead Time (days)]]*(M753^2)+Table1[[#This Row],[APU
(units)]]*P753)</f>
        <v>4.2279529271021925</v>
      </c>
      <c r="R753" s="58">
        <f>Table1[[#This Row],[Safety Stock]]+(E753/30)*Table1[[#This Row],[Lead Time (days)]]</f>
        <v>58.361286260435527</v>
      </c>
      <c r="S753" s="58" t="str">
        <f>IF(Table1[[#This Row],[On Hand Stock (units)]]&gt;R753,"yes","no")</f>
        <v>yes</v>
      </c>
      <c r="T753" s="59">
        <f>Table1[[#This Row],[On Hand Stock (units)]]-J753</f>
        <v>-82.451376588998158</v>
      </c>
      <c r="U753" s="59">
        <f>Table1[[#This Row],[Exp. Lead time]]*Table1[[#This Row],[APU
(units)]]/30</f>
        <v>54.133333333333333</v>
      </c>
      <c r="V753" s="59">
        <f>Table1[[#This Row],[On Hand Stock (units)]]+U753</f>
        <v>116.68195674433518</v>
      </c>
      <c r="W753" s="59" t="str">
        <f>IF(Table1[[#This Row],[On hand quantity after purchase]]&gt;Table1[[#This Row],[APU  Projection for oct]],"Yes","No")</f>
        <v>No</v>
      </c>
      <c r="X753" s="59">
        <f>AE753-Table1[[#This Row],[On Hand Stock (units)]]</f>
        <v>4372.7935463489976</v>
      </c>
      <c r="Y753" s="59">
        <f>MAX(Table1[[#This Row],[Qty required to meet next quarter]],Table1[[#This Row],[MOQ/One lead time demand]])</f>
        <v>4372.7935463489976</v>
      </c>
      <c r="Z753" s="59">
        <f>Table1[[#This Row],[Qty to purchase]]*Table1[[#This Row],[Std. Price ($)]]</f>
        <v>27866.143126115068</v>
      </c>
      <c r="AA753" s="59"/>
      <c r="AB753" s="59"/>
      <c r="AC753" s="61">
        <f>Table1[[#This Row],[On Hand Stock (units)]]-(12*Table1[[#This Row],[APU
(units)]])</f>
        <v>-633.45137658899819</v>
      </c>
      <c r="AD753" s="64">
        <v>696</v>
      </c>
      <c r="AE753" s="65">
        <f>AD753*Table1[[#This Row],[Std. Price ($)]]</f>
        <v>4435.3421697599997</v>
      </c>
    </row>
    <row r="754" spans="1:31" ht="18.5" x14ac:dyDescent="0.35">
      <c r="A754" s="46">
        <v>1390.7730485478664</v>
      </c>
      <c r="B754" s="47">
        <v>9.1547000000000001</v>
      </c>
      <c r="C754" s="47">
        <v>147.32249507360001</v>
      </c>
      <c r="D754" s="47">
        <f>Table1[[#This Row],[On-Hand Stock ($)]]/Table1[[#This Row],[Std. Price ($)]]</f>
        <v>16.092553013599574</v>
      </c>
      <c r="E754" s="48">
        <v>42</v>
      </c>
      <c r="F754" s="49">
        <v>-0.1</v>
      </c>
      <c r="G754" s="48">
        <v>1</v>
      </c>
      <c r="H754" s="48">
        <v>0.51</v>
      </c>
      <c r="I754" s="48">
        <v>16</v>
      </c>
      <c r="J754" s="55">
        <f>Table1[[#This Row],[APU
(units)]]+(Table1[[#This Row],[APU Trend]]*Table1[[#This Row],[APU
(units)]])</f>
        <v>37.799999999999997</v>
      </c>
      <c r="K754" s="55" t="str">
        <f>IF(Table1[[#This Row],[On Hand Stock (units)]]&gt;J754,"Yes","No")</f>
        <v>No</v>
      </c>
      <c r="L754" s="55">
        <f>Table1[[#This Row],[Lead Time (days)]]/Table1[[#This Row],[S-OTD]]</f>
        <v>16</v>
      </c>
      <c r="M754" s="55">
        <f>(Table1[[#This Row],[Demand variability (COV)]]/100)*E754</f>
        <v>0.2142</v>
      </c>
      <c r="N754" s="55">
        <f>AVERAGE(Table1[[#This Row],[Lead Time (days)]],Table1[[#This Row],[Exp. Lead time]])</f>
        <v>16</v>
      </c>
      <c r="O754" s="55">
        <f>(Table1[[#This Row],[Exp. Lead time]]-N754)^2</f>
        <v>0</v>
      </c>
      <c r="P754" s="55">
        <v>0</v>
      </c>
      <c r="Q754" s="55">
        <f>1.64*SQRT(Table1[[#This Row],[Lead Time (days)]]*(M754^2)+Table1[[#This Row],[APU
(units)]]*P754)</f>
        <v>1.405152</v>
      </c>
      <c r="R754" s="58">
        <f>Table1[[#This Row],[Safety Stock]]+(E754/30)*Table1[[#This Row],[Lead Time (days)]]</f>
        <v>23.805152</v>
      </c>
      <c r="S754" s="58" t="str">
        <f>IF(Table1[[#This Row],[On Hand Stock (units)]]&gt;R754,"yes","no")</f>
        <v>no</v>
      </c>
      <c r="T754" s="59">
        <f>Table1[[#This Row],[On Hand Stock (units)]]-J754</f>
        <v>-21.707446986400424</v>
      </c>
      <c r="U754" s="59">
        <f>Table1[[#This Row],[Exp. Lead time]]*Table1[[#This Row],[APU
(units)]]/30</f>
        <v>22.4</v>
      </c>
      <c r="V754" s="59">
        <f>Table1[[#This Row],[On Hand Stock (units)]]+U754</f>
        <v>38.492553013599576</v>
      </c>
      <c r="W754" s="59" t="str">
        <f>IF(Table1[[#This Row],[On hand quantity after purchase]]&gt;Table1[[#This Row],[APU  Projection for oct]],"Yes","No")</f>
        <v>Yes</v>
      </c>
      <c r="X754" s="59">
        <f>AE754-Table1[[#This Row],[On Hand Stock (units)]]</f>
        <v>906.70120698640051</v>
      </c>
      <c r="Y754" s="59">
        <f>MAX(Table1[[#This Row],[Qty required to meet next quarter]],Table1[[#This Row],[MOQ/One lead time demand]])</f>
        <v>906.70120698640051</v>
      </c>
      <c r="Z754" s="59">
        <f>Table1[[#This Row],[Qty to purchase]]*Table1[[#This Row],[Std. Price ($)]]</f>
        <v>8300.5775395984001</v>
      </c>
      <c r="AA754" s="59"/>
      <c r="AB754" s="59"/>
      <c r="AC754" s="61">
        <f>Table1[[#This Row],[On Hand Stock (units)]]-(12*Table1[[#This Row],[APU
(units)]])</f>
        <v>-487.90744698640043</v>
      </c>
      <c r="AD754" s="64">
        <v>100.80000000000001</v>
      </c>
      <c r="AE754" s="65">
        <f>AD754*Table1[[#This Row],[Std. Price ($)]]</f>
        <v>922.79376000000013</v>
      </c>
    </row>
    <row r="755" spans="1:31" ht="18.5" x14ac:dyDescent="0.35">
      <c r="A755" s="46">
        <v>84351.609362782227</v>
      </c>
      <c r="B755" s="47">
        <v>89.742648619999997</v>
      </c>
      <c r="C755" s="47">
        <v>3475.6610306284842</v>
      </c>
      <c r="D755" s="47">
        <f>Table1[[#This Row],[On-Hand Stock ($)]]/Table1[[#This Row],[Std. Price ($)]]</f>
        <v>38.729200486889802</v>
      </c>
      <c r="E755" s="48">
        <v>34</v>
      </c>
      <c r="F755" s="49">
        <v>0.5</v>
      </c>
      <c r="G755" s="48">
        <v>1</v>
      </c>
      <c r="H755" s="48">
        <v>1.05</v>
      </c>
      <c r="I755" s="48">
        <v>28</v>
      </c>
      <c r="J755" s="55">
        <f>Table1[[#This Row],[APU
(units)]]+(Table1[[#This Row],[APU Trend]]*Table1[[#This Row],[APU
(units)]])</f>
        <v>51</v>
      </c>
      <c r="K755" s="55" t="str">
        <f>IF(Table1[[#This Row],[On Hand Stock (units)]]&gt;J755,"Yes","No")</f>
        <v>No</v>
      </c>
      <c r="L755" s="55">
        <f>Table1[[#This Row],[Lead Time (days)]]/Table1[[#This Row],[S-OTD]]</f>
        <v>28</v>
      </c>
      <c r="M755" s="55">
        <f>(Table1[[#This Row],[Demand variability (COV)]]/100)*E755</f>
        <v>0.35700000000000004</v>
      </c>
      <c r="N755" s="55">
        <f>AVERAGE(Table1[[#This Row],[Lead Time (days)]],Table1[[#This Row],[Exp. Lead time]])</f>
        <v>28</v>
      </c>
      <c r="O755" s="55">
        <f>(Table1[[#This Row],[Exp. Lead time]]-N755)^2</f>
        <v>0</v>
      </c>
      <c r="P755" s="55">
        <v>0</v>
      </c>
      <c r="Q755" s="55">
        <f>1.64*SQRT(Table1[[#This Row],[Lead Time (days)]]*(M755^2)+Table1[[#This Row],[APU
(units)]]*P755)</f>
        <v>3.0980689552041931</v>
      </c>
      <c r="R755" s="58">
        <f>Table1[[#This Row],[Safety Stock]]+(E755/30)*Table1[[#This Row],[Lead Time (days)]]</f>
        <v>34.831402288537525</v>
      </c>
      <c r="S755" s="58" t="str">
        <f>IF(Table1[[#This Row],[On Hand Stock (units)]]&gt;R755,"yes","no")</f>
        <v>yes</v>
      </c>
      <c r="T755" s="59">
        <f>Table1[[#This Row],[On Hand Stock (units)]]-J755</f>
        <v>-12.270799513110198</v>
      </c>
      <c r="U755" s="59">
        <f>Table1[[#This Row],[Exp. Lead time]]*Table1[[#This Row],[APU
(units)]]/30</f>
        <v>31.733333333333334</v>
      </c>
      <c r="V755" s="59">
        <f>Table1[[#This Row],[On Hand Stock (units)]]+U755</f>
        <v>70.462533820223143</v>
      </c>
      <c r="W755" s="59" t="str">
        <f>IF(Table1[[#This Row],[On hand quantity after purchase]]&gt;Table1[[#This Row],[APU  Projection for oct]],"Yes","No")</f>
        <v>Yes</v>
      </c>
      <c r="X755" s="59">
        <f>AE755-Table1[[#This Row],[On Hand Stock (units)]]</f>
        <v>18268.77111799311</v>
      </c>
      <c r="Y755" s="59">
        <f>MAX(Table1[[#This Row],[Qty required to meet next quarter]],Table1[[#This Row],[MOQ/One lead time demand]])</f>
        <v>18268.77111799311</v>
      </c>
      <c r="Z755" s="59">
        <f>Table1[[#This Row],[Qty to purchase]]*Table1[[#This Row],[Std. Price ($)]]</f>
        <v>1639487.9071612603</v>
      </c>
      <c r="AA755" s="59"/>
      <c r="AB755" s="59"/>
      <c r="AC755" s="61">
        <f>Table1[[#This Row],[On Hand Stock (units)]]-(12*Table1[[#This Row],[APU
(units)]])</f>
        <v>-369.27079951311021</v>
      </c>
      <c r="AD755" s="64">
        <v>204</v>
      </c>
      <c r="AE755" s="65">
        <f>AD755*Table1[[#This Row],[Std. Price ($)]]</f>
        <v>18307.500318480001</v>
      </c>
    </row>
    <row r="756" spans="1:31" ht="18.5" x14ac:dyDescent="0.35">
      <c r="A756" s="46">
        <v>53101.947654958378</v>
      </c>
      <c r="B756" s="47">
        <v>29.152199589999999</v>
      </c>
      <c r="C756" s="47">
        <v>914.75163370540247</v>
      </c>
      <c r="D756" s="47">
        <f>Table1[[#This Row],[On-Hand Stock ($)]]/Table1[[#This Row],[Std. Price ($)]]</f>
        <v>31.37847732145698</v>
      </c>
      <c r="E756" s="48">
        <v>34</v>
      </c>
      <c r="F756" s="49">
        <v>-0.4</v>
      </c>
      <c r="G756" s="48">
        <v>1</v>
      </c>
      <c r="H756" s="48">
        <v>0.85</v>
      </c>
      <c r="I756" s="48">
        <v>23</v>
      </c>
      <c r="J756" s="55">
        <f>Table1[[#This Row],[APU
(units)]]+(Table1[[#This Row],[APU Trend]]*Table1[[#This Row],[APU
(units)]])</f>
        <v>20.399999999999999</v>
      </c>
      <c r="K756" s="55" t="str">
        <f>IF(Table1[[#This Row],[On Hand Stock (units)]]&gt;J756,"Yes","No")</f>
        <v>Yes</v>
      </c>
      <c r="L756" s="55">
        <f>Table1[[#This Row],[Lead Time (days)]]/Table1[[#This Row],[S-OTD]]</f>
        <v>23</v>
      </c>
      <c r="M756" s="55">
        <f>(Table1[[#This Row],[Demand variability (COV)]]/100)*E756</f>
        <v>0.28900000000000003</v>
      </c>
      <c r="N756" s="55">
        <f>AVERAGE(Table1[[#This Row],[Lead Time (days)]],Table1[[#This Row],[Exp. Lead time]])</f>
        <v>23</v>
      </c>
      <c r="O756" s="55">
        <f>(Table1[[#This Row],[Exp. Lead time]]-N756)^2</f>
        <v>0</v>
      </c>
      <c r="P756" s="55">
        <v>0</v>
      </c>
      <c r="Q756" s="55">
        <f>1.64*SQRT(Table1[[#This Row],[Lead Time (days)]]*(M756^2)+Table1[[#This Row],[APU
(units)]]*P756)</f>
        <v>2.2730323087892965</v>
      </c>
      <c r="R756" s="58">
        <f>Table1[[#This Row],[Safety Stock]]+(E756/30)*Table1[[#This Row],[Lead Time (days)]]</f>
        <v>28.339698975455963</v>
      </c>
      <c r="S756" s="58" t="str">
        <f>IF(Table1[[#This Row],[On Hand Stock (units)]]&gt;R756,"yes","no")</f>
        <v>yes</v>
      </c>
      <c r="T756" s="59">
        <f>Table1[[#This Row],[On Hand Stock (units)]]-J756</f>
        <v>10.978477321456982</v>
      </c>
      <c r="U756" s="59">
        <f>Table1[[#This Row],[Exp. Lead time]]*Table1[[#This Row],[APU
(units)]]/30</f>
        <v>26.066666666666666</v>
      </c>
      <c r="V756" s="59">
        <f>Table1[[#This Row],[On Hand Stock (units)]]+U756</f>
        <v>57.445143988123647</v>
      </c>
      <c r="W756" s="59" t="str">
        <f>IF(Table1[[#This Row],[On hand quantity after purchase]]&gt;Table1[[#This Row],[APU  Projection for oct]],"Yes","No")</f>
        <v>Yes</v>
      </c>
      <c r="X756" s="59">
        <f>AE756-Table1[[#This Row],[On Hand Stock (units)]]</f>
        <v>563.32639431454277</v>
      </c>
      <c r="Y756" s="59">
        <f>MAX(Table1[[#This Row],[Qty required to meet next quarter]],Table1[[#This Row],[MOQ/One lead time demand]])</f>
        <v>563.32639431454277</v>
      </c>
      <c r="Z756" s="59">
        <f>Table1[[#This Row],[Qty to purchase]]*Table1[[#This Row],[Std. Price ($)]]</f>
        <v>16422.203481372591</v>
      </c>
      <c r="AA756" s="59"/>
      <c r="AB756" s="59"/>
      <c r="AC756" s="61">
        <f>Table1[[#This Row],[On Hand Stock (units)]]-(12*Table1[[#This Row],[APU
(units)]])</f>
        <v>-376.62152267854304</v>
      </c>
      <c r="AD756" s="64">
        <v>20.399999999999991</v>
      </c>
      <c r="AE756" s="65">
        <f>AD756*Table1[[#This Row],[Std. Price ($)]]</f>
        <v>594.70487163599978</v>
      </c>
    </row>
    <row r="757" spans="1:31" ht="18.5" x14ac:dyDescent="0.35">
      <c r="A757" s="46">
        <v>43367.379519692993</v>
      </c>
      <c r="B757" s="47">
        <v>6.8369999999999997</v>
      </c>
      <c r="C757" s="47">
        <v>282.33738510860127</v>
      </c>
      <c r="D757" s="47">
        <f>Table1[[#This Row],[On-Hand Stock ($)]]/Table1[[#This Row],[Std. Price ($)]]</f>
        <v>41.295507548427857</v>
      </c>
      <c r="E757" s="48">
        <v>34</v>
      </c>
      <c r="F757" s="49">
        <v>0.2</v>
      </c>
      <c r="G757" s="48">
        <v>0.75</v>
      </c>
      <c r="H757" s="48">
        <v>1.81</v>
      </c>
      <c r="I757" s="48">
        <v>16</v>
      </c>
      <c r="J757" s="55">
        <f>Table1[[#This Row],[APU
(units)]]+(Table1[[#This Row],[APU Trend]]*Table1[[#This Row],[APU
(units)]])</f>
        <v>40.799999999999997</v>
      </c>
      <c r="K757" s="55" t="str">
        <f>IF(Table1[[#This Row],[On Hand Stock (units)]]&gt;J757,"Yes","No")</f>
        <v>Yes</v>
      </c>
      <c r="L757" s="55">
        <f>Table1[[#This Row],[Lead Time (days)]]/Table1[[#This Row],[S-OTD]]</f>
        <v>21.333333333333332</v>
      </c>
      <c r="M757" s="55">
        <f>(Table1[[#This Row],[Demand variability (COV)]]/100)*E757</f>
        <v>0.61540000000000006</v>
      </c>
      <c r="N757" s="55">
        <f>AVERAGE(Table1[[#This Row],[Lead Time (days)]],Table1[[#This Row],[Exp. Lead time]])</f>
        <v>18.666666666666664</v>
      </c>
      <c r="O757" s="55">
        <f>(Table1[[#This Row],[Exp. Lead time]]-N757)^2</f>
        <v>7.1111111111111178</v>
      </c>
      <c r="P757" s="55">
        <v>7.1111111111111178</v>
      </c>
      <c r="Q757" s="55">
        <f>1.64*SQRT(Table1[[#This Row],[Lead Time (days)]]*(M757^2)+Table1[[#This Row],[APU
(units)]]*P757)</f>
        <v>25.818270156764719</v>
      </c>
      <c r="R757" s="58">
        <f>Table1[[#This Row],[Safety Stock]]+(E757/30)*Table1[[#This Row],[Lead Time (days)]]</f>
        <v>43.951603490098051</v>
      </c>
      <c r="S757" s="58" t="str">
        <f>IF(Table1[[#This Row],[On Hand Stock (units)]]&gt;R757,"yes","no")</f>
        <v>no</v>
      </c>
      <c r="T757" s="59">
        <f>Table1[[#This Row],[On Hand Stock (units)]]-J757</f>
        <v>0.49550754842785949</v>
      </c>
      <c r="U757" s="59">
        <f>Table1[[#This Row],[Exp. Lead time]]*Table1[[#This Row],[APU
(units)]]/30</f>
        <v>24.177777777777774</v>
      </c>
      <c r="V757" s="59">
        <f>Table1[[#This Row],[On Hand Stock (units)]]+U757</f>
        <v>65.473285326205627</v>
      </c>
      <c r="W757" s="59" t="str">
        <f>IF(Table1[[#This Row],[On hand quantity after purchase]]&gt;Table1[[#This Row],[APU  Projection for oct]],"Yes","No")</f>
        <v>Yes</v>
      </c>
      <c r="X757" s="59">
        <f>AE757-Table1[[#This Row],[On Hand Stock (units)]]</f>
        <v>935.02809245157221</v>
      </c>
      <c r="Y757" s="59">
        <f>MAX(Table1[[#This Row],[Qty required to meet next quarter]],Table1[[#This Row],[MOQ/One lead time demand]])</f>
        <v>935.02809245157221</v>
      </c>
      <c r="Z757" s="59">
        <f>Table1[[#This Row],[Qty to purchase]]*Table1[[#This Row],[Std. Price ($)]]</f>
        <v>6392.7870680913993</v>
      </c>
      <c r="AA757" s="59"/>
      <c r="AB757" s="59"/>
      <c r="AC757" s="61">
        <f>Table1[[#This Row],[On Hand Stock (units)]]-(12*Table1[[#This Row],[APU
(units)]])</f>
        <v>-366.70449245157215</v>
      </c>
      <c r="AD757" s="64">
        <v>142.80000000000001</v>
      </c>
      <c r="AE757" s="65">
        <f>AD757*Table1[[#This Row],[Std. Price ($)]]</f>
        <v>976.32360000000006</v>
      </c>
    </row>
    <row r="758" spans="1:31" ht="18.5" x14ac:dyDescent="0.35">
      <c r="A758" s="46">
        <v>99367.079052573099</v>
      </c>
      <c r="B758" s="47">
        <v>23.490459679999997</v>
      </c>
      <c r="C758" s="47">
        <v>206.53685150794078</v>
      </c>
      <c r="D758" s="47">
        <f>Table1[[#This Row],[On-Hand Stock ($)]]/Table1[[#This Row],[Std. Price ($)]]</f>
        <v>8.7923716402956664</v>
      </c>
      <c r="E758" s="48">
        <v>18</v>
      </c>
      <c r="F758" s="49">
        <v>0.2</v>
      </c>
      <c r="G758" s="48">
        <v>1</v>
      </c>
      <c r="H758" s="48">
        <v>1.23</v>
      </c>
      <c r="I758" s="48">
        <v>10</v>
      </c>
      <c r="J758" s="55">
        <f>Table1[[#This Row],[APU
(units)]]+(Table1[[#This Row],[APU Trend]]*Table1[[#This Row],[APU
(units)]])</f>
        <v>21.6</v>
      </c>
      <c r="K758" s="55" t="str">
        <f>IF(Table1[[#This Row],[On Hand Stock (units)]]&gt;J758,"Yes","No")</f>
        <v>No</v>
      </c>
      <c r="L758" s="55">
        <f>Table1[[#This Row],[Lead Time (days)]]/Table1[[#This Row],[S-OTD]]</f>
        <v>10</v>
      </c>
      <c r="M758" s="55">
        <f>(Table1[[#This Row],[Demand variability (COV)]]/100)*E758</f>
        <v>0.22140000000000001</v>
      </c>
      <c r="N758" s="55">
        <f>AVERAGE(Table1[[#This Row],[Lead Time (days)]],Table1[[#This Row],[Exp. Lead time]])</f>
        <v>10</v>
      </c>
      <c r="O758" s="55">
        <f>(Table1[[#This Row],[Exp. Lead time]]-N758)^2</f>
        <v>0</v>
      </c>
      <c r="P758" s="55">
        <v>0</v>
      </c>
      <c r="Q758" s="55">
        <f>1.64*SQRT(Table1[[#This Row],[Lead Time (days)]]*(M758^2)+Table1[[#This Row],[APU
(units)]]*P758)</f>
        <v>1.1482103692964978</v>
      </c>
      <c r="R758" s="58">
        <f>Table1[[#This Row],[Safety Stock]]+(E758/30)*Table1[[#This Row],[Lead Time (days)]]</f>
        <v>7.148210369296498</v>
      </c>
      <c r="S758" s="58" t="str">
        <f>IF(Table1[[#This Row],[On Hand Stock (units)]]&gt;R758,"yes","no")</f>
        <v>yes</v>
      </c>
      <c r="T758" s="59">
        <f>Table1[[#This Row],[On Hand Stock (units)]]-J758</f>
        <v>-12.807628359704335</v>
      </c>
      <c r="U758" s="59">
        <f>Table1[[#This Row],[Exp. Lead time]]*Table1[[#This Row],[APU
(units)]]/30</f>
        <v>6</v>
      </c>
      <c r="V758" s="59">
        <f>Table1[[#This Row],[On Hand Stock (units)]]+U758</f>
        <v>14.792371640295666</v>
      </c>
      <c r="W758" s="59" t="str">
        <f>IF(Table1[[#This Row],[On hand quantity after purchase]]&gt;Table1[[#This Row],[APU  Projection for oct]],"Yes","No")</f>
        <v>No</v>
      </c>
      <c r="X758" s="59">
        <f>AE758-Table1[[#This Row],[On Hand Stock (units)]]</f>
        <v>1767.086380167704</v>
      </c>
      <c r="Y758" s="59">
        <f>MAX(Table1[[#This Row],[Qty required to meet next quarter]],Table1[[#This Row],[MOQ/One lead time demand]])</f>
        <v>1767.086380167704</v>
      </c>
      <c r="Z758" s="59">
        <f>Table1[[#This Row],[Qty to purchase]]*Table1[[#This Row],[Std. Price ($)]]</f>
        <v>41509.671364406597</v>
      </c>
      <c r="AA758" s="59"/>
      <c r="AB758" s="59"/>
      <c r="AC758" s="61">
        <f>Table1[[#This Row],[On Hand Stock (units)]]-(12*Table1[[#This Row],[APU
(units)]])</f>
        <v>-207.20762835970433</v>
      </c>
      <c r="AD758" s="64">
        <v>75.599999999999994</v>
      </c>
      <c r="AE758" s="65">
        <f>AD758*Table1[[#This Row],[Std. Price ($)]]</f>
        <v>1775.8787518079996</v>
      </c>
    </row>
    <row r="759" spans="1:31" ht="18.5" x14ac:dyDescent="0.35">
      <c r="A759" s="46">
        <v>81266.557642940534</v>
      </c>
      <c r="B759" s="47">
        <v>6.5944799999999999</v>
      </c>
      <c r="C759" s="47">
        <v>25.655982199789275</v>
      </c>
      <c r="D759" s="47">
        <f>Table1[[#This Row],[On-Hand Stock ($)]]/Table1[[#This Row],[Std. Price ($)]]</f>
        <v>3.8905239230067079</v>
      </c>
      <c r="E759" s="48">
        <v>10</v>
      </c>
      <c r="F759" s="49">
        <v>1.2</v>
      </c>
      <c r="G759" s="48">
        <v>0.91</v>
      </c>
      <c r="H759" s="48">
        <v>1.53</v>
      </c>
      <c r="I759" s="48">
        <v>6</v>
      </c>
      <c r="J759" s="55">
        <f>Table1[[#This Row],[APU
(units)]]+(Table1[[#This Row],[APU Trend]]*Table1[[#This Row],[APU
(units)]])</f>
        <v>22</v>
      </c>
      <c r="K759" s="55" t="str">
        <f>IF(Table1[[#This Row],[On Hand Stock (units)]]&gt;J759,"Yes","No")</f>
        <v>No</v>
      </c>
      <c r="L759" s="55">
        <f>Table1[[#This Row],[Lead Time (days)]]/Table1[[#This Row],[S-OTD]]</f>
        <v>6.5934065934065931</v>
      </c>
      <c r="M759" s="55">
        <f>(Table1[[#This Row],[Demand variability (COV)]]/100)*E759</f>
        <v>0.15300000000000002</v>
      </c>
      <c r="N759" s="55">
        <f>AVERAGE(Table1[[#This Row],[Lead Time (days)]],Table1[[#This Row],[Exp. Lead time]])</f>
        <v>6.2967032967032965</v>
      </c>
      <c r="O759" s="55">
        <f>(Table1[[#This Row],[Exp. Lead time]]-N759)^2</f>
        <v>8.803284627460442E-2</v>
      </c>
      <c r="P759" s="55">
        <v>8.803284627460442E-2</v>
      </c>
      <c r="Q759" s="55">
        <f>1.64*SQRT(Table1[[#This Row],[Lead Time (days)]]*(M759^2)+Table1[[#This Row],[APU
(units)]]*P759)</f>
        <v>1.6569539860242832</v>
      </c>
      <c r="R759" s="58">
        <f>Table1[[#This Row],[Safety Stock]]+(E759/30)*Table1[[#This Row],[Lead Time (days)]]</f>
        <v>3.6569539860242832</v>
      </c>
      <c r="S759" s="58" t="str">
        <f>IF(Table1[[#This Row],[On Hand Stock (units)]]&gt;R759,"yes","no")</f>
        <v>yes</v>
      </c>
      <c r="T759" s="59">
        <f>Table1[[#This Row],[On Hand Stock (units)]]-J759</f>
        <v>-18.109476076993293</v>
      </c>
      <c r="U759" s="59">
        <f>Table1[[#This Row],[Exp. Lead time]]*Table1[[#This Row],[APU
(units)]]/30</f>
        <v>2.1978021978021975</v>
      </c>
      <c r="V759" s="59">
        <f>Table1[[#This Row],[On Hand Stock (units)]]+U759</f>
        <v>6.0883261208089055</v>
      </c>
      <c r="W759" s="59" t="str">
        <f>IF(Table1[[#This Row],[On hand quantity after purchase]]&gt;Table1[[#This Row],[APU  Projection for oct]],"Yes","No")</f>
        <v>No</v>
      </c>
      <c r="X759" s="59">
        <f>AE759-Table1[[#This Row],[On Hand Stock (units)]]</f>
        <v>668.74643607699329</v>
      </c>
      <c r="Y759" s="59">
        <f>MAX(Table1[[#This Row],[Qty required to meet next quarter]],Table1[[#This Row],[MOQ/One lead time demand]])</f>
        <v>668.74643607699329</v>
      </c>
      <c r="Z759" s="59">
        <f>Table1[[#This Row],[Qty to purchase]]*Table1[[#This Row],[Std. Price ($)]]</f>
        <v>4410.034997781011</v>
      </c>
      <c r="AA759" s="59"/>
      <c r="AB759" s="59"/>
      <c r="AC759" s="61">
        <f>Table1[[#This Row],[On Hand Stock (units)]]-(12*Table1[[#This Row],[APU
(units)]])</f>
        <v>-116.10947607699329</v>
      </c>
      <c r="AD759" s="64">
        <v>102</v>
      </c>
      <c r="AE759" s="65">
        <f>AD759*Table1[[#This Row],[Std. Price ($)]]</f>
        <v>672.63696000000004</v>
      </c>
    </row>
    <row r="760" spans="1:31" ht="18.5" x14ac:dyDescent="0.35">
      <c r="A760" s="46">
        <v>32963.11452494414</v>
      </c>
      <c r="B760" s="47">
        <v>7.911999999999999</v>
      </c>
      <c r="C760" s="47">
        <v>78.03512640000001</v>
      </c>
      <c r="D760" s="47">
        <f>Table1[[#This Row],[On-Hand Stock ($)]]/Table1[[#This Row],[Std. Price ($)]]</f>
        <v>9.8628825075834197</v>
      </c>
      <c r="E760" s="48">
        <v>42</v>
      </c>
      <c r="F760" s="49">
        <v>1.2</v>
      </c>
      <c r="G760" s="48">
        <v>1</v>
      </c>
      <c r="H760" s="48">
        <v>0.25</v>
      </c>
      <c r="I760" s="48">
        <v>16</v>
      </c>
      <c r="J760" s="55">
        <f>Table1[[#This Row],[APU
(units)]]+(Table1[[#This Row],[APU Trend]]*Table1[[#This Row],[APU
(units)]])</f>
        <v>92.4</v>
      </c>
      <c r="K760" s="55" t="str">
        <f>IF(Table1[[#This Row],[On Hand Stock (units)]]&gt;J760,"Yes","No")</f>
        <v>No</v>
      </c>
      <c r="L760" s="55">
        <f>Table1[[#This Row],[Lead Time (days)]]/Table1[[#This Row],[S-OTD]]</f>
        <v>16</v>
      </c>
      <c r="M760" s="55">
        <f>(Table1[[#This Row],[Demand variability (COV)]]/100)*E760</f>
        <v>0.105</v>
      </c>
      <c r="N760" s="55">
        <f>AVERAGE(Table1[[#This Row],[Lead Time (days)]],Table1[[#This Row],[Exp. Lead time]])</f>
        <v>16</v>
      </c>
      <c r="O760" s="55">
        <f>(Table1[[#This Row],[Exp. Lead time]]-N760)^2</f>
        <v>0</v>
      </c>
      <c r="P760" s="55">
        <v>0</v>
      </c>
      <c r="Q760" s="55">
        <f>1.64*SQRT(Table1[[#This Row],[Lead Time (days)]]*(M760^2)+Table1[[#This Row],[APU
(units)]]*P760)</f>
        <v>0.68879999999999997</v>
      </c>
      <c r="R760" s="58">
        <f>Table1[[#This Row],[Safety Stock]]+(E760/30)*Table1[[#This Row],[Lead Time (days)]]</f>
        <v>23.088799999999999</v>
      </c>
      <c r="S760" s="58" t="str">
        <f>IF(Table1[[#This Row],[On Hand Stock (units)]]&gt;R760,"yes","no")</f>
        <v>no</v>
      </c>
      <c r="T760" s="59">
        <f>Table1[[#This Row],[On Hand Stock (units)]]-J760</f>
        <v>-82.537117492416584</v>
      </c>
      <c r="U760" s="59">
        <f>Table1[[#This Row],[Exp. Lead time]]*Table1[[#This Row],[APU
(units)]]/30</f>
        <v>22.4</v>
      </c>
      <c r="V760" s="59">
        <f>Table1[[#This Row],[On Hand Stock (units)]]+U760</f>
        <v>32.26288250758342</v>
      </c>
      <c r="W760" s="59" t="str">
        <f>IF(Table1[[#This Row],[On hand quantity after purchase]]&gt;Table1[[#This Row],[APU  Projection for oct]],"Yes","No")</f>
        <v>No</v>
      </c>
      <c r="X760" s="59">
        <f>AE760-Table1[[#This Row],[On Hand Stock (units)]]</f>
        <v>3379.6379174924159</v>
      </c>
      <c r="Y760" s="59">
        <f>MAX(Table1[[#This Row],[Qty required to meet next quarter]],Table1[[#This Row],[MOQ/One lead time demand]])</f>
        <v>3379.6379174924159</v>
      </c>
      <c r="Z760" s="59">
        <f>Table1[[#This Row],[Qty to purchase]]*Table1[[#This Row],[Std. Price ($)]]</f>
        <v>26739.69520319999</v>
      </c>
      <c r="AA760" s="59"/>
      <c r="AB760" s="59"/>
      <c r="AC760" s="61">
        <f>Table1[[#This Row],[On Hand Stock (units)]]-(12*Table1[[#This Row],[APU
(units)]])</f>
        <v>-494.13711749241656</v>
      </c>
      <c r="AD760" s="64">
        <v>428.4</v>
      </c>
      <c r="AE760" s="65">
        <f>AD760*Table1[[#This Row],[Std. Price ($)]]</f>
        <v>3389.5007999999993</v>
      </c>
    </row>
    <row r="761" spans="1:31" ht="18.5" x14ac:dyDescent="0.35">
      <c r="A761" s="46">
        <v>47021.690463820421</v>
      </c>
      <c r="B761" s="47">
        <v>8.5569999999999986</v>
      </c>
      <c r="C761" s="47">
        <v>342.09311567631221</v>
      </c>
      <c r="D761" s="47">
        <f>Table1[[#This Row],[On-Hand Stock ($)]]/Table1[[#This Row],[Std. Price ($)]]</f>
        <v>39.978160065012538</v>
      </c>
      <c r="E761" s="48">
        <v>26</v>
      </c>
      <c r="F761" s="49">
        <v>0.2</v>
      </c>
      <c r="G761" s="48">
        <v>0.75</v>
      </c>
      <c r="H761" s="48">
        <v>2.54</v>
      </c>
      <c r="I761" s="48">
        <v>15</v>
      </c>
      <c r="J761" s="55">
        <f>Table1[[#This Row],[APU
(units)]]+(Table1[[#This Row],[APU Trend]]*Table1[[#This Row],[APU
(units)]])</f>
        <v>31.2</v>
      </c>
      <c r="K761" s="55" t="str">
        <f>IF(Table1[[#This Row],[On Hand Stock (units)]]&gt;J761,"Yes","No")</f>
        <v>Yes</v>
      </c>
      <c r="L761" s="55">
        <f>Table1[[#This Row],[Lead Time (days)]]/Table1[[#This Row],[S-OTD]]</f>
        <v>20</v>
      </c>
      <c r="M761" s="55">
        <f>(Table1[[#This Row],[Demand variability (COV)]]/100)*E761</f>
        <v>0.66039999999999999</v>
      </c>
      <c r="N761" s="55">
        <f>AVERAGE(Table1[[#This Row],[Lead Time (days)]],Table1[[#This Row],[Exp. Lead time]])</f>
        <v>17.5</v>
      </c>
      <c r="O761" s="55">
        <f>(Table1[[#This Row],[Exp. Lead time]]-N761)^2</f>
        <v>6.25</v>
      </c>
      <c r="P761" s="55">
        <v>6.25</v>
      </c>
      <c r="Q761" s="55">
        <f>1.64*SQRT(Table1[[#This Row],[Lead Time (days)]]*(M761^2)+Table1[[#This Row],[APU
(units)]]*P761)</f>
        <v>21.32264417203082</v>
      </c>
      <c r="R761" s="58">
        <f>Table1[[#This Row],[Safety Stock]]+(E761/30)*Table1[[#This Row],[Lead Time (days)]]</f>
        <v>34.32264417203082</v>
      </c>
      <c r="S761" s="58" t="str">
        <f>IF(Table1[[#This Row],[On Hand Stock (units)]]&gt;R761,"yes","no")</f>
        <v>yes</v>
      </c>
      <c r="T761" s="59">
        <f>Table1[[#This Row],[On Hand Stock (units)]]-J761</f>
        <v>8.7781600650125391</v>
      </c>
      <c r="U761" s="59">
        <f>Table1[[#This Row],[Exp. Lead time]]*Table1[[#This Row],[APU
(units)]]/30</f>
        <v>17.333333333333332</v>
      </c>
      <c r="V761" s="59">
        <f>Table1[[#This Row],[On Hand Stock (units)]]+U761</f>
        <v>57.311493398345874</v>
      </c>
      <c r="W761" s="59" t="str">
        <f>IF(Table1[[#This Row],[On hand quantity after purchase]]&gt;Table1[[#This Row],[APU  Projection for oct]],"Yes","No")</f>
        <v>Yes</v>
      </c>
      <c r="X761" s="59">
        <f>AE761-Table1[[#This Row],[On Hand Stock (units)]]</f>
        <v>894.44623993498726</v>
      </c>
      <c r="Y761" s="59">
        <f>MAX(Table1[[#This Row],[Qty required to meet next quarter]],Table1[[#This Row],[MOQ/One lead time demand]])</f>
        <v>894.44623993498726</v>
      </c>
      <c r="Z761" s="59">
        <f>Table1[[#This Row],[Qty to purchase]]*Table1[[#This Row],[Std. Price ($)]]</f>
        <v>7653.7764751236846</v>
      </c>
      <c r="AA761" s="59"/>
      <c r="AB761" s="59"/>
      <c r="AC761" s="61">
        <f>Table1[[#This Row],[On Hand Stock (units)]]-(12*Table1[[#This Row],[APU
(units)]])</f>
        <v>-272.02183993498744</v>
      </c>
      <c r="AD761" s="64">
        <v>109.19999999999999</v>
      </c>
      <c r="AE761" s="65">
        <f>AD761*Table1[[#This Row],[Std. Price ($)]]</f>
        <v>934.42439999999976</v>
      </c>
    </row>
    <row r="762" spans="1:31" ht="18.5" x14ac:dyDescent="0.35">
      <c r="A762" s="46">
        <v>34854.655024421489</v>
      </c>
      <c r="B762" s="47">
        <v>8.3419999999999987</v>
      </c>
      <c r="C762" s="47">
        <v>332.36303957999996</v>
      </c>
      <c r="D762" s="47">
        <f>Table1[[#This Row],[On-Hand Stock ($)]]/Table1[[#This Row],[Std. Price ($)]]</f>
        <v>39.842128935507077</v>
      </c>
      <c r="E762" s="48">
        <v>26</v>
      </c>
      <c r="F762" s="49">
        <v>0.8</v>
      </c>
      <c r="G762" s="48">
        <v>1</v>
      </c>
      <c r="H762" s="48">
        <v>2.54</v>
      </c>
      <c r="I762" s="48">
        <v>15</v>
      </c>
      <c r="J762" s="55">
        <f>Table1[[#This Row],[APU
(units)]]+(Table1[[#This Row],[APU Trend]]*Table1[[#This Row],[APU
(units)]])</f>
        <v>46.8</v>
      </c>
      <c r="K762" s="55" t="str">
        <f>IF(Table1[[#This Row],[On Hand Stock (units)]]&gt;J762,"Yes","No")</f>
        <v>No</v>
      </c>
      <c r="L762" s="55">
        <f>Table1[[#This Row],[Lead Time (days)]]/Table1[[#This Row],[S-OTD]]</f>
        <v>15</v>
      </c>
      <c r="M762" s="55">
        <f>(Table1[[#This Row],[Demand variability (COV)]]/100)*E762</f>
        <v>0.66039999999999999</v>
      </c>
      <c r="N762" s="55">
        <f>AVERAGE(Table1[[#This Row],[Lead Time (days)]],Table1[[#This Row],[Exp. Lead time]])</f>
        <v>15</v>
      </c>
      <c r="O762" s="55">
        <f>(Table1[[#This Row],[Exp. Lead time]]-N762)^2</f>
        <v>0</v>
      </c>
      <c r="P762" s="55">
        <v>0</v>
      </c>
      <c r="Q762" s="55">
        <f>1.64*SQRT(Table1[[#This Row],[Lead Time (days)]]*(M762^2)+Table1[[#This Row],[APU
(units)]]*P762)</f>
        <v>4.1946578510100201</v>
      </c>
      <c r="R762" s="58">
        <f>Table1[[#This Row],[Safety Stock]]+(E762/30)*Table1[[#This Row],[Lead Time (days)]]</f>
        <v>17.194657851010021</v>
      </c>
      <c r="S762" s="58" t="str">
        <f>IF(Table1[[#This Row],[On Hand Stock (units)]]&gt;R762,"yes","no")</f>
        <v>yes</v>
      </c>
      <c r="T762" s="59">
        <f>Table1[[#This Row],[On Hand Stock (units)]]-J762</f>
        <v>-6.9578710644929203</v>
      </c>
      <c r="U762" s="59">
        <f>Table1[[#This Row],[Exp. Lead time]]*Table1[[#This Row],[APU
(units)]]/30</f>
        <v>13</v>
      </c>
      <c r="V762" s="59">
        <f>Table1[[#This Row],[On Hand Stock (units)]]+U762</f>
        <v>52.842128935507077</v>
      </c>
      <c r="W762" s="59" t="str">
        <f>IF(Table1[[#This Row],[On hand quantity after purchase]]&gt;Table1[[#This Row],[APU  Projection for oct]],"Yes","No")</f>
        <v>Yes</v>
      </c>
      <c r="X762" s="59">
        <f>AE762-Table1[[#This Row],[On Hand Stock (units)]]</f>
        <v>1651.9154710644927</v>
      </c>
      <c r="Y762" s="59">
        <f>MAX(Table1[[#This Row],[Qty required to meet next quarter]],Table1[[#This Row],[MOQ/One lead time demand]])</f>
        <v>1651.9154710644927</v>
      </c>
      <c r="Z762" s="59">
        <f>Table1[[#This Row],[Qty to purchase]]*Table1[[#This Row],[Std. Price ($)]]</f>
        <v>13780.278859619997</v>
      </c>
      <c r="AA762" s="59"/>
      <c r="AB762" s="59"/>
      <c r="AC762" s="61">
        <f>Table1[[#This Row],[On Hand Stock (units)]]-(12*Table1[[#This Row],[APU
(units)]])</f>
        <v>-272.15787106449295</v>
      </c>
      <c r="AD762" s="64">
        <v>202.8</v>
      </c>
      <c r="AE762" s="65">
        <f>AD762*Table1[[#This Row],[Std. Price ($)]]</f>
        <v>1691.7575999999999</v>
      </c>
    </row>
    <row r="763" spans="1:31" ht="18.5" x14ac:dyDescent="0.35">
      <c r="A763" s="46">
        <v>32226.873689066182</v>
      </c>
      <c r="B763" s="47">
        <v>8.3419999999999987</v>
      </c>
      <c r="C763" s="47">
        <v>332.71620580159299</v>
      </c>
      <c r="D763" s="47">
        <f>Table1[[#This Row],[On-Hand Stock ($)]]/Table1[[#This Row],[Std. Price ($)]]</f>
        <v>39.884464852744308</v>
      </c>
      <c r="E763" s="48">
        <v>26</v>
      </c>
      <c r="F763" s="49">
        <v>1.2</v>
      </c>
      <c r="G763" s="48">
        <v>0.88</v>
      </c>
      <c r="H763" s="48">
        <v>2.54</v>
      </c>
      <c r="I763" s="48">
        <v>15</v>
      </c>
      <c r="J763" s="55">
        <f>Table1[[#This Row],[APU
(units)]]+(Table1[[#This Row],[APU Trend]]*Table1[[#This Row],[APU
(units)]])</f>
        <v>57.2</v>
      </c>
      <c r="K763" s="55" t="str">
        <f>IF(Table1[[#This Row],[On Hand Stock (units)]]&gt;J763,"Yes","No")</f>
        <v>No</v>
      </c>
      <c r="L763" s="55">
        <f>Table1[[#This Row],[Lead Time (days)]]/Table1[[#This Row],[S-OTD]]</f>
        <v>17.045454545454547</v>
      </c>
      <c r="M763" s="55">
        <f>(Table1[[#This Row],[Demand variability (COV)]]/100)*E763</f>
        <v>0.66039999999999999</v>
      </c>
      <c r="N763" s="55">
        <f>AVERAGE(Table1[[#This Row],[Lead Time (days)]],Table1[[#This Row],[Exp. Lead time]])</f>
        <v>16.022727272727273</v>
      </c>
      <c r="O763" s="55">
        <f>(Table1[[#This Row],[Exp. Lead time]]-N763)^2</f>
        <v>1.0459710743801667</v>
      </c>
      <c r="P763" s="55">
        <v>1.0459710743801667</v>
      </c>
      <c r="Q763" s="55">
        <f>1.64*SQRT(Table1[[#This Row],[Lead Time (days)]]*(M763^2)+Table1[[#This Row],[APU
(units)]]*P763)</f>
        <v>9.5257279685079865</v>
      </c>
      <c r="R763" s="58">
        <f>Table1[[#This Row],[Safety Stock]]+(E763/30)*Table1[[#This Row],[Lead Time (days)]]</f>
        <v>22.525727968507987</v>
      </c>
      <c r="S763" s="58" t="str">
        <f>IF(Table1[[#This Row],[On Hand Stock (units)]]&gt;R763,"yes","no")</f>
        <v>yes</v>
      </c>
      <c r="T763" s="59">
        <f>Table1[[#This Row],[On Hand Stock (units)]]-J763</f>
        <v>-17.315535147255694</v>
      </c>
      <c r="U763" s="59">
        <f>Table1[[#This Row],[Exp. Lead time]]*Table1[[#This Row],[APU
(units)]]/30</f>
        <v>14.772727272727275</v>
      </c>
      <c r="V763" s="59">
        <f>Table1[[#This Row],[On Hand Stock (units)]]+U763</f>
        <v>54.657192125471582</v>
      </c>
      <c r="W763" s="59" t="str">
        <f>IF(Table1[[#This Row],[On hand quantity after purchase]]&gt;Table1[[#This Row],[APU  Projection for oct]],"Yes","No")</f>
        <v>No</v>
      </c>
      <c r="X763" s="59">
        <f>AE763-Table1[[#This Row],[On Hand Stock (units)]]</f>
        <v>2172.4139351472559</v>
      </c>
      <c r="Y763" s="59">
        <f>MAX(Table1[[#This Row],[Qty required to meet next quarter]],Table1[[#This Row],[MOQ/One lead time demand]])</f>
        <v>2172.4139351472559</v>
      </c>
      <c r="Z763" s="59">
        <f>Table1[[#This Row],[Qty to purchase]]*Table1[[#This Row],[Std. Price ($)]]</f>
        <v>18122.277046998406</v>
      </c>
      <c r="AA763" s="59"/>
      <c r="AB763" s="59"/>
      <c r="AC763" s="61">
        <f>Table1[[#This Row],[On Hand Stock (units)]]-(12*Table1[[#This Row],[APU
(units)]])</f>
        <v>-272.11553514725568</v>
      </c>
      <c r="AD763" s="64">
        <v>265.20000000000005</v>
      </c>
      <c r="AE763" s="65">
        <f>AD763*Table1[[#This Row],[Std. Price ($)]]</f>
        <v>2212.2984000000001</v>
      </c>
    </row>
    <row r="764" spans="1:31" ht="18.5" x14ac:dyDescent="0.35">
      <c r="A764" s="46">
        <v>22029.787363775155</v>
      </c>
      <c r="B764" s="47">
        <v>7.2669999999999995</v>
      </c>
      <c r="C764" s="47">
        <v>291.55981282999994</v>
      </c>
      <c r="D764" s="47">
        <f>Table1[[#This Row],[On-Hand Stock ($)]]/Table1[[#This Row],[Std. Price ($)]]</f>
        <v>40.121069606440066</v>
      </c>
      <c r="E764" s="48">
        <v>26</v>
      </c>
      <c r="F764" s="49">
        <v>0.2</v>
      </c>
      <c r="G764" s="48">
        <v>1</v>
      </c>
      <c r="H764" s="48">
        <v>2.54</v>
      </c>
      <c r="I764" s="48">
        <v>15</v>
      </c>
      <c r="J764" s="55">
        <f>Table1[[#This Row],[APU
(units)]]+(Table1[[#This Row],[APU Trend]]*Table1[[#This Row],[APU
(units)]])</f>
        <v>31.2</v>
      </c>
      <c r="K764" s="55" t="str">
        <f>IF(Table1[[#This Row],[On Hand Stock (units)]]&gt;J764,"Yes","No")</f>
        <v>Yes</v>
      </c>
      <c r="L764" s="55">
        <f>Table1[[#This Row],[Lead Time (days)]]/Table1[[#This Row],[S-OTD]]</f>
        <v>15</v>
      </c>
      <c r="M764" s="55">
        <f>(Table1[[#This Row],[Demand variability (COV)]]/100)*E764</f>
        <v>0.66039999999999999</v>
      </c>
      <c r="N764" s="55">
        <f>AVERAGE(Table1[[#This Row],[Lead Time (days)]],Table1[[#This Row],[Exp. Lead time]])</f>
        <v>15</v>
      </c>
      <c r="O764" s="55">
        <f>(Table1[[#This Row],[Exp. Lead time]]-N764)^2</f>
        <v>0</v>
      </c>
      <c r="P764" s="55">
        <v>0</v>
      </c>
      <c r="Q764" s="55">
        <f>1.64*SQRT(Table1[[#This Row],[Lead Time (days)]]*(M764^2)+Table1[[#This Row],[APU
(units)]]*P764)</f>
        <v>4.1946578510100201</v>
      </c>
      <c r="R764" s="58">
        <f>Table1[[#This Row],[Safety Stock]]+(E764/30)*Table1[[#This Row],[Lead Time (days)]]</f>
        <v>17.194657851010021</v>
      </c>
      <c r="S764" s="58" t="str">
        <f>IF(Table1[[#This Row],[On Hand Stock (units)]]&gt;R764,"yes","no")</f>
        <v>yes</v>
      </c>
      <c r="T764" s="59">
        <f>Table1[[#This Row],[On Hand Stock (units)]]-J764</f>
        <v>8.9210696064400672</v>
      </c>
      <c r="U764" s="59">
        <f>Table1[[#This Row],[Exp. Lead time]]*Table1[[#This Row],[APU
(units)]]/30</f>
        <v>13</v>
      </c>
      <c r="V764" s="59">
        <f>Table1[[#This Row],[On Hand Stock (units)]]+U764</f>
        <v>53.121069606440066</v>
      </c>
      <c r="W764" s="59" t="str">
        <f>IF(Table1[[#This Row],[On hand quantity after purchase]]&gt;Table1[[#This Row],[APU  Projection for oct]],"Yes","No")</f>
        <v>Yes</v>
      </c>
      <c r="X764" s="59">
        <f>AE764-Table1[[#This Row],[On Hand Stock (units)]]</f>
        <v>753.43533039355975</v>
      </c>
      <c r="Y764" s="59">
        <f>MAX(Table1[[#This Row],[Qty required to meet next quarter]],Table1[[#This Row],[MOQ/One lead time demand]])</f>
        <v>753.43533039355975</v>
      </c>
      <c r="Z764" s="59">
        <f>Table1[[#This Row],[Qty to purchase]]*Table1[[#This Row],[Std. Price ($)]]</f>
        <v>5475.2145459699987</v>
      </c>
      <c r="AA764" s="59"/>
      <c r="AB764" s="59"/>
      <c r="AC764" s="61">
        <f>Table1[[#This Row],[On Hand Stock (units)]]-(12*Table1[[#This Row],[APU
(units)]])</f>
        <v>-271.87893039355993</v>
      </c>
      <c r="AD764" s="64">
        <v>109.19999999999999</v>
      </c>
      <c r="AE764" s="65">
        <f>AD764*Table1[[#This Row],[Std. Price ($)]]</f>
        <v>793.55639999999983</v>
      </c>
    </row>
    <row r="765" spans="1:31" ht="18.5" x14ac:dyDescent="0.35">
      <c r="A765" s="46">
        <v>47004.24268711335</v>
      </c>
      <c r="B765" s="47">
        <v>7.2669999999999995</v>
      </c>
      <c r="C765" s="47">
        <v>291.55981282999994</v>
      </c>
      <c r="D765" s="47">
        <f>Table1[[#This Row],[On-Hand Stock ($)]]/Table1[[#This Row],[Std. Price ($)]]</f>
        <v>40.121069606440066</v>
      </c>
      <c r="E765" s="48">
        <v>26</v>
      </c>
      <c r="F765" s="49">
        <v>1.5</v>
      </c>
      <c r="G765" s="48">
        <v>1</v>
      </c>
      <c r="H765" s="48">
        <v>2.54</v>
      </c>
      <c r="I765" s="48">
        <v>15</v>
      </c>
      <c r="J765" s="55">
        <f>Table1[[#This Row],[APU
(units)]]+(Table1[[#This Row],[APU Trend]]*Table1[[#This Row],[APU
(units)]])</f>
        <v>65</v>
      </c>
      <c r="K765" s="55" t="str">
        <f>IF(Table1[[#This Row],[On Hand Stock (units)]]&gt;J765,"Yes","No")</f>
        <v>No</v>
      </c>
      <c r="L765" s="55">
        <f>Table1[[#This Row],[Lead Time (days)]]/Table1[[#This Row],[S-OTD]]</f>
        <v>15</v>
      </c>
      <c r="M765" s="55">
        <f>(Table1[[#This Row],[Demand variability (COV)]]/100)*E765</f>
        <v>0.66039999999999999</v>
      </c>
      <c r="N765" s="55">
        <f>AVERAGE(Table1[[#This Row],[Lead Time (days)]],Table1[[#This Row],[Exp. Lead time]])</f>
        <v>15</v>
      </c>
      <c r="O765" s="55">
        <f>(Table1[[#This Row],[Exp. Lead time]]-N765)^2</f>
        <v>0</v>
      </c>
      <c r="P765" s="55">
        <v>0</v>
      </c>
      <c r="Q765" s="55">
        <f>1.64*SQRT(Table1[[#This Row],[Lead Time (days)]]*(M765^2)+Table1[[#This Row],[APU
(units)]]*P765)</f>
        <v>4.1946578510100201</v>
      </c>
      <c r="R765" s="58">
        <f>Table1[[#This Row],[Safety Stock]]+(E765/30)*Table1[[#This Row],[Lead Time (days)]]</f>
        <v>17.194657851010021</v>
      </c>
      <c r="S765" s="58" t="str">
        <f>IF(Table1[[#This Row],[On Hand Stock (units)]]&gt;R765,"yes","no")</f>
        <v>yes</v>
      </c>
      <c r="T765" s="59">
        <f>Table1[[#This Row],[On Hand Stock (units)]]-J765</f>
        <v>-24.878930393559934</v>
      </c>
      <c r="U765" s="59">
        <f>Table1[[#This Row],[Exp. Lead time]]*Table1[[#This Row],[APU
(units)]]/30</f>
        <v>13</v>
      </c>
      <c r="V765" s="59">
        <f>Table1[[#This Row],[On Hand Stock (units)]]+U765</f>
        <v>53.121069606440066</v>
      </c>
      <c r="W765" s="59" t="str">
        <f>IF(Table1[[#This Row],[On hand quantity after purchase]]&gt;Table1[[#This Row],[APU  Projection for oct]],"Yes","No")</f>
        <v>No</v>
      </c>
      <c r="X765" s="59">
        <f>AE765-Table1[[#This Row],[On Hand Stock (units)]]</f>
        <v>2227.1829303935597</v>
      </c>
      <c r="Y765" s="59">
        <f>MAX(Table1[[#This Row],[Qty required to meet next quarter]],Table1[[#This Row],[MOQ/One lead time demand]])</f>
        <v>2227.1829303935597</v>
      </c>
      <c r="Z765" s="59">
        <f>Table1[[#This Row],[Qty to purchase]]*Table1[[#This Row],[Std. Price ($)]]</f>
        <v>16184.938355169998</v>
      </c>
      <c r="AA765" s="59"/>
      <c r="AB765" s="59"/>
      <c r="AC765" s="61">
        <f>Table1[[#This Row],[On Hand Stock (units)]]-(12*Table1[[#This Row],[APU
(units)]])</f>
        <v>-271.87893039355993</v>
      </c>
      <c r="AD765" s="64">
        <v>312</v>
      </c>
      <c r="AE765" s="65">
        <f>AD765*Table1[[#This Row],[Std. Price ($)]]</f>
        <v>2267.3039999999996</v>
      </c>
    </row>
    <row r="766" spans="1:31" ht="18.5" x14ac:dyDescent="0.35">
      <c r="A766" s="46">
        <v>25867.05539693289</v>
      </c>
      <c r="B766" s="47">
        <v>7.2669999999999995</v>
      </c>
      <c r="C766" s="47">
        <v>291.55981282999994</v>
      </c>
      <c r="D766" s="47">
        <f>Table1[[#This Row],[On-Hand Stock ($)]]/Table1[[#This Row],[Std. Price ($)]]</f>
        <v>40.121069606440066</v>
      </c>
      <c r="E766" s="48">
        <v>26</v>
      </c>
      <c r="F766" s="49">
        <v>0.5</v>
      </c>
      <c r="G766" s="48">
        <v>1</v>
      </c>
      <c r="H766" s="48">
        <v>2.54</v>
      </c>
      <c r="I766" s="48">
        <v>15</v>
      </c>
      <c r="J766" s="55">
        <f>Table1[[#This Row],[APU
(units)]]+(Table1[[#This Row],[APU Trend]]*Table1[[#This Row],[APU
(units)]])</f>
        <v>39</v>
      </c>
      <c r="K766" s="55" t="str">
        <f>IF(Table1[[#This Row],[On Hand Stock (units)]]&gt;J766,"Yes","No")</f>
        <v>Yes</v>
      </c>
      <c r="L766" s="55">
        <f>Table1[[#This Row],[Lead Time (days)]]/Table1[[#This Row],[S-OTD]]</f>
        <v>15</v>
      </c>
      <c r="M766" s="55">
        <f>(Table1[[#This Row],[Demand variability (COV)]]/100)*E766</f>
        <v>0.66039999999999999</v>
      </c>
      <c r="N766" s="55">
        <f>AVERAGE(Table1[[#This Row],[Lead Time (days)]],Table1[[#This Row],[Exp. Lead time]])</f>
        <v>15</v>
      </c>
      <c r="O766" s="55">
        <f>(Table1[[#This Row],[Exp. Lead time]]-N766)^2</f>
        <v>0</v>
      </c>
      <c r="P766" s="55">
        <v>0</v>
      </c>
      <c r="Q766" s="55">
        <f>1.64*SQRT(Table1[[#This Row],[Lead Time (days)]]*(M766^2)+Table1[[#This Row],[APU
(units)]]*P766)</f>
        <v>4.1946578510100201</v>
      </c>
      <c r="R766" s="58">
        <f>Table1[[#This Row],[Safety Stock]]+(E766/30)*Table1[[#This Row],[Lead Time (days)]]</f>
        <v>17.194657851010021</v>
      </c>
      <c r="S766" s="58" t="str">
        <f>IF(Table1[[#This Row],[On Hand Stock (units)]]&gt;R766,"yes","no")</f>
        <v>yes</v>
      </c>
      <c r="T766" s="59">
        <f>Table1[[#This Row],[On Hand Stock (units)]]-J766</f>
        <v>1.1210696064400665</v>
      </c>
      <c r="U766" s="59">
        <f>Table1[[#This Row],[Exp. Lead time]]*Table1[[#This Row],[APU
(units)]]/30</f>
        <v>13</v>
      </c>
      <c r="V766" s="59">
        <f>Table1[[#This Row],[On Hand Stock (units)]]+U766</f>
        <v>53.121069606440066</v>
      </c>
      <c r="W766" s="59" t="str">
        <f>IF(Table1[[#This Row],[On hand quantity after purchase]]&gt;Table1[[#This Row],[APU  Projection for oct]],"Yes","No")</f>
        <v>Yes</v>
      </c>
      <c r="X766" s="59">
        <f>AE766-Table1[[#This Row],[On Hand Stock (units)]]</f>
        <v>1093.5309303935599</v>
      </c>
      <c r="Y766" s="59">
        <f>MAX(Table1[[#This Row],[Qty required to meet next quarter]],Table1[[#This Row],[MOQ/One lead time demand]])</f>
        <v>1093.5309303935599</v>
      </c>
      <c r="Z766" s="59">
        <f>Table1[[#This Row],[Qty to purchase]]*Table1[[#This Row],[Std. Price ($)]]</f>
        <v>7946.6892711699993</v>
      </c>
      <c r="AA766" s="59"/>
      <c r="AB766" s="59"/>
      <c r="AC766" s="61">
        <f>Table1[[#This Row],[On Hand Stock (units)]]-(12*Table1[[#This Row],[APU
(units)]])</f>
        <v>-271.87893039355993</v>
      </c>
      <c r="AD766" s="64">
        <v>156</v>
      </c>
      <c r="AE766" s="65">
        <f>AD766*Table1[[#This Row],[Std. Price ($)]]</f>
        <v>1133.6519999999998</v>
      </c>
    </row>
    <row r="767" spans="1:31" ht="18.5" x14ac:dyDescent="0.35">
      <c r="A767" s="46">
        <v>91628.007892769689</v>
      </c>
      <c r="B767" s="47">
        <v>7.8689999999999998</v>
      </c>
      <c r="C767" s="47">
        <v>315.3340977537581</v>
      </c>
      <c r="D767" s="47">
        <f>Table1[[#This Row],[On-Hand Stock ($)]]/Table1[[#This Row],[Std. Price ($)]]</f>
        <v>40.072956888265104</v>
      </c>
      <c r="E767" s="48">
        <v>26</v>
      </c>
      <c r="F767" s="49">
        <v>-0.4</v>
      </c>
      <c r="G767" s="48">
        <v>0.8</v>
      </c>
      <c r="H767" s="48">
        <v>2.54</v>
      </c>
      <c r="I767" s="48">
        <v>15</v>
      </c>
      <c r="J767" s="55">
        <f>Table1[[#This Row],[APU
(units)]]+(Table1[[#This Row],[APU Trend]]*Table1[[#This Row],[APU
(units)]])</f>
        <v>15.6</v>
      </c>
      <c r="K767" s="55" t="str">
        <f>IF(Table1[[#This Row],[On Hand Stock (units)]]&gt;J767,"Yes","No")</f>
        <v>Yes</v>
      </c>
      <c r="L767" s="55">
        <f>Table1[[#This Row],[Lead Time (days)]]/Table1[[#This Row],[S-OTD]]</f>
        <v>18.75</v>
      </c>
      <c r="M767" s="55">
        <f>(Table1[[#This Row],[Demand variability (COV)]]/100)*E767</f>
        <v>0.66039999999999999</v>
      </c>
      <c r="N767" s="55">
        <f>AVERAGE(Table1[[#This Row],[Lead Time (days)]],Table1[[#This Row],[Exp. Lead time]])</f>
        <v>16.875</v>
      </c>
      <c r="O767" s="55">
        <f>(Table1[[#This Row],[Exp. Lead time]]-N767)^2</f>
        <v>3.515625</v>
      </c>
      <c r="P767" s="55">
        <v>3.515625</v>
      </c>
      <c r="Q767" s="55">
        <f>1.64*SQRT(Table1[[#This Row],[Lead Time (days)]]*(M767^2)+Table1[[#This Row],[APU
(units)]]*P767)</f>
        <v>16.23087811817463</v>
      </c>
      <c r="R767" s="58">
        <f>Table1[[#This Row],[Safety Stock]]+(E767/30)*Table1[[#This Row],[Lead Time (days)]]</f>
        <v>29.23087811817463</v>
      </c>
      <c r="S767" s="58" t="str">
        <f>IF(Table1[[#This Row],[On Hand Stock (units)]]&gt;R767,"yes","no")</f>
        <v>yes</v>
      </c>
      <c r="T767" s="59">
        <f>Table1[[#This Row],[On Hand Stock (units)]]-J767</f>
        <v>24.472956888265102</v>
      </c>
      <c r="U767" s="59">
        <f>Table1[[#This Row],[Exp. Lead time]]*Table1[[#This Row],[APU
(units)]]/30</f>
        <v>16.25</v>
      </c>
      <c r="V767" s="59">
        <f>Table1[[#This Row],[On Hand Stock (units)]]+U767</f>
        <v>56.322956888265104</v>
      </c>
      <c r="W767" s="59" t="str">
        <f>IF(Table1[[#This Row],[On hand quantity after purchase]]&gt;Table1[[#This Row],[APU  Projection for oct]],"Yes","No")</f>
        <v>Yes</v>
      </c>
      <c r="X767" s="59">
        <f>AE767-Table1[[#This Row],[On Hand Stock (units)]]</f>
        <v>82.683443111734846</v>
      </c>
      <c r="Y767" s="59">
        <f>MAX(Table1[[#This Row],[Qty required to meet next quarter]],Table1[[#This Row],[MOQ/One lead time demand]])</f>
        <v>82.683443111734846</v>
      </c>
      <c r="Z767" s="59">
        <f>Table1[[#This Row],[Qty to purchase]]*Table1[[#This Row],[Std. Price ($)]]</f>
        <v>650.63601384624144</v>
      </c>
      <c r="AA767" s="59"/>
      <c r="AB767" s="59"/>
      <c r="AC767" s="61">
        <f>Table1[[#This Row],[On Hand Stock (units)]]-(12*Table1[[#This Row],[APU
(units)]])</f>
        <v>-271.92704311173492</v>
      </c>
      <c r="AD767" s="64">
        <v>15.599999999999994</v>
      </c>
      <c r="AE767" s="65">
        <f>AD767*Table1[[#This Row],[Std. Price ($)]]</f>
        <v>122.75639999999996</v>
      </c>
    </row>
    <row r="768" spans="1:31" ht="18.5" x14ac:dyDescent="0.35">
      <c r="A768" s="46">
        <v>66241.69921369807</v>
      </c>
      <c r="B768" s="47">
        <v>8.0409999999999986</v>
      </c>
      <c r="C768" s="47">
        <v>320.93813609</v>
      </c>
      <c r="D768" s="47">
        <f>Table1[[#This Row],[On-Hand Stock ($)]]/Table1[[#This Row],[Std. Price ($)]]</f>
        <v>39.912714350205206</v>
      </c>
      <c r="E768" s="48">
        <v>26</v>
      </c>
      <c r="F768" s="49">
        <v>-0.2</v>
      </c>
      <c r="G768" s="48">
        <v>1</v>
      </c>
      <c r="H768" s="48">
        <v>2.54</v>
      </c>
      <c r="I768" s="48">
        <v>15</v>
      </c>
      <c r="J768" s="55">
        <f>Table1[[#This Row],[APU
(units)]]+(Table1[[#This Row],[APU Trend]]*Table1[[#This Row],[APU
(units)]])</f>
        <v>20.8</v>
      </c>
      <c r="K768" s="55" t="str">
        <f>IF(Table1[[#This Row],[On Hand Stock (units)]]&gt;J768,"Yes","No")</f>
        <v>Yes</v>
      </c>
      <c r="L768" s="55">
        <f>Table1[[#This Row],[Lead Time (days)]]/Table1[[#This Row],[S-OTD]]</f>
        <v>15</v>
      </c>
      <c r="M768" s="55">
        <f>(Table1[[#This Row],[Demand variability (COV)]]/100)*E768</f>
        <v>0.66039999999999999</v>
      </c>
      <c r="N768" s="55">
        <f>AVERAGE(Table1[[#This Row],[Lead Time (days)]],Table1[[#This Row],[Exp. Lead time]])</f>
        <v>15</v>
      </c>
      <c r="O768" s="55">
        <f>(Table1[[#This Row],[Exp. Lead time]]-N768)^2</f>
        <v>0</v>
      </c>
      <c r="P768" s="55">
        <v>0</v>
      </c>
      <c r="Q768" s="55">
        <f>1.64*SQRT(Table1[[#This Row],[Lead Time (days)]]*(M768^2)+Table1[[#This Row],[APU
(units)]]*P768)</f>
        <v>4.1946578510100201</v>
      </c>
      <c r="R768" s="58">
        <f>Table1[[#This Row],[Safety Stock]]+(E768/30)*Table1[[#This Row],[Lead Time (days)]]</f>
        <v>17.194657851010021</v>
      </c>
      <c r="S768" s="58" t="str">
        <f>IF(Table1[[#This Row],[On Hand Stock (units)]]&gt;R768,"yes","no")</f>
        <v>yes</v>
      </c>
      <c r="T768" s="59">
        <f>Table1[[#This Row],[On Hand Stock (units)]]-J768</f>
        <v>19.112714350205206</v>
      </c>
      <c r="U768" s="59">
        <f>Table1[[#This Row],[Exp. Lead time]]*Table1[[#This Row],[APU
(units)]]/30</f>
        <v>13</v>
      </c>
      <c r="V768" s="59">
        <f>Table1[[#This Row],[On Hand Stock (units)]]+U768</f>
        <v>52.912714350205206</v>
      </c>
      <c r="W768" s="59" t="str">
        <f>IF(Table1[[#This Row],[On hand quantity after purchase]]&gt;Table1[[#This Row],[APU  Projection for oct]],"Yes","No")</f>
        <v>Yes</v>
      </c>
      <c r="X768" s="59">
        <f>AE768-Table1[[#This Row],[On Hand Stock (units)]]</f>
        <v>336.4060856497947</v>
      </c>
      <c r="Y768" s="59">
        <f>MAX(Table1[[#This Row],[Qty required to meet next quarter]],Table1[[#This Row],[MOQ/One lead time demand]])</f>
        <v>336.4060856497947</v>
      </c>
      <c r="Z768" s="59">
        <f>Table1[[#This Row],[Qty to purchase]]*Table1[[#This Row],[Std. Price ($)]]</f>
        <v>2705.0413347099989</v>
      </c>
      <c r="AA768" s="59"/>
      <c r="AB768" s="59"/>
      <c r="AC768" s="61">
        <f>Table1[[#This Row],[On Hand Stock (units)]]-(12*Table1[[#This Row],[APU
(units)]])</f>
        <v>-272.08728564979481</v>
      </c>
      <c r="AD768" s="64">
        <v>46.8</v>
      </c>
      <c r="AE768" s="65">
        <f>AD768*Table1[[#This Row],[Std. Price ($)]]</f>
        <v>376.3187999999999</v>
      </c>
    </row>
    <row r="769" spans="1:31" ht="18.5" x14ac:dyDescent="0.35">
      <c r="A769" s="46">
        <v>14944.904217581723</v>
      </c>
      <c r="B769" s="47">
        <v>8.0409999999999986</v>
      </c>
      <c r="C769" s="47">
        <v>320.93813609</v>
      </c>
      <c r="D769" s="47">
        <f>Table1[[#This Row],[On-Hand Stock ($)]]/Table1[[#This Row],[Std. Price ($)]]</f>
        <v>39.912714350205206</v>
      </c>
      <c r="E769" s="48">
        <v>26</v>
      </c>
      <c r="F769" s="49">
        <v>0.2</v>
      </c>
      <c r="G769" s="48">
        <v>1</v>
      </c>
      <c r="H769" s="48">
        <v>2.54</v>
      </c>
      <c r="I769" s="48">
        <v>15</v>
      </c>
      <c r="J769" s="55">
        <f>Table1[[#This Row],[APU
(units)]]+(Table1[[#This Row],[APU Trend]]*Table1[[#This Row],[APU
(units)]])</f>
        <v>31.2</v>
      </c>
      <c r="K769" s="55" t="str">
        <f>IF(Table1[[#This Row],[On Hand Stock (units)]]&gt;J769,"Yes","No")</f>
        <v>Yes</v>
      </c>
      <c r="L769" s="55">
        <f>Table1[[#This Row],[Lead Time (days)]]/Table1[[#This Row],[S-OTD]]</f>
        <v>15</v>
      </c>
      <c r="M769" s="55">
        <f>(Table1[[#This Row],[Demand variability (COV)]]/100)*E769</f>
        <v>0.66039999999999999</v>
      </c>
      <c r="N769" s="55">
        <f>AVERAGE(Table1[[#This Row],[Lead Time (days)]],Table1[[#This Row],[Exp. Lead time]])</f>
        <v>15</v>
      </c>
      <c r="O769" s="55">
        <f>(Table1[[#This Row],[Exp. Lead time]]-N769)^2</f>
        <v>0</v>
      </c>
      <c r="P769" s="55">
        <v>0</v>
      </c>
      <c r="Q769" s="55">
        <f>1.64*SQRT(Table1[[#This Row],[Lead Time (days)]]*(M769^2)+Table1[[#This Row],[APU
(units)]]*P769)</f>
        <v>4.1946578510100201</v>
      </c>
      <c r="R769" s="58">
        <f>Table1[[#This Row],[Safety Stock]]+(E769/30)*Table1[[#This Row],[Lead Time (days)]]</f>
        <v>17.194657851010021</v>
      </c>
      <c r="S769" s="58" t="str">
        <f>IF(Table1[[#This Row],[On Hand Stock (units)]]&gt;R769,"yes","no")</f>
        <v>yes</v>
      </c>
      <c r="T769" s="59">
        <f>Table1[[#This Row],[On Hand Stock (units)]]-J769</f>
        <v>8.7127143502052071</v>
      </c>
      <c r="U769" s="59">
        <f>Table1[[#This Row],[Exp. Lead time]]*Table1[[#This Row],[APU
(units)]]/30</f>
        <v>13</v>
      </c>
      <c r="V769" s="59">
        <f>Table1[[#This Row],[On Hand Stock (units)]]+U769</f>
        <v>52.912714350205206</v>
      </c>
      <c r="W769" s="59" t="str">
        <f>IF(Table1[[#This Row],[On hand quantity after purchase]]&gt;Table1[[#This Row],[APU  Projection for oct]],"Yes","No")</f>
        <v>Yes</v>
      </c>
      <c r="X769" s="59">
        <f>AE769-Table1[[#This Row],[On Hand Stock (units)]]</f>
        <v>838.16448564979453</v>
      </c>
      <c r="Y769" s="59">
        <f>MAX(Table1[[#This Row],[Qty required to meet next quarter]],Table1[[#This Row],[MOQ/One lead time demand]])</f>
        <v>838.16448564979453</v>
      </c>
      <c r="Z769" s="59">
        <f>Table1[[#This Row],[Qty to purchase]]*Table1[[#This Row],[Std. Price ($)]]</f>
        <v>6739.6806291099965</v>
      </c>
      <c r="AA769" s="59"/>
      <c r="AB769" s="59"/>
      <c r="AC769" s="61">
        <f>Table1[[#This Row],[On Hand Stock (units)]]-(12*Table1[[#This Row],[APU
(units)]])</f>
        <v>-272.08728564979481</v>
      </c>
      <c r="AD769" s="64">
        <v>109.19999999999999</v>
      </c>
      <c r="AE769" s="65">
        <f>AD769*Table1[[#This Row],[Std. Price ($)]]</f>
        <v>878.07719999999972</v>
      </c>
    </row>
    <row r="770" spans="1:31" ht="18.5" x14ac:dyDescent="0.35">
      <c r="A770" s="46">
        <v>32581.970035898055</v>
      </c>
      <c r="B770" s="47">
        <v>8.5569999999999986</v>
      </c>
      <c r="C770" s="47">
        <v>341.33822213120504</v>
      </c>
      <c r="D770" s="47">
        <f>Table1[[#This Row],[On-Hand Stock ($)]]/Table1[[#This Row],[Std. Price ($)]]</f>
        <v>39.889940648732626</v>
      </c>
      <c r="E770" s="48">
        <v>26</v>
      </c>
      <c r="F770" s="49">
        <v>-0.2</v>
      </c>
      <c r="G770" s="48">
        <v>0.82</v>
      </c>
      <c r="H770" s="48">
        <v>2.54</v>
      </c>
      <c r="I770" s="48">
        <v>15</v>
      </c>
      <c r="J770" s="55">
        <f>Table1[[#This Row],[APU
(units)]]+(Table1[[#This Row],[APU Trend]]*Table1[[#This Row],[APU
(units)]])</f>
        <v>20.8</v>
      </c>
      <c r="K770" s="55" t="str">
        <f>IF(Table1[[#This Row],[On Hand Stock (units)]]&gt;J770,"Yes","No")</f>
        <v>Yes</v>
      </c>
      <c r="L770" s="55">
        <f>Table1[[#This Row],[Lead Time (days)]]/Table1[[#This Row],[S-OTD]]</f>
        <v>18.292682926829269</v>
      </c>
      <c r="M770" s="55">
        <f>(Table1[[#This Row],[Demand variability (COV)]]/100)*E770</f>
        <v>0.66039999999999999</v>
      </c>
      <c r="N770" s="55">
        <f>AVERAGE(Table1[[#This Row],[Lead Time (days)]],Table1[[#This Row],[Exp. Lead time]])</f>
        <v>16.646341463414636</v>
      </c>
      <c r="O770" s="55">
        <f>(Table1[[#This Row],[Exp. Lead time]]-N770)^2</f>
        <v>2.7104402141582336</v>
      </c>
      <c r="P770" s="55">
        <v>2.7104402141582336</v>
      </c>
      <c r="Q770" s="55">
        <f>1.64*SQRT(Table1[[#This Row],[Lead Time (days)]]*(M770^2)+Table1[[#This Row],[APU
(units)]]*P770)</f>
        <v>14.392190746618096</v>
      </c>
      <c r="R770" s="58">
        <f>Table1[[#This Row],[Safety Stock]]+(E770/30)*Table1[[#This Row],[Lead Time (days)]]</f>
        <v>27.392190746618098</v>
      </c>
      <c r="S770" s="58" t="str">
        <f>IF(Table1[[#This Row],[On Hand Stock (units)]]&gt;R770,"yes","no")</f>
        <v>yes</v>
      </c>
      <c r="T770" s="59">
        <f>Table1[[#This Row],[On Hand Stock (units)]]-J770</f>
        <v>19.089940648732625</v>
      </c>
      <c r="U770" s="59">
        <f>Table1[[#This Row],[Exp. Lead time]]*Table1[[#This Row],[APU
(units)]]/30</f>
        <v>15.853658536585366</v>
      </c>
      <c r="V770" s="59">
        <f>Table1[[#This Row],[On Hand Stock (units)]]+U770</f>
        <v>55.74359918531799</v>
      </c>
      <c r="W770" s="59" t="str">
        <f>IF(Table1[[#This Row],[On hand quantity after purchase]]&gt;Table1[[#This Row],[APU  Projection for oct]],"Yes","No")</f>
        <v>Yes</v>
      </c>
      <c r="X770" s="59">
        <f>AE770-Table1[[#This Row],[On Hand Stock (units)]]</f>
        <v>360.57765935126724</v>
      </c>
      <c r="Y770" s="59">
        <f>MAX(Table1[[#This Row],[Qty required to meet next quarter]],Table1[[#This Row],[MOQ/One lead time demand]])</f>
        <v>360.57765935126724</v>
      </c>
      <c r="Z770" s="59">
        <f>Table1[[#This Row],[Qty to purchase]]*Table1[[#This Row],[Std. Price ($)]]</f>
        <v>3085.4630310687935</v>
      </c>
      <c r="AA770" s="59"/>
      <c r="AB770" s="59"/>
      <c r="AC770" s="61">
        <f>Table1[[#This Row],[On Hand Stock (units)]]-(12*Table1[[#This Row],[APU
(units)]])</f>
        <v>-272.11005935126735</v>
      </c>
      <c r="AD770" s="64">
        <v>46.8</v>
      </c>
      <c r="AE770" s="65">
        <f>AD770*Table1[[#This Row],[Std. Price ($)]]</f>
        <v>400.46759999999989</v>
      </c>
    </row>
    <row r="771" spans="1:31" ht="18.5" x14ac:dyDescent="0.35">
      <c r="A771" s="46">
        <v>76899.60135024476</v>
      </c>
      <c r="B771" s="47">
        <v>8.5569999999999986</v>
      </c>
      <c r="C771" s="47">
        <v>340.52368492999994</v>
      </c>
      <c r="D771" s="47">
        <f>Table1[[#This Row],[On-Hand Stock ($)]]/Table1[[#This Row],[Std. Price ($)]]</f>
        <v>39.794751072805887</v>
      </c>
      <c r="E771" s="48">
        <v>26</v>
      </c>
      <c r="F771" s="49">
        <v>0.4</v>
      </c>
      <c r="G771" s="48">
        <v>1</v>
      </c>
      <c r="H771" s="48">
        <v>2.54</v>
      </c>
      <c r="I771" s="48">
        <v>15</v>
      </c>
      <c r="J771" s="55">
        <f>Table1[[#This Row],[APU
(units)]]+(Table1[[#This Row],[APU Trend]]*Table1[[#This Row],[APU
(units)]])</f>
        <v>36.4</v>
      </c>
      <c r="K771" s="55" t="str">
        <f>IF(Table1[[#This Row],[On Hand Stock (units)]]&gt;J771,"Yes","No")</f>
        <v>Yes</v>
      </c>
      <c r="L771" s="55">
        <f>Table1[[#This Row],[Lead Time (days)]]/Table1[[#This Row],[S-OTD]]</f>
        <v>15</v>
      </c>
      <c r="M771" s="55">
        <f>(Table1[[#This Row],[Demand variability (COV)]]/100)*E771</f>
        <v>0.66039999999999999</v>
      </c>
      <c r="N771" s="55">
        <f>AVERAGE(Table1[[#This Row],[Lead Time (days)]],Table1[[#This Row],[Exp. Lead time]])</f>
        <v>15</v>
      </c>
      <c r="O771" s="55">
        <f>(Table1[[#This Row],[Exp. Lead time]]-N771)^2</f>
        <v>0</v>
      </c>
      <c r="P771" s="55">
        <v>0</v>
      </c>
      <c r="Q771" s="55">
        <f>1.64*SQRT(Table1[[#This Row],[Lead Time (days)]]*(M771^2)+Table1[[#This Row],[APU
(units)]]*P771)</f>
        <v>4.1946578510100201</v>
      </c>
      <c r="R771" s="58">
        <f>Table1[[#This Row],[Safety Stock]]+(E771/30)*Table1[[#This Row],[Lead Time (days)]]</f>
        <v>17.194657851010021</v>
      </c>
      <c r="S771" s="58" t="str">
        <f>IF(Table1[[#This Row],[On Hand Stock (units)]]&gt;R771,"yes","no")</f>
        <v>yes</v>
      </c>
      <c r="T771" s="59">
        <f>Table1[[#This Row],[On Hand Stock (units)]]-J771</f>
        <v>3.3947510728058887</v>
      </c>
      <c r="U771" s="59">
        <f>Table1[[#This Row],[Exp. Lead time]]*Table1[[#This Row],[APU
(units)]]/30</f>
        <v>13</v>
      </c>
      <c r="V771" s="59">
        <f>Table1[[#This Row],[On Hand Stock (units)]]+U771</f>
        <v>52.794751072805887</v>
      </c>
      <c r="W771" s="59" t="str">
        <f>IF(Table1[[#This Row],[On hand quantity after purchase]]&gt;Table1[[#This Row],[APU  Projection for oct]],"Yes","No")</f>
        <v>Yes</v>
      </c>
      <c r="X771" s="59">
        <f>AE771-Table1[[#This Row],[On Hand Stock (units)]]</f>
        <v>1161.6080489271937</v>
      </c>
      <c r="Y771" s="59">
        <f>MAX(Table1[[#This Row],[Qty required to meet next quarter]],Table1[[#This Row],[MOQ/One lead time demand]])</f>
        <v>1161.6080489271937</v>
      </c>
      <c r="Z771" s="59">
        <f>Table1[[#This Row],[Qty to purchase]]*Table1[[#This Row],[Std. Price ($)]]</f>
        <v>9939.8800746699944</v>
      </c>
      <c r="AA771" s="59"/>
      <c r="AB771" s="59"/>
      <c r="AC771" s="61">
        <f>Table1[[#This Row],[On Hand Stock (units)]]-(12*Table1[[#This Row],[APU
(units)]])</f>
        <v>-272.20524892719413</v>
      </c>
      <c r="AD771" s="64">
        <v>140.39999999999998</v>
      </c>
      <c r="AE771" s="65">
        <f>AD771*Table1[[#This Row],[Std. Price ($)]]</f>
        <v>1201.4027999999996</v>
      </c>
    </row>
    <row r="772" spans="1:31" ht="18.5" x14ac:dyDescent="0.35">
      <c r="A772" s="46">
        <v>34485.09543305236</v>
      </c>
      <c r="B772" s="47">
        <v>8.6</v>
      </c>
      <c r="C772" s="47">
        <v>342.15581400000002</v>
      </c>
      <c r="D772" s="47">
        <f>Table1[[#This Row],[On-Hand Stock ($)]]/Table1[[#This Row],[Std. Price ($)]]</f>
        <v>39.785559767441868</v>
      </c>
      <c r="E772" s="48">
        <v>26</v>
      </c>
      <c r="F772" s="49">
        <v>1.2</v>
      </c>
      <c r="G772" s="48">
        <v>1</v>
      </c>
      <c r="H772" s="48">
        <v>2.54</v>
      </c>
      <c r="I772" s="48">
        <v>15</v>
      </c>
      <c r="J772" s="55">
        <f>Table1[[#This Row],[APU
(units)]]+(Table1[[#This Row],[APU Trend]]*Table1[[#This Row],[APU
(units)]])</f>
        <v>57.2</v>
      </c>
      <c r="K772" s="55" t="str">
        <f>IF(Table1[[#This Row],[On Hand Stock (units)]]&gt;J772,"Yes","No")</f>
        <v>No</v>
      </c>
      <c r="L772" s="55">
        <f>Table1[[#This Row],[Lead Time (days)]]/Table1[[#This Row],[S-OTD]]</f>
        <v>15</v>
      </c>
      <c r="M772" s="55">
        <f>(Table1[[#This Row],[Demand variability (COV)]]/100)*E772</f>
        <v>0.66039999999999999</v>
      </c>
      <c r="N772" s="55">
        <f>AVERAGE(Table1[[#This Row],[Lead Time (days)]],Table1[[#This Row],[Exp. Lead time]])</f>
        <v>15</v>
      </c>
      <c r="O772" s="55">
        <f>(Table1[[#This Row],[Exp. Lead time]]-N772)^2</f>
        <v>0</v>
      </c>
      <c r="P772" s="55">
        <v>0</v>
      </c>
      <c r="Q772" s="55">
        <f>1.64*SQRT(Table1[[#This Row],[Lead Time (days)]]*(M772^2)+Table1[[#This Row],[APU
(units)]]*P772)</f>
        <v>4.1946578510100201</v>
      </c>
      <c r="R772" s="58">
        <f>Table1[[#This Row],[Safety Stock]]+(E772/30)*Table1[[#This Row],[Lead Time (days)]]</f>
        <v>17.194657851010021</v>
      </c>
      <c r="S772" s="58" t="str">
        <f>IF(Table1[[#This Row],[On Hand Stock (units)]]&gt;R772,"yes","no")</f>
        <v>yes</v>
      </c>
      <c r="T772" s="59">
        <f>Table1[[#This Row],[On Hand Stock (units)]]-J772</f>
        <v>-17.414440232558135</v>
      </c>
      <c r="U772" s="59">
        <f>Table1[[#This Row],[Exp. Lead time]]*Table1[[#This Row],[APU
(units)]]/30</f>
        <v>13</v>
      </c>
      <c r="V772" s="59">
        <f>Table1[[#This Row],[On Hand Stock (units)]]+U772</f>
        <v>52.785559767441868</v>
      </c>
      <c r="W772" s="59" t="str">
        <f>IF(Table1[[#This Row],[On hand quantity after purchase]]&gt;Table1[[#This Row],[APU  Projection for oct]],"Yes","No")</f>
        <v>No</v>
      </c>
      <c r="X772" s="59">
        <f>AE772-Table1[[#This Row],[On Hand Stock (units)]]</f>
        <v>2240.9344402325582</v>
      </c>
      <c r="Y772" s="59">
        <f>MAX(Table1[[#This Row],[Qty required to meet next quarter]],Table1[[#This Row],[MOQ/One lead time demand]])</f>
        <v>2240.9344402325582</v>
      </c>
      <c r="Z772" s="59">
        <f>Table1[[#This Row],[Qty to purchase]]*Table1[[#This Row],[Std. Price ($)]]</f>
        <v>19272.036186000001</v>
      </c>
      <c r="AA772" s="59"/>
      <c r="AB772" s="59"/>
      <c r="AC772" s="61">
        <f>Table1[[#This Row],[On Hand Stock (units)]]-(12*Table1[[#This Row],[APU
(units)]])</f>
        <v>-272.2144402325581</v>
      </c>
      <c r="AD772" s="64">
        <v>265.20000000000005</v>
      </c>
      <c r="AE772" s="65">
        <f>AD772*Table1[[#This Row],[Std. Price ($)]]</f>
        <v>2280.7200000000003</v>
      </c>
    </row>
    <row r="773" spans="1:31" ht="18.5" x14ac:dyDescent="0.35">
      <c r="A773" s="46">
        <v>77841.394905259891</v>
      </c>
      <c r="B773" s="47">
        <v>7.5249999999999995</v>
      </c>
      <c r="C773" s="47">
        <v>301.57385948787078</v>
      </c>
      <c r="D773" s="47">
        <f>Table1[[#This Row],[On-Hand Stock ($)]]/Table1[[#This Row],[Std. Price ($)]]</f>
        <v>40.076260397059244</v>
      </c>
      <c r="E773" s="48">
        <v>26</v>
      </c>
      <c r="F773" s="49">
        <v>-0.4</v>
      </c>
      <c r="G773" s="48">
        <v>0.9</v>
      </c>
      <c r="H773" s="48">
        <v>2.54</v>
      </c>
      <c r="I773" s="48">
        <v>15</v>
      </c>
      <c r="J773" s="55">
        <f>Table1[[#This Row],[APU
(units)]]+(Table1[[#This Row],[APU Trend]]*Table1[[#This Row],[APU
(units)]])</f>
        <v>15.6</v>
      </c>
      <c r="K773" s="55" t="str">
        <f>IF(Table1[[#This Row],[On Hand Stock (units)]]&gt;J773,"Yes","No")</f>
        <v>Yes</v>
      </c>
      <c r="L773" s="55">
        <f>Table1[[#This Row],[Lead Time (days)]]/Table1[[#This Row],[S-OTD]]</f>
        <v>16.666666666666668</v>
      </c>
      <c r="M773" s="55">
        <f>(Table1[[#This Row],[Demand variability (COV)]]/100)*E773</f>
        <v>0.66039999999999999</v>
      </c>
      <c r="N773" s="55">
        <f>AVERAGE(Table1[[#This Row],[Lead Time (days)]],Table1[[#This Row],[Exp. Lead time]])</f>
        <v>15.833333333333334</v>
      </c>
      <c r="O773" s="55">
        <f>(Table1[[#This Row],[Exp. Lead time]]-N773)^2</f>
        <v>0.69444444444444542</v>
      </c>
      <c r="P773" s="55">
        <v>0.69444444444444542</v>
      </c>
      <c r="Q773" s="55">
        <f>1.64*SQRT(Table1[[#This Row],[Lead Time (days)]]*(M773^2)+Table1[[#This Row],[APU
(units)]]*P773)</f>
        <v>8.133718504427252</v>
      </c>
      <c r="R773" s="58">
        <f>Table1[[#This Row],[Safety Stock]]+(E773/30)*Table1[[#This Row],[Lead Time (days)]]</f>
        <v>21.13371850442725</v>
      </c>
      <c r="S773" s="58" t="str">
        <f>IF(Table1[[#This Row],[On Hand Stock (units)]]&gt;R773,"yes","no")</f>
        <v>yes</v>
      </c>
      <c r="T773" s="59">
        <f>Table1[[#This Row],[On Hand Stock (units)]]-J773</f>
        <v>24.476260397059242</v>
      </c>
      <c r="U773" s="59">
        <f>Table1[[#This Row],[Exp. Lead time]]*Table1[[#This Row],[APU
(units)]]/30</f>
        <v>14.444444444444446</v>
      </c>
      <c r="V773" s="59">
        <f>Table1[[#This Row],[On Hand Stock (units)]]+U773</f>
        <v>54.520704841503687</v>
      </c>
      <c r="W773" s="59" t="str">
        <f>IF(Table1[[#This Row],[On hand quantity after purchase]]&gt;Table1[[#This Row],[APU  Projection for oct]],"Yes","No")</f>
        <v>Yes</v>
      </c>
      <c r="X773" s="59">
        <f>AE773-Table1[[#This Row],[On Hand Stock (units)]]</f>
        <v>77.3137396029407</v>
      </c>
      <c r="Y773" s="59">
        <f>MAX(Table1[[#This Row],[Qty required to meet next quarter]],Table1[[#This Row],[MOQ/One lead time demand]])</f>
        <v>77.3137396029407</v>
      </c>
      <c r="Z773" s="59">
        <f>Table1[[#This Row],[Qty to purchase]]*Table1[[#This Row],[Std. Price ($)]]</f>
        <v>581.78589051212873</v>
      </c>
      <c r="AA773" s="59"/>
      <c r="AB773" s="59"/>
      <c r="AC773" s="61">
        <f>Table1[[#This Row],[On Hand Stock (units)]]-(12*Table1[[#This Row],[APU
(units)]])</f>
        <v>-271.92373960294077</v>
      </c>
      <c r="AD773" s="64">
        <v>15.599999999999994</v>
      </c>
      <c r="AE773" s="65">
        <f>AD773*Table1[[#This Row],[Std. Price ($)]]</f>
        <v>117.38999999999994</v>
      </c>
    </row>
    <row r="774" spans="1:31" ht="18.5" x14ac:dyDescent="0.35">
      <c r="A774" s="46">
        <v>32279.673700073043</v>
      </c>
      <c r="B774" s="47">
        <v>7.5249999999999995</v>
      </c>
      <c r="C774" s="47">
        <v>301.35258725</v>
      </c>
      <c r="D774" s="47">
        <f>Table1[[#This Row],[On-Hand Stock ($)]]/Table1[[#This Row],[Std. Price ($)]]</f>
        <v>40.046855448504985</v>
      </c>
      <c r="E774" s="48">
        <v>26</v>
      </c>
      <c r="F774" s="49">
        <v>1.2</v>
      </c>
      <c r="G774" s="48">
        <v>1</v>
      </c>
      <c r="H774" s="48">
        <v>2.54</v>
      </c>
      <c r="I774" s="48">
        <v>15</v>
      </c>
      <c r="J774" s="55">
        <f>Table1[[#This Row],[APU
(units)]]+(Table1[[#This Row],[APU Trend]]*Table1[[#This Row],[APU
(units)]])</f>
        <v>57.2</v>
      </c>
      <c r="K774" s="55" t="str">
        <f>IF(Table1[[#This Row],[On Hand Stock (units)]]&gt;J774,"Yes","No")</f>
        <v>No</v>
      </c>
      <c r="L774" s="55">
        <f>Table1[[#This Row],[Lead Time (days)]]/Table1[[#This Row],[S-OTD]]</f>
        <v>15</v>
      </c>
      <c r="M774" s="55">
        <f>(Table1[[#This Row],[Demand variability (COV)]]/100)*E774</f>
        <v>0.66039999999999999</v>
      </c>
      <c r="N774" s="55">
        <f>AVERAGE(Table1[[#This Row],[Lead Time (days)]],Table1[[#This Row],[Exp. Lead time]])</f>
        <v>15</v>
      </c>
      <c r="O774" s="55">
        <f>(Table1[[#This Row],[Exp. Lead time]]-N774)^2</f>
        <v>0</v>
      </c>
      <c r="P774" s="55">
        <v>0</v>
      </c>
      <c r="Q774" s="55">
        <f>1.64*SQRT(Table1[[#This Row],[Lead Time (days)]]*(M774^2)+Table1[[#This Row],[APU
(units)]]*P774)</f>
        <v>4.1946578510100201</v>
      </c>
      <c r="R774" s="58">
        <f>Table1[[#This Row],[Safety Stock]]+(E774/30)*Table1[[#This Row],[Lead Time (days)]]</f>
        <v>17.194657851010021</v>
      </c>
      <c r="S774" s="58" t="str">
        <f>IF(Table1[[#This Row],[On Hand Stock (units)]]&gt;R774,"yes","no")</f>
        <v>yes</v>
      </c>
      <c r="T774" s="59">
        <f>Table1[[#This Row],[On Hand Stock (units)]]-J774</f>
        <v>-17.153144551495018</v>
      </c>
      <c r="U774" s="59">
        <f>Table1[[#This Row],[Exp. Lead time]]*Table1[[#This Row],[APU
(units)]]/30</f>
        <v>13</v>
      </c>
      <c r="V774" s="59">
        <f>Table1[[#This Row],[On Hand Stock (units)]]+U774</f>
        <v>53.046855448504985</v>
      </c>
      <c r="W774" s="59" t="str">
        <f>IF(Table1[[#This Row],[On hand quantity after purchase]]&gt;Table1[[#This Row],[APU  Projection for oct]],"Yes","No")</f>
        <v>No</v>
      </c>
      <c r="X774" s="59">
        <f>AE774-Table1[[#This Row],[On Hand Stock (units)]]</f>
        <v>1955.583144551495</v>
      </c>
      <c r="Y774" s="59">
        <f>MAX(Table1[[#This Row],[Qty required to meet next quarter]],Table1[[#This Row],[MOQ/One lead time demand]])</f>
        <v>1955.583144551495</v>
      </c>
      <c r="Z774" s="59">
        <f>Table1[[#This Row],[Qty to purchase]]*Table1[[#This Row],[Std. Price ($)]]</f>
        <v>14715.76316275</v>
      </c>
      <c r="AA774" s="59"/>
      <c r="AB774" s="59"/>
      <c r="AC774" s="61">
        <f>Table1[[#This Row],[On Hand Stock (units)]]-(12*Table1[[#This Row],[APU
(units)]])</f>
        <v>-271.95314455149503</v>
      </c>
      <c r="AD774" s="64">
        <v>265.20000000000005</v>
      </c>
      <c r="AE774" s="65">
        <f>AD774*Table1[[#This Row],[Std. Price ($)]]</f>
        <v>1995.63</v>
      </c>
    </row>
    <row r="775" spans="1:31" ht="18.5" x14ac:dyDescent="0.35">
      <c r="A775" s="46">
        <v>55973.834449390211</v>
      </c>
      <c r="B775" s="47">
        <v>9.7731629799999986</v>
      </c>
      <c r="C775" s="47">
        <v>168.12168550570007</v>
      </c>
      <c r="D775" s="47">
        <f>Table1[[#This Row],[On-Hand Stock ($)]]/Table1[[#This Row],[Std. Price ($)]]</f>
        <v>17.202382263525916</v>
      </c>
      <c r="E775" s="48">
        <v>18</v>
      </c>
      <c r="F775" s="49">
        <v>1.2</v>
      </c>
      <c r="G775" s="48">
        <v>1</v>
      </c>
      <c r="H775" s="48">
        <v>1.08</v>
      </c>
      <c r="I775" s="48">
        <v>21</v>
      </c>
      <c r="J775" s="55">
        <f>Table1[[#This Row],[APU
(units)]]+(Table1[[#This Row],[APU Trend]]*Table1[[#This Row],[APU
(units)]])</f>
        <v>39.599999999999994</v>
      </c>
      <c r="K775" s="55" t="str">
        <f>IF(Table1[[#This Row],[On Hand Stock (units)]]&gt;J775,"Yes","No")</f>
        <v>No</v>
      </c>
      <c r="L775" s="55">
        <f>Table1[[#This Row],[Lead Time (days)]]/Table1[[#This Row],[S-OTD]]</f>
        <v>21</v>
      </c>
      <c r="M775" s="55">
        <f>(Table1[[#This Row],[Demand variability (COV)]]/100)*E775</f>
        <v>0.19440000000000002</v>
      </c>
      <c r="N775" s="55">
        <f>AVERAGE(Table1[[#This Row],[Lead Time (days)]],Table1[[#This Row],[Exp. Lead time]])</f>
        <v>21</v>
      </c>
      <c r="O775" s="55">
        <f>(Table1[[#This Row],[Exp. Lead time]]-N775)^2</f>
        <v>0</v>
      </c>
      <c r="P775" s="55">
        <v>0</v>
      </c>
      <c r="Q775" s="55">
        <f>1.64*SQRT(Table1[[#This Row],[Lead Time (days)]]*(M775^2)+Table1[[#This Row],[APU
(units)]]*P775)</f>
        <v>1.4609984527630413</v>
      </c>
      <c r="R775" s="58">
        <f>Table1[[#This Row],[Safety Stock]]+(E775/30)*Table1[[#This Row],[Lead Time (days)]]</f>
        <v>14.060998452763041</v>
      </c>
      <c r="S775" s="58" t="str">
        <f>IF(Table1[[#This Row],[On Hand Stock (units)]]&gt;R775,"yes","no")</f>
        <v>yes</v>
      </c>
      <c r="T775" s="59">
        <f>Table1[[#This Row],[On Hand Stock (units)]]-J775</f>
        <v>-22.397617736474078</v>
      </c>
      <c r="U775" s="59">
        <f>Table1[[#This Row],[Exp. Lead time]]*Table1[[#This Row],[APU
(units)]]/30</f>
        <v>12.6</v>
      </c>
      <c r="V775" s="59">
        <f>Table1[[#This Row],[On Hand Stock (units)]]+U775</f>
        <v>29.802382263525914</v>
      </c>
      <c r="W775" s="59" t="str">
        <f>IF(Table1[[#This Row],[On hand quantity after purchase]]&gt;Table1[[#This Row],[APU  Projection for oct]],"Yes","No")</f>
        <v>No</v>
      </c>
      <c r="X775" s="59">
        <f>AE775-Table1[[#This Row],[On Hand Stock (units)]]</f>
        <v>1777.1503408644737</v>
      </c>
      <c r="Y775" s="59">
        <f>MAX(Table1[[#This Row],[Qty required to meet next quarter]],Table1[[#This Row],[MOQ/One lead time demand]])</f>
        <v>1777.1503408644737</v>
      </c>
      <c r="Z775" s="59">
        <f>Table1[[#This Row],[Qty to purchase]]*Table1[[#This Row],[Std. Price ($)]]</f>
        <v>17368.379921231055</v>
      </c>
      <c r="AA775" s="59"/>
      <c r="AB775" s="59"/>
      <c r="AC775" s="61">
        <f>Table1[[#This Row],[On Hand Stock (units)]]-(12*Table1[[#This Row],[APU
(units)]])</f>
        <v>-198.79761773647408</v>
      </c>
      <c r="AD775" s="64">
        <v>183.59999999999997</v>
      </c>
      <c r="AE775" s="65">
        <f>AD775*Table1[[#This Row],[Std. Price ($)]]</f>
        <v>1794.3527231279995</v>
      </c>
    </row>
    <row r="776" spans="1:31" ht="18.5" x14ac:dyDescent="0.35">
      <c r="A776" s="46">
        <v>46566.801954063245</v>
      </c>
      <c r="B776" s="47">
        <v>20.286700389999996</v>
      </c>
      <c r="C776" s="47">
        <v>588.7873060789741</v>
      </c>
      <c r="D776" s="47">
        <f>Table1[[#This Row],[On-Hand Stock ($)]]/Table1[[#This Row],[Std. Price ($)]]</f>
        <v>29.023315510155971</v>
      </c>
      <c r="E776" s="48">
        <v>42</v>
      </c>
      <c r="F776" s="49">
        <v>1.2</v>
      </c>
      <c r="G776" s="48">
        <v>1</v>
      </c>
      <c r="H776" s="48">
        <v>0.56999999999999995</v>
      </c>
      <c r="I776" s="48">
        <v>29</v>
      </c>
      <c r="J776" s="55">
        <f>Table1[[#This Row],[APU
(units)]]+(Table1[[#This Row],[APU Trend]]*Table1[[#This Row],[APU
(units)]])</f>
        <v>92.4</v>
      </c>
      <c r="K776" s="55" t="str">
        <f>IF(Table1[[#This Row],[On Hand Stock (units)]]&gt;J776,"Yes","No")</f>
        <v>No</v>
      </c>
      <c r="L776" s="55">
        <f>Table1[[#This Row],[Lead Time (days)]]/Table1[[#This Row],[S-OTD]]</f>
        <v>29</v>
      </c>
      <c r="M776" s="55">
        <f>(Table1[[#This Row],[Demand variability (COV)]]/100)*E776</f>
        <v>0.23939999999999997</v>
      </c>
      <c r="N776" s="55">
        <f>AVERAGE(Table1[[#This Row],[Lead Time (days)]],Table1[[#This Row],[Exp. Lead time]])</f>
        <v>29</v>
      </c>
      <c r="O776" s="55">
        <f>(Table1[[#This Row],[Exp. Lead time]]-N776)^2</f>
        <v>0</v>
      </c>
      <c r="P776" s="55">
        <v>0</v>
      </c>
      <c r="Q776" s="55">
        <f>1.64*SQRT(Table1[[#This Row],[Lead Time (days)]]*(M776^2)+Table1[[#This Row],[APU
(units)]]*P776)</f>
        <v>2.1143018659179198</v>
      </c>
      <c r="R776" s="58">
        <f>Table1[[#This Row],[Safety Stock]]+(E776/30)*Table1[[#This Row],[Lead Time (days)]]</f>
        <v>42.714301865917918</v>
      </c>
      <c r="S776" s="58" t="str">
        <f>IF(Table1[[#This Row],[On Hand Stock (units)]]&gt;R776,"yes","no")</f>
        <v>no</v>
      </c>
      <c r="T776" s="59">
        <f>Table1[[#This Row],[On Hand Stock (units)]]-J776</f>
        <v>-63.376684489844038</v>
      </c>
      <c r="U776" s="59">
        <f>Table1[[#This Row],[Exp. Lead time]]*Table1[[#This Row],[APU
(units)]]/30</f>
        <v>40.6</v>
      </c>
      <c r="V776" s="59">
        <f>Table1[[#This Row],[On Hand Stock (units)]]+U776</f>
        <v>69.623315510155976</v>
      </c>
      <c r="W776" s="59" t="str">
        <f>IF(Table1[[#This Row],[On hand quantity after purchase]]&gt;Table1[[#This Row],[APU  Projection for oct]],"Yes","No")</f>
        <v>No</v>
      </c>
      <c r="X776" s="59">
        <f>AE776-Table1[[#This Row],[On Hand Stock (units)]]</f>
        <v>8661.7991315658419</v>
      </c>
      <c r="Y776" s="59">
        <f>MAX(Table1[[#This Row],[Qty required to meet next quarter]],Table1[[#This Row],[MOQ/One lead time demand]])</f>
        <v>8661.7991315658419</v>
      </c>
      <c r="Z776" s="59">
        <f>Table1[[#This Row],[Qty to purchase]]*Table1[[#This Row],[Std. Price ($)]]</f>
        <v>175719.32382043838</v>
      </c>
      <c r="AA776" s="59"/>
      <c r="AB776" s="59"/>
      <c r="AC776" s="61">
        <f>Table1[[#This Row],[On Hand Stock (units)]]-(12*Table1[[#This Row],[APU
(units)]])</f>
        <v>-474.97668448984405</v>
      </c>
      <c r="AD776" s="64">
        <v>428.4</v>
      </c>
      <c r="AE776" s="65">
        <f>AD776*Table1[[#This Row],[Std. Price ($)]]</f>
        <v>8690.8224470759978</v>
      </c>
    </row>
    <row r="777" spans="1:31" ht="18.5" x14ac:dyDescent="0.35">
      <c r="A777" s="46">
        <v>8263.8635716914105</v>
      </c>
      <c r="B777" s="47">
        <v>95.032933459999995</v>
      </c>
      <c r="C777" s="47">
        <v>8084.362050412813</v>
      </c>
      <c r="D777" s="47">
        <f>Table1[[#This Row],[On-Hand Stock ($)]]/Table1[[#This Row],[Std. Price ($)]]</f>
        <v>85.069057179168055</v>
      </c>
      <c r="E777" s="48">
        <v>42</v>
      </c>
      <c r="F777" s="49">
        <v>1.2</v>
      </c>
      <c r="G777" s="48">
        <v>1</v>
      </c>
      <c r="H777" s="48">
        <v>1.38</v>
      </c>
      <c r="I777" s="48">
        <v>38</v>
      </c>
      <c r="J777" s="55">
        <f>Table1[[#This Row],[APU
(units)]]+(Table1[[#This Row],[APU Trend]]*Table1[[#This Row],[APU
(units)]])</f>
        <v>92.4</v>
      </c>
      <c r="K777" s="55" t="str">
        <f>IF(Table1[[#This Row],[On Hand Stock (units)]]&gt;J777,"Yes","No")</f>
        <v>No</v>
      </c>
      <c r="L777" s="55">
        <f>Table1[[#This Row],[Lead Time (days)]]/Table1[[#This Row],[S-OTD]]</f>
        <v>38</v>
      </c>
      <c r="M777" s="55">
        <f>(Table1[[#This Row],[Demand variability (COV)]]/100)*E777</f>
        <v>0.5796</v>
      </c>
      <c r="N777" s="55">
        <f>AVERAGE(Table1[[#This Row],[Lead Time (days)]],Table1[[#This Row],[Exp. Lead time]])</f>
        <v>38</v>
      </c>
      <c r="O777" s="55">
        <f>(Table1[[#This Row],[Exp. Lead time]]-N777)^2</f>
        <v>0</v>
      </c>
      <c r="P777" s="55">
        <v>0</v>
      </c>
      <c r="Q777" s="55">
        <f>1.64*SQRT(Table1[[#This Row],[Lead Time (days)]]*(M777^2)+Table1[[#This Row],[APU
(units)]]*P777)</f>
        <v>5.8595467440381421</v>
      </c>
      <c r="R777" s="58">
        <f>Table1[[#This Row],[Safety Stock]]+(E777/30)*Table1[[#This Row],[Lead Time (days)]]</f>
        <v>59.059546744038137</v>
      </c>
      <c r="S777" s="58" t="str">
        <f>IF(Table1[[#This Row],[On Hand Stock (units)]]&gt;R777,"yes","no")</f>
        <v>yes</v>
      </c>
      <c r="T777" s="59">
        <f>Table1[[#This Row],[On Hand Stock (units)]]-J777</f>
        <v>-7.3309428208319503</v>
      </c>
      <c r="U777" s="59">
        <f>Table1[[#This Row],[Exp. Lead time]]*Table1[[#This Row],[APU
(units)]]/30</f>
        <v>53.2</v>
      </c>
      <c r="V777" s="59">
        <f>Table1[[#This Row],[On Hand Stock (units)]]+U777</f>
        <v>138.26905717916804</v>
      </c>
      <c r="W777" s="59" t="str">
        <f>IF(Table1[[#This Row],[On hand quantity after purchase]]&gt;Table1[[#This Row],[APU  Projection for oct]],"Yes","No")</f>
        <v>Yes</v>
      </c>
      <c r="X777" s="59">
        <f>AE777-Table1[[#This Row],[On Hand Stock (units)]]</f>
        <v>40627.039637084825</v>
      </c>
      <c r="Y777" s="59">
        <f>MAX(Table1[[#This Row],[Qty required to meet next quarter]],Table1[[#This Row],[MOQ/One lead time demand]])</f>
        <v>40627.039637084825</v>
      </c>
      <c r="Z777" s="59">
        <f>Table1[[#This Row],[Qty to purchase]]*Table1[[#This Row],[Std. Price ($)]]</f>
        <v>3860906.7545078644</v>
      </c>
      <c r="AA777" s="59"/>
      <c r="AB777" s="59"/>
      <c r="AC777" s="61">
        <f>Table1[[#This Row],[On Hand Stock (units)]]-(12*Table1[[#This Row],[APU
(units)]])</f>
        <v>-418.93094282083194</v>
      </c>
      <c r="AD777" s="64">
        <v>428.4</v>
      </c>
      <c r="AE777" s="65">
        <f>AD777*Table1[[#This Row],[Std. Price ($)]]</f>
        <v>40712.108694263996</v>
      </c>
    </row>
    <row r="778" spans="1:31" ht="18.5" x14ac:dyDescent="0.35">
      <c r="A778" s="46">
        <v>62332.910363281277</v>
      </c>
      <c r="B778" s="47">
        <v>30.056999999999999</v>
      </c>
      <c r="C778" s="47">
        <v>1028.9933148</v>
      </c>
      <c r="D778" s="47">
        <f>Table1[[#This Row],[On-Hand Stock ($)]]/Table1[[#This Row],[Std. Price ($)]]</f>
        <v>34.234731170775525</v>
      </c>
      <c r="E778" s="48">
        <v>50</v>
      </c>
      <c r="F778" s="49">
        <v>-0.1</v>
      </c>
      <c r="G778" s="48">
        <v>1</v>
      </c>
      <c r="H778" s="48">
        <v>1.33</v>
      </c>
      <c r="I778" s="48">
        <v>16</v>
      </c>
      <c r="J778" s="55">
        <f>Table1[[#This Row],[APU
(units)]]+(Table1[[#This Row],[APU Trend]]*Table1[[#This Row],[APU
(units)]])</f>
        <v>45</v>
      </c>
      <c r="K778" s="55" t="str">
        <f>IF(Table1[[#This Row],[On Hand Stock (units)]]&gt;J778,"Yes","No")</f>
        <v>No</v>
      </c>
      <c r="L778" s="55">
        <f>Table1[[#This Row],[Lead Time (days)]]/Table1[[#This Row],[S-OTD]]</f>
        <v>16</v>
      </c>
      <c r="M778" s="55">
        <f>(Table1[[#This Row],[Demand variability (COV)]]/100)*E778</f>
        <v>0.66500000000000004</v>
      </c>
      <c r="N778" s="55">
        <f>AVERAGE(Table1[[#This Row],[Lead Time (days)]],Table1[[#This Row],[Exp. Lead time]])</f>
        <v>16</v>
      </c>
      <c r="O778" s="55">
        <f>(Table1[[#This Row],[Exp. Lead time]]-N778)^2</f>
        <v>0</v>
      </c>
      <c r="P778" s="55">
        <v>0</v>
      </c>
      <c r="Q778" s="55">
        <f>1.64*SQRT(Table1[[#This Row],[Lead Time (days)]]*(M778^2)+Table1[[#This Row],[APU
(units)]]*P778)</f>
        <v>4.3624000000000001</v>
      </c>
      <c r="R778" s="58">
        <f>Table1[[#This Row],[Safety Stock]]+(E778/30)*Table1[[#This Row],[Lead Time (days)]]</f>
        <v>31.029066666666669</v>
      </c>
      <c r="S778" s="58" t="str">
        <f>IF(Table1[[#This Row],[On Hand Stock (units)]]&gt;R778,"yes","no")</f>
        <v>yes</v>
      </c>
      <c r="T778" s="59">
        <f>Table1[[#This Row],[On Hand Stock (units)]]-J778</f>
        <v>-10.765268829224475</v>
      </c>
      <c r="U778" s="59">
        <f>Table1[[#This Row],[Exp. Lead time]]*Table1[[#This Row],[APU
(units)]]/30</f>
        <v>26.666666666666668</v>
      </c>
      <c r="V778" s="59">
        <f>Table1[[#This Row],[On Hand Stock (units)]]+U778</f>
        <v>60.90139783744219</v>
      </c>
      <c r="W778" s="59" t="str">
        <f>IF(Table1[[#This Row],[On hand quantity after purchase]]&gt;Table1[[#This Row],[APU  Projection for oct]],"Yes","No")</f>
        <v>Yes</v>
      </c>
      <c r="X778" s="59">
        <f>AE778-Table1[[#This Row],[On Hand Stock (units)]]</f>
        <v>3572.6052688292243</v>
      </c>
      <c r="Y778" s="59">
        <f>MAX(Table1[[#This Row],[Qty required to meet next quarter]],Table1[[#This Row],[MOQ/One lead time demand]])</f>
        <v>3572.6052688292243</v>
      </c>
      <c r="Z778" s="59">
        <f>Table1[[#This Row],[Qty to purchase]]*Table1[[#This Row],[Std. Price ($)]]</f>
        <v>107381.79656519998</v>
      </c>
      <c r="AA778" s="59"/>
      <c r="AB778" s="59"/>
      <c r="AC778" s="61">
        <f>Table1[[#This Row],[On Hand Stock (units)]]-(12*Table1[[#This Row],[APU
(units)]])</f>
        <v>-565.76526882922451</v>
      </c>
      <c r="AD778" s="64">
        <v>120</v>
      </c>
      <c r="AE778" s="65">
        <f>AD778*Table1[[#This Row],[Std. Price ($)]]</f>
        <v>3606.8399999999997</v>
      </c>
    </row>
    <row r="779" spans="1:31" ht="18.5" x14ac:dyDescent="0.35">
      <c r="A779" s="46">
        <v>55949.496658974684</v>
      </c>
      <c r="B779" s="47">
        <v>35.099976359999992</v>
      </c>
      <c r="C779" s="47">
        <v>1010.5856926209076</v>
      </c>
      <c r="D779" s="47">
        <f>Table1[[#This Row],[On-Hand Stock ($)]]/Table1[[#This Row],[Std. Price ($)]]</f>
        <v>28.79163456567376</v>
      </c>
      <c r="E779" s="48">
        <v>34</v>
      </c>
      <c r="F779" s="49">
        <v>1.5</v>
      </c>
      <c r="G779" s="48">
        <v>0.83</v>
      </c>
      <c r="H779" s="48">
        <v>0.77</v>
      </c>
      <c r="I779" s="48">
        <v>33</v>
      </c>
      <c r="J779" s="55">
        <f>Table1[[#This Row],[APU
(units)]]+(Table1[[#This Row],[APU Trend]]*Table1[[#This Row],[APU
(units)]])</f>
        <v>85</v>
      </c>
      <c r="K779" s="55" t="str">
        <f>IF(Table1[[#This Row],[On Hand Stock (units)]]&gt;J779,"Yes","No")</f>
        <v>No</v>
      </c>
      <c r="L779" s="55">
        <f>Table1[[#This Row],[Lead Time (days)]]/Table1[[#This Row],[S-OTD]]</f>
        <v>39.759036144578317</v>
      </c>
      <c r="M779" s="55">
        <f>(Table1[[#This Row],[Demand variability (COV)]]/100)*E779</f>
        <v>0.26180000000000003</v>
      </c>
      <c r="N779" s="55">
        <f>AVERAGE(Table1[[#This Row],[Lead Time (days)]],Table1[[#This Row],[Exp. Lead time]])</f>
        <v>36.379518072289159</v>
      </c>
      <c r="O779" s="55">
        <f>(Table1[[#This Row],[Exp. Lead time]]-N779)^2</f>
        <v>11.421142400929032</v>
      </c>
      <c r="P779" s="55">
        <v>11.421142400929032</v>
      </c>
      <c r="Q779" s="55">
        <f>1.64*SQRT(Table1[[#This Row],[Lead Time (days)]]*(M779^2)+Table1[[#This Row],[APU
(units)]]*P779)</f>
        <v>32.411505365674522</v>
      </c>
      <c r="R779" s="58">
        <f>Table1[[#This Row],[Safety Stock]]+(E779/30)*Table1[[#This Row],[Lead Time (days)]]</f>
        <v>69.81150536567452</v>
      </c>
      <c r="S779" s="58" t="str">
        <f>IF(Table1[[#This Row],[On Hand Stock (units)]]&gt;R779,"yes","no")</f>
        <v>no</v>
      </c>
      <c r="T779" s="59">
        <f>Table1[[#This Row],[On Hand Stock (units)]]-J779</f>
        <v>-56.20836543432624</v>
      </c>
      <c r="U779" s="59">
        <f>Table1[[#This Row],[Exp. Lead time]]*Table1[[#This Row],[APU
(units)]]/30</f>
        <v>45.060240963855428</v>
      </c>
      <c r="V779" s="59">
        <f>Table1[[#This Row],[On Hand Stock (units)]]+U779</f>
        <v>73.851875529529195</v>
      </c>
      <c r="W779" s="59" t="str">
        <f>IF(Table1[[#This Row],[On hand quantity after purchase]]&gt;Table1[[#This Row],[APU  Projection for oct]],"Yes","No")</f>
        <v>No</v>
      </c>
      <c r="X779" s="59">
        <f>AE779-Table1[[#This Row],[On Hand Stock (units)]]</f>
        <v>14291.998720314323</v>
      </c>
      <c r="Y779" s="59">
        <f>MAX(Table1[[#This Row],[Qty required to meet next quarter]],Table1[[#This Row],[MOQ/One lead time demand]])</f>
        <v>14291.998720314323</v>
      </c>
      <c r="Z779" s="59">
        <f>Table1[[#This Row],[Qty to purchase]]*Table1[[#This Row],[Std. Price ($)]]</f>
        <v>501648.81722018286</v>
      </c>
      <c r="AA779" s="59"/>
      <c r="AB779" s="59"/>
      <c r="AC779" s="61">
        <f>Table1[[#This Row],[On Hand Stock (units)]]-(12*Table1[[#This Row],[APU
(units)]])</f>
        <v>-379.20836543432625</v>
      </c>
      <c r="AD779" s="64">
        <v>408</v>
      </c>
      <c r="AE779" s="65">
        <f>AD779*Table1[[#This Row],[Std. Price ($)]]</f>
        <v>14320.790354879997</v>
      </c>
    </row>
    <row r="780" spans="1:31" ht="18.5" x14ac:dyDescent="0.35">
      <c r="A780" s="46">
        <v>12151.203783680108</v>
      </c>
      <c r="B780" s="47">
        <v>93.056181749999979</v>
      </c>
      <c r="C780" s="47">
        <v>1067.2589542518749</v>
      </c>
      <c r="D780" s="47">
        <f>Table1[[#This Row],[On-Hand Stock ($)]]/Table1[[#This Row],[Std. Price ($)]]</f>
        <v>11.46897427103896</v>
      </c>
      <c r="E780" s="48">
        <v>50</v>
      </c>
      <c r="F780" s="49">
        <v>1.5</v>
      </c>
      <c r="G780" s="48">
        <v>1</v>
      </c>
      <c r="H780" s="48">
        <v>0.25</v>
      </c>
      <c r="I780" s="48">
        <v>28</v>
      </c>
      <c r="J780" s="55">
        <f>Table1[[#This Row],[APU
(units)]]+(Table1[[#This Row],[APU Trend]]*Table1[[#This Row],[APU
(units)]])</f>
        <v>125</v>
      </c>
      <c r="K780" s="55" t="str">
        <f>IF(Table1[[#This Row],[On Hand Stock (units)]]&gt;J780,"Yes","No")</f>
        <v>No</v>
      </c>
      <c r="L780" s="55">
        <f>Table1[[#This Row],[Lead Time (days)]]/Table1[[#This Row],[S-OTD]]</f>
        <v>28</v>
      </c>
      <c r="M780" s="55">
        <f>(Table1[[#This Row],[Demand variability (COV)]]/100)*E780</f>
        <v>0.125</v>
      </c>
      <c r="N780" s="55">
        <f>AVERAGE(Table1[[#This Row],[Lead Time (days)]],Table1[[#This Row],[Exp. Lead time]])</f>
        <v>28</v>
      </c>
      <c r="O780" s="55">
        <f>(Table1[[#This Row],[Exp. Lead time]]-N780)^2</f>
        <v>0</v>
      </c>
      <c r="P780" s="55">
        <v>0</v>
      </c>
      <c r="Q780" s="55">
        <f>1.64*SQRT(Table1[[#This Row],[Lead Time (days)]]*(M780^2)+Table1[[#This Row],[APU
(units)]]*P780)</f>
        <v>1.084758037536482</v>
      </c>
      <c r="R780" s="58">
        <f>Table1[[#This Row],[Safety Stock]]+(E780/30)*Table1[[#This Row],[Lead Time (days)]]</f>
        <v>47.751424704203153</v>
      </c>
      <c r="S780" s="58" t="str">
        <f>IF(Table1[[#This Row],[On Hand Stock (units)]]&gt;R780,"yes","no")</f>
        <v>no</v>
      </c>
      <c r="T780" s="59">
        <f>Table1[[#This Row],[On Hand Stock (units)]]-J780</f>
        <v>-113.53102572896104</v>
      </c>
      <c r="U780" s="59">
        <f>Table1[[#This Row],[Exp. Lead time]]*Table1[[#This Row],[APU
(units)]]/30</f>
        <v>46.666666666666664</v>
      </c>
      <c r="V780" s="59">
        <f>Table1[[#This Row],[On Hand Stock (units)]]+U780</f>
        <v>58.135640937705624</v>
      </c>
      <c r="W780" s="59" t="str">
        <f>IF(Table1[[#This Row],[On hand quantity after purchase]]&gt;Table1[[#This Row],[APU  Projection for oct]],"Yes","No")</f>
        <v>No</v>
      </c>
      <c r="X780" s="59">
        <f>AE780-Table1[[#This Row],[On Hand Stock (units)]]</f>
        <v>55822.240075728951</v>
      </c>
      <c r="Y780" s="59">
        <f>MAX(Table1[[#This Row],[Qty required to meet next quarter]],Table1[[#This Row],[MOQ/One lead time demand]])</f>
        <v>55822.240075728951</v>
      </c>
      <c r="Z780" s="59">
        <f>Table1[[#This Row],[Qty to purchase]]*Table1[[#This Row],[Std. Price ($)]]</f>
        <v>5194604.5181791661</v>
      </c>
      <c r="AA780" s="59"/>
      <c r="AB780" s="59"/>
      <c r="AC780" s="61">
        <f>Table1[[#This Row],[On Hand Stock (units)]]-(12*Table1[[#This Row],[APU
(units)]])</f>
        <v>-588.53102572896103</v>
      </c>
      <c r="AD780" s="64">
        <v>600</v>
      </c>
      <c r="AE780" s="65">
        <f>AD780*Table1[[#This Row],[Std. Price ($)]]</f>
        <v>55833.70904999999</v>
      </c>
    </row>
    <row r="781" spans="1:31" ht="18.5" x14ac:dyDescent="0.35">
      <c r="A781" s="46">
        <v>80557.196680438865</v>
      </c>
      <c r="B781" s="47">
        <v>13.084899999999999</v>
      </c>
      <c r="C781" s="47">
        <v>202.77630187177201</v>
      </c>
      <c r="D781" s="47">
        <f>Table1[[#This Row],[On-Hand Stock ($)]]/Table1[[#This Row],[Std. Price ($)]]</f>
        <v>15.496969932653059</v>
      </c>
      <c r="E781" s="48">
        <v>58</v>
      </c>
      <c r="F781" s="49">
        <v>-0.2</v>
      </c>
      <c r="G781" s="48">
        <v>0.78</v>
      </c>
      <c r="H781" s="48">
        <v>0.76</v>
      </c>
      <c r="I781" s="48">
        <v>8</v>
      </c>
      <c r="J781" s="55">
        <f>Table1[[#This Row],[APU
(units)]]+(Table1[[#This Row],[APU Trend]]*Table1[[#This Row],[APU
(units)]])</f>
        <v>46.4</v>
      </c>
      <c r="K781" s="55" t="str">
        <f>IF(Table1[[#This Row],[On Hand Stock (units)]]&gt;J781,"Yes","No")</f>
        <v>No</v>
      </c>
      <c r="L781" s="55">
        <f>Table1[[#This Row],[Lead Time (days)]]/Table1[[#This Row],[S-OTD]]</f>
        <v>10.256410256410255</v>
      </c>
      <c r="M781" s="55">
        <f>(Table1[[#This Row],[Demand variability (COV)]]/100)*E781</f>
        <v>0.44080000000000003</v>
      </c>
      <c r="N781" s="55">
        <f>AVERAGE(Table1[[#This Row],[Lead Time (days)]],Table1[[#This Row],[Exp. Lead time]])</f>
        <v>9.1282051282051277</v>
      </c>
      <c r="O781" s="55">
        <f>(Table1[[#This Row],[Exp. Lead time]]-N781)^2</f>
        <v>1.2728468113083486</v>
      </c>
      <c r="P781" s="55">
        <v>1.2728468113083486</v>
      </c>
      <c r="Q781" s="55">
        <f>1.64*SQRT(Table1[[#This Row],[Lead Time (days)]]*(M781^2)+Table1[[#This Row],[APU
(units)]]*P781)</f>
        <v>14.238709335198124</v>
      </c>
      <c r="R781" s="58">
        <f>Table1[[#This Row],[Safety Stock]]+(E781/30)*Table1[[#This Row],[Lead Time (days)]]</f>
        <v>29.705376001864792</v>
      </c>
      <c r="S781" s="58" t="str">
        <f>IF(Table1[[#This Row],[On Hand Stock (units)]]&gt;R781,"yes","no")</f>
        <v>no</v>
      </c>
      <c r="T781" s="59">
        <f>Table1[[#This Row],[On Hand Stock (units)]]-J781</f>
        <v>-30.90303006734694</v>
      </c>
      <c r="U781" s="59">
        <f>Table1[[#This Row],[Exp. Lead time]]*Table1[[#This Row],[APU
(units)]]/30</f>
        <v>19.829059829059826</v>
      </c>
      <c r="V781" s="59">
        <f>Table1[[#This Row],[On Hand Stock (units)]]+U781</f>
        <v>35.326029761712888</v>
      </c>
      <c r="W781" s="59" t="str">
        <f>IF(Table1[[#This Row],[On hand quantity after purchase]]&gt;Table1[[#This Row],[APU  Projection for oct]],"Yes","No")</f>
        <v>No</v>
      </c>
      <c r="X781" s="59">
        <f>AE781-Table1[[#This Row],[On Hand Stock (units)]]</f>
        <v>1350.5665900673466</v>
      </c>
      <c r="Y781" s="59">
        <f>MAX(Table1[[#This Row],[Qty required to meet next quarter]],Table1[[#This Row],[MOQ/One lead time demand]])</f>
        <v>1350.5665900673466</v>
      </c>
      <c r="Z781" s="59">
        <f>Table1[[#This Row],[Qty to purchase]]*Table1[[#This Row],[Std. Price ($)]]</f>
        <v>17672.028774372222</v>
      </c>
      <c r="AA781" s="59"/>
      <c r="AB781" s="59"/>
      <c r="AC781" s="61">
        <f>Table1[[#This Row],[On Hand Stock (units)]]-(12*Table1[[#This Row],[APU
(units)]])</f>
        <v>-680.50303006734691</v>
      </c>
      <c r="AD781" s="64">
        <v>104.39999999999998</v>
      </c>
      <c r="AE781" s="65">
        <f>AD781*Table1[[#This Row],[Std. Price ($)]]</f>
        <v>1366.0635599999996</v>
      </c>
    </row>
    <row r="782" spans="1:31" ht="18.5" x14ac:dyDescent="0.35">
      <c r="A782" s="46">
        <v>34296.637575427521</v>
      </c>
      <c r="B782" s="47">
        <v>10.502319999999999</v>
      </c>
      <c r="C782" s="47">
        <v>153.97016105699825</v>
      </c>
      <c r="D782" s="47">
        <f>Table1[[#This Row],[On-Hand Stock ($)]]/Table1[[#This Row],[Std. Price ($)]]</f>
        <v>14.660585571283132</v>
      </c>
      <c r="E782" s="48">
        <v>50</v>
      </c>
      <c r="F782" s="49">
        <v>0.8</v>
      </c>
      <c r="G782" s="48">
        <v>0.89</v>
      </c>
      <c r="H782" s="48">
        <v>1.17</v>
      </c>
      <c r="I782" s="48">
        <v>6</v>
      </c>
      <c r="J782" s="55">
        <f>Table1[[#This Row],[APU
(units)]]+(Table1[[#This Row],[APU Trend]]*Table1[[#This Row],[APU
(units)]])</f>
        <v>90</v>
      </c>
      <c r="K782" s="55" t="str">
        <f>IF(Table1[[#This Row],[On Hand Stock (units)]]&gt;J782,"Yes","No")</f>
        <v>No</v>
      </c>
      <c r="L782" s="55">
        <f>Table1[[#This Row],[Lead Time (days)]]/Table1[[#This Row],[S-OTD]]</f>
        <v>6.7415730337078648</v>
      </c>
      <c r="M782" s="55">
        <f>(Table1[[#This Row],[Demand variability (COV)]]/100)*E782</f>
        <v>0.58499999999999996</v>
      </c>
      <c r="N782" s="55">
        <f>AVERAGE(Table1[[#This Row],[Lead Time (days)]],Table1[[#This Row],[Exp. Lead time]])</f>
        <v>6.3707865168539328</v>
      </c>
      <c r="O782" s="55">
        <f>(Table1[[#This Row],[Exp. Lead time]]-N782)^2</f>
        <v>0.13748264108067115</v>
      </c>
      <c r="P782" s="55">
        <v>0.13748264108067115</v>
      </c>
      <c r="Q782" s="55">
        <f>1.64*SQRT(Table1[[#This Row],[Lead Time (days)]]*(M782^2)+Table1[[#This Row],[APU
(units)]]*P782)</f>
        <v>4.9001383381011454</v>
      </c>
      <c r="R782" s="58">
        <f>Table1[[#This Row],[Safety Stock]]+(E782/30)*Table1[[#This Row],[Lead Time (days)]]</f>
        <v>14.900138338101145</v>
      </c>
      <c r="S782" s="58" t="str">
        <f>IF(Table1[[#This Row],[On Hand Stock (units)]]&gt;R782,"yes","no")</f>
        <v>no</v>
      </c>
      <c r="T782" s="59">
        <f>Table1[[#This Row],[On Hand Stock (units)]]-J782</f>
        <v>-75.339414428716864</v>
      </c>
      <c r="U782" s="59">
        <f>Table1[[#This Row],[Exp. Lead time]]*Table1[[#This Row],[APU
(units)]]/30</f>
        <v>11.235955056179774</v>
      </c>
      <c r="V782" s="59">
        <f>Table1[[#This Row],[On Hand Stock (units)]]+U782</f>
        <v>25.896540627462905</v>
      </c>
      <c r="W782" s="59" t="str">
        <f>IF(Table1[[#This Row],[On hand quantity after purchase]]&gt;Table1[[#This Row],[APU  Projection for oct]],"Yes","No")</f>
        <v>No</v>
      </c>
      <c r="X782" s="59">
        <f>AE782-Table1[[#This Row],[On Hand Stock (units)]]</f>
        <v>4081.2442144287165</v>
      </c>
      <c r="Y782" s="59">
        <f>MAX(Table1[[#This Row],[Qty required to meet next quarter]],Table1[[#This Row],[MOQ/One lead time demand]])</f>
        <v>4081.2442144287165</v>
      </c>
      <c r="Z782" s="59">
        <f>Table1[[#This Row],[Qty to purchase]]*Table1[[#This Row],[Std. Price ($)]]</f>
        <v>42862.532738078997</v>
      </c>
      <c r="AA782" s="59"/>
      <c r="AB782" s="59"/>
      <c r="AC782" s="61">
        <f>Table1[[#This Row],[On Hand Stock (units)]]-(12*Table1[[#This Row],[APU
(units)]])</f>
        <v>-585.33941442871685</v>
      </c>
      <c r="AD782" s="64">
        <v>390</v>
      </c>
      <c r="AE782" s="65">
        <f>AD782*Table1[[#This Row],[Std. Price ($)]]</f>
        <v>4095.9047999999998</v>
      </c>
    </row>
    <row r="783" spans="1:31" ht="18.5" x14ac:dyDescent="0.35">
      <c r="A783" s="46">
        <v>78367.935622613179</v>
      </c>
      <c r="B783" s="47">
        <v>232.65114094999998</v>
      </c>
      <c r="C783" s="47">
        <v>18542.525360113963</v>
      </c>
      <c r="D783" s="47">
        <f>Table1[[#This Row],[On-Hand Stock ($)]]/Table1[[#This Row],[Std. Price ($)]]</f>
        <v>79.700986139152505</v>
      </c>
      <c r="E783" s="48">
        <v>50</v>
      </c>
      <c r="F783" s="49">
        <v>0.4</v>
      </c>
      <c r="G783" s="48">
        <v>1</v>
      </c>
      <c r="H783" s="48">
        <v>1.43</v>
      </c>
      <c r="I783" s="48">
        <v>29</v>
      </c>
      <c r="J783" s="55">
        <f>Table1[[#This Row],[APU
(units)]]+(Table1[[#This Row],[APU Trend]]*Table1[[#This Row],[APU
(units)]])</f>
        <v>70</v>
      </c>
      <c r="K783" s="55" t="str">
        <f>IF(Table1[[#This Row],[On Hand Stock (units)]]&gt;J783,"Yes","No")</f>
        <v>Yes</v>
      </c>
      <c r="L783" s="55">
        <f>Table1[[#This Row],[Lead Time (days)]]/Table1[[#This Row],[S-OTD]]</f>
        <v>29</v>
      </c>
      <c r="M783" s="55">
        <f>(Table1[[#This Row],[Demand variability (COV)]]/100)*E783</f>
        <v>0.71499999999999997</v>
      </c>
      <c r="N783" s="55">
        <f>AVERAGE(Table1[[#This Row],[Lead Time (days)]],Table1[[#This Row],[Exp. Lead time]])</f>
        <v>29</v>
      </c>
      <c r="O783" s="55">
        <f>(Table1[[#This Row],[Exp. Lead time]]-N783)^2</f>
        <v>0</v>
      </c>
      <c r="P783" s="55">
        <v>0</v>
      </c>
      <c r="Q783" s="55">
        <f>1.64*SQRT(Table1[[#This Row],[Lead Time (days)]]*(M783^2)+Table1[[#This Row],[APU
(units)]]*P783)</f>
        <v>6.3146442528459188</v>
      </c>
      <c r="R783" s="58">
        <f>Table1[[#This Row],[Safety Stock]]+(E783/30)*Table1[[#This Row],[Lead Time (days)]]</f>
        <v>54.647977586179252</v>
      </c>
      <c r="S783" s="58" t="str">
        <f>IF(Table1[[#This Row],[On Hand Stock (units)]]&gt;R783,"yes","no")</f>
        <v>yes</v>
      </c>
      <c r="T783" s="59">
        <f>Table1[[#This Row],[On Hand Stock (units)]]-J783</f>
        <v>9.700986139152505</v>
      </c>
      <c r="U783" s="59">
        <f>Table1[[#This Row],[Exp. Lead time]]*Table1[[#This Row],[APU
(units)]]/30</f>
        <v>48.333333333333336</v>
      </c>
      <c r="V783" s="59">
        <f>Table1[[#This Row],[On Hand Stock (units)]]+U783</f>
        <v>128.03431947248583</v>
      </c>
      <c r="W783" s="59" t="str">
        <f>IF(Table1[[#This Row],[On hand quantity after purchase]]&gt;Table1[[#This Row],[APU  Projection for oct]],"Yes","No")</f>
        <v>Yes</v>
      </c>
      <c r="X783" s="59">
        <f>AE783-Table1[[#This Row],[On Hand Stock (units)]]</f>
        <v>62736.107070360849</v>
      </c>
      <c r="Y783" s="59">
        <f>MAX(Table1[[#This Row],[Qty required to meet next quarter]],Table1[[#This Row],[MOQ/One lead time demand]])</f>
        <v>62736.107070360849</v>
      </c>
      <c r="Z783" s="59">
        <f>Table1[[#This Row],[Qty to purchase]]*Table1[[#This Row],[Std. Price ($)]]</f>
        <v>14595626.888680812</v>
      </c>
      <c r="AA783" s="59"/>
      <c r="AB783" s="59"/>
      <c r="AC783" s="61">
        <f>Table1[[#This Row],[On Hand Stock (units)]]-(12*Table1[[#This Row],[APU
(units)]])</f>
        <v>-520.29901386084748</v>
      </c>
      <c r="AD783" s="64">
        <v>270</v>
      </c>
      <c r="AE783" s="65">
        <f>AD783*Table1[[#This Row],[Std. Price ($)]]</f>
        <v>62815.808056499998</v>
      </c>
    </row>
    <row r="784" spans="1:31" ht="18.5" x14ac:dyDescent="0.35">
      <c r="A784" s="46">
        <v>75543.622401543602</v>
      </c>
      <c r="B784" s="47">
        <v>106.21030357999999</v>
      </c>
      <c r="C784" s="47">
        <v>7335.3164882162337</v>
      </c>
      <c r="D784" s="47">
        <f>Table1[[#This Row],[On-Hand Stock ($)]]/Table1[[#This Row],[Std. Price ($)]]</f>
        <v>69.064076092119521</v>
      </c>
      <c r="E784" s="48">
        <v>74</v>
      </c>
      <c r="F784" s="49">
        <v>0.2</v>
      </c>
      <c r="G784" s="48">
        <v>1</v>
      </c>
      <c r="H784" s="48">
        <v>0.86</v>
      </c>
      <c r="I784" s="48">
        <v>28</v>
      </c>
      <c r="J784" s="55">
        <f>Table1[[#This Row],[APU
(units)]]+(Table1[[#This Row],[APU Trend]]*Table1[[#This Row],[APU
(units)]])</f>
        <v>88.8</v>
      </c>
      <c r="K784" s="55" t="str">
        <f>IF(Table1[[#This Row],[On Hand Stock (units)]]&gt;J784,"Yes","No")</f>
        <v>No</v>
      </c>
      <c r="L784" s="55">
        <f>Table1[[#This Row],[Lead Time (days)]]/Table1[[#This Row],[S-OTD]]</f>
        <v>28</v>
      </c>
      <c r="M784" s="55">
        <f>(Table1[[#This Row],[Demand variability (COV)]]/100)*E784</f>
        <v>0.63639999999999997</v>
      </c>
      <c r="N784" s="55">
        <f>AVERAGE(Table1[[#This Row],[Lead Time (days)]],Table1[[#This Row],[Exp. Lead time]])</f>
        <v>28</v>
      </c>
      <c r="O784" s="55">
        <f>(Table1[[#This Row],[Exp. Lead time]]-N784)^2</f>
        <v>0</v>
      </c>
      <c r="P784" s="55">
        <v>0</v>
      </c>
      <c r="Q784" s="55">
        <f>1.64*SQRT(Table1[[#This Row],[Lead Time (days)]]*(M784^2)+Table1[[#This Row],[APU
(units)]]*P784)</f>
        <v>5.5227201207057375</v>
      </c>
      <c r="R784" s="58">
        <f>Table1[[#This Row],[Safety Stock]]+(E784/30)*Table1[[#This Row],[Lead Time (days)]]</f>
        <v>74.589386787372405</v>
      </c>
      <c r="S784" s="58" t="str">
        <f>IF(Table1[[#This Row],[On Hand Stock (units)]]&gt;R784,"yes","no")</f>
        <v>no</v>
      </c>
      <c r="T784" s="59">
        <f>Table1[[#This Row],[On Hand Stock (units)]]-J784</f>
        <v>-19.735923907880476</v>
      </c>
      <c r="U784" s="59">
        <f>Table1[[#This Row],[Exp. Lead time]]*Table1[[#This Row],[APU
(units)]]/30</f>
        <v>69.066666666666663</v>
      </c>
      <c r="V784" s="59">
        <f>Table1[[#This Row],[On Hand Stock (units)]]+U784</f>
        <v>138.1307427587862</v>
      </c>
      <c r="W784" s="59" t="str">
        <f>IF(Table1[[#This Row],[On hand quantity after purchase]]&gt;Table1[[#This Row],[APU  Projection for oct]],"Yes","No")</f>
        <v>Yes</v>
      </c>
      <c r="X784" s="59">
        <f>AE784-Table1[[#This Row],[On Hand Stock (units)]]</f>
        <v>32941.098276571873</v>
      </c>
      <c r="Y784" s="59">
        <f>MAX(Table1[[#This Row],[Qty required to meet next quarter]],Table1[[#This Row],[MOQ/One lead time demand]])</f>
        <v>32941.098276571873</v>
      </c>
      <c r="Z784" s="59">
        <f>Table1[[#This Row],[Qty to purchase]]*Table1[[#This Row],[Std. Price ($)]]</f>
        <v>3498684.0482133129</v>
      </c>
      <c r="AA784" s="59"/>
      <c r="AB784" s="59"/>
      <c r="AC784" s="61">
        <f>Table1[[#This Row],[On Hand Stock (units)]]-(12*Table1[[#This Row],[APU
(units)]])</f>
        <v>-818.93592390788046</v>
      </c>
      <c r="AD784" s="64">
        <v>310.79999999999995</v>
      </c>
      <c r="AE784" s="65">
        <f>AD784*Table1[[#This Row],[Std. Price ($)]]</f>
        <v>33010.162352663989</v>
      </c>
    </row>
    <row r="785" spans="1:31" ht="18.5" x14ac:dyDescent="0.35">
      <c r="A785" s="46">
        <v>77655.76465208242</v>
      </c>
      <c r="B785" s="47">
        <v>21.155999999999999</v>
      </c>
      <c r="C785" s="47">
        <v>287.7003770666667</v>
      </c>
      <c r="D785" s="47">
        <f>Table1[[#This Row],[On-Hand Stock ($)]]/Table1[[#This Row],[Std. Price ($)]]</f>
        <v>13.598996836200923</v>
      </c>
      <c r="E785" s="48">
        <v>74</v>
      </c>
      <c r="F785" s="49">
        <v>0.8</v>
      </c>
      <c r="G785" s="48">
        <v>1</v>
      </c>
      <c r="H785" s="48">
        <v>0.25</v>
      </c>
      <c r="I785" s="48">
        <v>16</v>
      </c>
      <c r="J785" s="55">
        <f>Table1[[#This Row],[APU
(units)]]+(Table1[[#This Row],[APU Trend]]*Table1[[#This Row],[APU
(units)]])</f>
        <v>133.19999999999999</v>
      </c>
      <c r="K785" s="55" t="str">
        <f>IF(Table1[[#This Row],[On Hand Stock (units)]]&gt;J785,"Yes","No")</f>
        <v>No</v>
      </c>
      <c r="L785" s="55">
        <f>Table1[[#This Row],[Lead Time (days)]]/Table1[[#This Row],[S-OTD]]</f>
        <v>16</v>
      </c>
      <c r="M785" s="55">
        <f>(Table1[[#This Row],[Demand variability (COV)]]/100)*E785</f>
        <v>0.185</v>
      </c>
      <c r="N785" s="55">
        <f>AVERAGE(Table1[[#This Row],[Lead Time (days)]],Table1[[#This Row],[Exp. Lead time]])</f>
        <v>16</v>
      </c>
      <c r="O785" s="55">
        <f>(Table1[[#This Row],[Exp. Lead time]]-N785)^2</f>
        <v>0</v>
      </c>
      <c r="P785" s="55">
        <v>0</v>
      </c>
      <c r="Q785" s="55">
        <f>1.64*SQRT(Table1[[#This Row],[Lead Time (days)]]*(M785^2)+Table1[[#This Row],[APU
(units)]]*P785)</f>
        <v>1.2136</v>
      </c>
      <c r="R785" s="58">
        <f>Table1[[#This Row],[Safety Stock]]+(E785/30)*Table1[[#This Row],[Lead Time (days)]]</f>
        <v>40.680266666666668</v>
      </c>
      <c r="S785" s="58" t="str">
        <f>IF(Table1[[#This Row],[On Hand Stock (units)]]&gt;R785,"yes","no")</f>
        <v>no</v>
      </c>
      <c r="T785" s="59">
        <f>Table1[[#This Row],[On Hand Stock (units)]]-J785</f>
        <v>-119.60100316379906</v>
      </c>
      <c r="U785" s="59">
        <f>Table1[[#This Row],[Exp. Lead time]]*Table1[[#This Row],[APU
(units)]]/30</f>
        <v>39.466666666666669</v>
      </c>
      <c r="V785" s="59">
        <f>Table1[[#This Row],[On Hand Stock (units)]]+U785</f>
        <v>53.065663502867594</v>
      </c>
      <c r="W785" s="59" t="str">
        <f>IF(Table1[[#This Row],[On hand quantity after purchase]]&gt;Table1[[#This Row],[APU  Projection for oct]],"Yes","No")</f>
        <v>No</v>
      </c>
      <c r="X785" s="59">
        <f>AE785-Table1[[#This Row],[On Hand Stock (units)]]</f>
        <v>12197.6442031638</v>
      </c>
      <c r="Y785" s="59">
        <f>MAX(Table1[[#This Row],[Qty required to meet next quarter]],Table1[[#This Row],[MOQ/One lead time demand]])</f>
        <v>12197.6442031638</v>
      </c>
      <c r="Z785" s="59">
        <f>Table1[[#This Row],[Qty to purchase]]*Table1[[#This Row],[Std. Price ($)]]</f>
        <v>258053.36076213332</v>
      </c>
      <c r="AA785" s="59"/>
      <c r="AB785" s="59"/>
      <c r="AC785" s="61">
        <f>Table1[[#This Row],[On Hand Stock (units)]]-(12*Table1[[#This Row],[APU
(units)]])</f>
        <v>-874.40100316379903</v>
      </c>
      <c r="AD785" s="64">
        <v>577.20000000000005</v>
      </c>
      <c r="AE785" s="65">
        <f>AD785*Table1[[#This Row],[Std. Price ($)]]</f>
        <v>12211.243200000001</v>
      </c>
    </row>
    <row r="786" spans="1:31" ht="18.5" x14ac:dyDescent="0.35">
      <c r="A786" s="46">
        <v>17003.457855376779</v>
      </c>
      <c r="B786" s="47">
        <v>7.2734499999999995</v>
      </c>
      <c r="C786" s="47">
        <v>30.65019160866667</v>
      </c>
      <c r="D786" s="47">
        <f>Table1[[#This Row],[On-Hand Stock ($)]]/Table1[[#This Row],[Std. Price ($)]]</f>
        <v>4.2139825816726137</v>
      </c>
      <c r="E786" s="48">
        <v>10</v>
      </c>
      <c r="F786" s="49">
        <v>1.5</v>
      </c>
      <c r="G786" s="48">
        <v>1</v>
      </c>
      <c r="H786" s="48">
        <v>1.23</v>
      </c>
      <c r="I786" s="48">
        <v>8</v>
      </c>
      <c r="J786" s="55">
        <f>Table1[[#This Row],[APU
(units)]]+(Table1[[#This Row],[APU Trend]]*Table1[[#This Row],[APU
(units)]])</f>
        <v>25</v>
      </c>
      <c r="K786" s="55" t="str">
        <f>IF(Table1[[#This Row],[On Hand Stock (units)]]&gt;J786,"Yes","No")</f>
        <v>No</v>
      </c>
      <c r="L786" s="55">
        <f>Table1[[#This Row],[Lead Time (days)]]/Table1[[#This Row],[S-OTD]]</f>
        <v>8</v>
      </c>
      <c r="M786" s="55">
        <f>(Table1[[#This Row],[Demand variability (COV)]]/100)*E786</f>
        <v>0.123</v>
      </c>
      <c r="N786" s="55">
        <f>AVERAGE(Table1[[#This Row],[Lead Time (days)]],Table1[[#This Row],[Exp. Lead time]])</f>
        <v>8</v>
      </c>
      <c r="O786" s="55">
        <f>(Table1[[#This Row],[Exp. Lead time]]-N786)^2</f>
        <v>0</v>
      </c>
      <c r="P786" s="55">
        <v>0</v>
      </c>
      <c r="Q786" s="55">
        <f>1.64*SQRT(Table1[[#This Row],[Lead Time (days)]]*(M786^2)+Table1[[#This Row],[APU
(units)]]*P786)</f>
        <v>0.57055031960380143</v>
      </c>
      <c r="R786" s="58">
        <f>Table1[[#This Row],[Safety Stock]]+(E786/30)*Table1[[#This Row],[Lead Time (days)]]</f>
        <v>3.2372169862704681</v>
      </c>
      <c r="S786" s="58" t="str">
        <f>IF(Table1[[#This Row],[On Hand Stock (units)]]&gt;R786,"yes","no")</f>
        <v>yes</v>
      </c>
      <c r="T786" s="59">
        <f>Table1[[#This Row],[On Hand Stock (units)]]-J786</f>
        <v>-20.786017418327386</v>
      </c>
      <c r="U786" s="59">
        <f>Table1[[#This Row],[Exp. Lead time]]*Table1[[#This Row],[APU
(units)]]/30</f>
        <v>2.6666666666666665</v>
      </c>
      <c r="V786" s="59">
        <f>Table1[[#This Row],[On Hand Stock (units)]]+U786</f>
        <v>6.8806492483392798</v>
      </c>
      <c r="W786" s="59" t="str">
        <f>IF(Table1[[#This Row],[On hand quantity after purchase]]&gt;Table1[[#This Row],[APU  Projection for oct]],"Yes","No")</f>
        <v>No</v>
      </c>
      <c r="X786" s="59">
        <f>AE786-Table1[[#This Row],[On Hand Stock (units)]]</f>
        <v>868.6000174183273</v>
      </c>
      <c r="Y786" s="59">
        <f>MAX(Table1[[#This Row],[Qty required to meet next quarter]],Table1[[#This Row],[MOQ/One lead time demand]])</f>
        <v>868.6000174183273</v>
      </c>
      <c r="Z786" s="59">
        <f>Table1[[#This Row],[Qty to purchase]]*Table1[[#This Row],[Std. Price ($)]]</f>
        <v>6317.7187966913325</v>
      </c>
      <c r="AA786" s="59"/>
      <c r="AB786" s="59"/>
      <c r="AC786" s="61">
        <f>Table1[[#This Row],[On Hand Stock (units)]]-(12*Table1[[#This Row],[APU
(units)]])</f>
        <v>-115.78601741832739</v>
      </c>
      <c r="AD786" s="64">
        <v>120</v>
      </c>
      <c r="AE786" s="65">
        <f>AD786*Table1[[#This Row],[Std. Price ($)]]</f>
        <v>872.81399999999996</v>
      </c>
    </row>
    <row r="787" spans="1:31" ht="18.5" x14ac:dyDescent="0.35">
      <c r="A787" s="46">
        <v>34364.441876364348</v>
      </c>
      <c r="B787" s="47">
        <v>9.025269999999999</v>
      </c>
      <c r="C787" s="47">
        <v>37.255183663866667</v>
      </c>
      <c r="D787" s="47">
        <f>Table1[[#This Row],[On-Hand Stock ($)]]/Table1[[#This Row],[Std. Price ($)]]</f>
        <v>4.1278746966979014</v>
      </c>
      <c r="E787" s="48">
        <v>10</v>
      </c>
      <c r="F787" s="49">
        <v>-0.2</v>
      </c>
      <c r="G787" s="48">
        <v>1</v>
      </c>
      <c r="H787" s="48">
        <v>1.23</v>
      </c>
      <c r="I787" s="48">
        <v>8</v>
      </c>
      <c r="J787" s="55">
        <f>Table1[[#This Row],[APU
(units)]]+(Table1[[#This Row],[APU Trend]]*Table1[[#This Row],[APU
(units)]])</f>
        <v>8</v>
      </c>
      <c r="K787" s="55" t="str">
        <f>IF(Table1[[#This Row],[On Hand Stock (units)]]&gt;J787,"Yes","No")</f>
        <v>No</v>
      </c>
      <c r="L787" s="55">
        <f>Table1[[#This Row],[Lead Time (days)]]/Table1[[#This Row],[S-OTD]]</f>
        <v>8</v>
      </c>
      <c r="M787" s="55">
        <f>(Table1[[#This Row],[Demand variability (COV)]]/100)*E787</f>
        <v>0.123</v>
      </c>
      <c r="N787" s="55">
        <f>AVERAGE(Table1[[#This Row],[Lead Time (days)]],Table1[[#This Row],[Exp. Lead time]])</f>
        <v>8</v>
      </c>
      <c r="O787" s="55">
        <f>(Table1[[#This Row],[Exp. Lead time]]-N787)^2</f>
        <v>0</v>
      </c>
      <c r="P787" s="55">
        <v>0</v>
      </c>
      <c r="Q787" s="55">
        <f>1.64*SQRT(Table1[[#This Row],[Lead Time (days)]]*(M787^2)+Table1[[#This Row],[APU
(units)]]*P787)</f>
        <v>0.57055031960380143</v>
      </c>
      <c r="R787" s="58">
        <f>Table1[[#This Row],[Safety Stock]]+(E787/30)*Table1[[#This Row],[Lead Time (days)]]</f>
        <v>3.2372169862704681</v>
      </c>
      <c r="S787" s="58" t="str">
        <f>IF(Table1[[#This Row],[On Hand Stock (units)]]&gt;R787,"yes","no")</f>
        <v>yes</v>
      </c>
      <c r="T787" s="59">
        <f>Table1[[#This Row],[On Hand Stock (units)]]-J787</f>
        <v>-3.8721253033020986</v>
      </c>
      <c r="U787" s="59">
        <f>Table1[[#This Row],[Exp. Lead time]]*Table1[[#This Row],[APU
(units)]]/30</f>
        <v>2.6666666666666665</v>
      </c>
      <c r="V787" s="59">
        <f>Table1[[#This Row],[On Hand Stock (units)]]+U787</f>
        <v>6.7945413633645675</v>
      </c>
      <c r="W787" s="59" t="str">
        <f>IF(Table1[[#This Row],[On hand quantity after purchase]]&gt;Table1[[#This Row],[APU  Projection for oct]],"Yes","No")</f>
        <v>No</v>
      </c>
      <c r="X787" s="59">
        <f>AE787-Table1[[#This Row],[On Hand Stock (units)]]</f>
        <v>158.32698530330208</v>
      </c>
      <c r="Y787" s="59">
        <f>MAX(Table1[[#This Row],[Qty required to meet next quarter]],Table1[[#This Row],[MOQ/One lead time demand]])</f>
        <v>158.32698530330208</v>
      </c>
      <c r="Z787" s="59">
        <f>Table1[[#This Row],[Qty to purchase]]*Table1[[#This Row],[Std. Price ($)]]</f>
        <v>1428.9437906483331</v>
      </c>
      <c r="AA787" s="59"/>
      <c r="AB787" s="59"/>
      <c r="AC787" s="61">
        <f>Table1[[#This Row],[On Hand Stock (units)]]-(12*Table1[[#This Row],[APU
(units)]])</f>
        <v>-115.8721253033021</v>
      </c>
      <c r="AD787" s="64">
        <v>18</v>
      </c>
      <c r="AE787" s="65">
        <f>AD787*Table1[[#This Row],[Std. Price ($)]]</f>
        <v>162.45486</v>
      </c>
    </row>
    <row r="788" spans="1:31" ht="18.5" x14ac:dyDescent="0.35">
      <c r="A788" s="46">
        <v>60638.948642913696</v>
      </c>
      <c r="B788" s="47">
        <v>14.048529999999998</v>
      </c>
      <c r="C788" s="47">
        <v>57.277701315866707</v>
      </c>
      <c r="D788" s="47">
        <f>Table1[[#This Row],[On-Hand Stock ($)]]/Table1[[#This Row],[Std. Price ($)]]</f>
        <v>4.0771312952932952</v>
      </c>
      <c r="E788" s="48">
        <v>10</v>
      </c>
      <c r="F788" s="49">
        <v>-0.6</v>
      </c>
      <c r="G788" s="48">
        <v>0.75</v>
      </c>
      <c r="H788" s="48">
        <v>1.23</v>
      </c>
      <c r="I788" s="48">
        <v>8</v>
      </c>
      <c r="J788" s="55">
        <f>Table1[[#This Row],[APU
(units)]]+(Table1[[#This Row],[APU Trend]]*Table1[[#This Row],[APU
(units)]])</f>
        <v>4</v>
      </c>
      <c r="K788" s="55" t="str">
        <f>IF(Table1[[#This Row],[On Hand Stock (units)]]&gt;J788,"Yes","No")</f>
        <v>Yes</v>
      </c>
      <c r="L788" s="55">
        <f>Table1[[#This Row],[Lead Time (days)]]/Table1[[#This Row],[S-OTD]]</f>
        <v>10.666666666666666</v>
      </c>
      <c r="M788" s="55">
        <f>(Table1[[#This Row],[Demand variability (COV)]]/100)*E788</f>
        <v>0.123</v>
      </c>
      <c r="N788" s="55">
        <f>AVERAGE(Table1[[#This Row],[Lead Time (days)]],Table1[[#This Row],[Exp. Lead time]])</f>
        <v>9.3333333333333321</v>
      </c>
      <c r="O788" s="55">
        <f>(Table1[[#This Row],[Exp. Lead time]]-N788)^2</f>
        <v>1.7777777777777795</v>
      </c>
      <c r="P788" s="55">
        <v>1.7777777777777795</v>
      </c>
      <c r="Q788" s="55">
        <f>1.64*SQRT(Table1[[#This Row],[Lead Time (days)]]*(M788^2)+Table1[[#This Row],[APU
(units)]]*P788)</f>
        <v>6.9383455360994484</v>
      </c>
      <c r="R788" s="58">
        <f>Table1[[#This Row],[Safety Stock]]+(E788/30)*Table1[[#This Row],[Lead Time (days)]]</f>
        <v>9.6050122027661153</v>
      </c>
      <c r="S788" s="58" t="str">
        <f>IF(Table1[[#This Row],[On Hand Stock (units)]]&gt;R788,"yes","no")</f>
        <v>no</v>
      </c>
      <c r="T788" s="59">
        <f>Table1[[#This Row],[On Hand Stock (units)]]-J788</f>
        <v>7.713129529329521E-2</v>
      </c>
      <c r="U788" s="59">
        <f>Table1[[#This Row],[Exp. Lead time]]*Table1[[#This Row],[APU
(units)]]/30</f>
        <v>3.5555555555555554</v>
      </c>
      <c r="V788" s="59">
        <f>Table1[[#This Row],[On Hand Stock (units)]]+U788</f>
        <v>7.6326868508488506</v>
      </c>
      <c r="W788" s="59" t="str">
        <f>IF(Table1[[#This Row],[On hand quantity after purchase]]&gt;Table1[[#This Row],[APU  Projection for oct]],"Yes","No")</f>
        <v>Yes</v>
      </c>
      <c r="X788" s="59">
        <f>AE788-Table1[[#This Row],[On Hand Stock (units)]]</f>
        <v>-88.368311295293282</v>
      </c>
      <c r="Y788" s="59">
        <f>MAX(Table1[[#This Row],[Qty required to meet next quarter]],Table1[[#This Row],[MOQ/One lead time demand]])</f>
        <v>3.5555555555555554</v>
      </c>
      <c r="Z788" s="59">
        <f>Table1[[#This Row],[Qty to purchase]]*Table1[[#This Row],[Std. Price ($)]]</f>
        <v>49.950328888888876</v>
      </c>
      <c r="AA788" s="59"/>
      <c r="AB788" s="59"/>
      <c r="AC788" s="61">
        <f>Table1[[#This Row],[On Hand Stock (units)]]-(12*Table1[[#This Row],[APU
(units)]])</f>
        <v>-115.9228687047067</v>
      </c>
      <c r="AD788" s="64">
        <v>-6</v>
      </c>
      <c r="AE788" s="65">
        <f>AD788*Table1[[#This Row],[Std. Price ($)]]</f>
        <v>-84.291179999999983</v>
      </c>
    </row>
    <row r="789" spans="1:31" ht="18.5" x14ac:dyDescent="0.35">
      <c r="A789" s="46">
        <v>56543.00903635133</v>
      </c>
      <c r="B789" s="47">
        <v>80.048693360000001</v>
      </c>
      <c r="C789" s="47">
        <v>6027.2244856411417</v>
      </c>
      <c r="D789" s="47">
        <f>Table1[[#This Row],[On-Hand Stock ($)]]/Table1[[#This Row],[Std. Price ($)]]</f>
        <v>75.294476807199459</v>
      </c>
      <c r="E789" s="48">
        <v>58</v>
      </c>
      <c r="F789" s="49">
        <v>0.2</v>
      </c>
      <c r="G789" s="48">
        <v>0.82</v>
      </c>
      <c r="H789" s="48">
        <v>1.03</v>
      </c>
      <c r="I789" s="48">
        <v>32</v>
      </c>
      <c r="J789" s="55">
        <f>Table1[[#This Row],[APU
(units)]]+(Table1[[#This Row],[APU Trend]]*Table1[[#This Row],[APU
(units)]])</f>
        <v>69.599999999999994</v>
      </c>
      <c r="K789" s="55" t="str">
        <f>IF(Table1[[#This Row],[On Hand Stock (units)]]&gt;J789,"Yes","No")</f>
        <v>Yes</v>
      </c>
      <c r="L789" s="55">
        <f>Table1[[#This Row],[Lead Time (days)]]/Table1[[#This Row],[S-OTD]]</f>
        <v>39.024390243902438</v>
      </c>
      <c r="M789" s="55">
        <f>(Table1[[#This Row],[Demand variability (COV)]]/100)*E789</f>
        <v>0.59740000000000004</v>
      </c>
      <c r="N789" s="55">
        <f>AVERAGE(Table1[[#This Row],[Lead Time (days)]],Table1[[#This Row],[Exp. Lead time]])</f>
        <v>35.512195121951223</v>
      </c>
      <c r="O789" s="55">
        <f>(Table1[[#This Row],[Exp. Lead time]]-N789)^2</f>
        <v>12.335514574657914</v>
      </c>
      <c r="P789" s="55">
        <v>12.335514574657914</v>
      </c>
      <c r="Q789" s="55">
        <f>1.64*SQRT(Table1[[#This Row],[Lead Time (days)]]*(M789^2)+Table1[[#This Row],[APU
(units)]]*P789)</f>
        <v>44.215574678502904</v>
      </c>
      <c r="R789" s="58">
        <f>Table1[[#This Row],[Safety Stock]]+(E789/30)*Table1[[#This Row],[Lead Time (days)]]</f>
        <v>106.08224134516956</v>
      </c>
      <c r="S789" s="58" t="str">
        <f>IF(Table1[[#This Row],[On Hand Stock (units)]]&gt;R789,"yes","no")</f>
        <v>no</v>
      </c>
      <c r="T789" s="59">
        <f>Table1[[#This Row],[On Hand Stock (units)]]-J789</f>
        <v>5.6944768071994645</v>
      </c>
      <c r="U789" s="59">
        <f>Table1[[#This Row],[Exp. Lead time]]*Table1[[#This Row],[APU
(units)]]/30</f>
        <v>75.447154471544721</v>
      </c>
      <c r="V789" s="59">
        <f>Table1[[#This Row],[On Hand Stock (units)]]+U789</f>
        <v>150.74163127874419</v>
      </c>
      <c r="W789" s="59" t="str">
        <f>IF(Table1[[#This Row],[On hand quantity after purchase]]&gt;Table1[[#This Row],[APU  Projection for oct]],"Yes","No")</f>
        <v>Yes</v>
      </c>
      <c r="X789" s="59">
        <f>AE789-Table1[[#This Row],[On Hand Stock (units)]]</f>
        <v>19424.567225688799</v>
      </c>
      <c r="Y789" s="59">
        <f>MAX(Table1[[#This Row],[Qty required to meet next quarter]],Table1[[#This Row],[MOQ/One lead time demand]])</f>
        <v>19424.567225688799</v>
      </c>
      <c r="Z789" s="59">
        <f>Table1[[#This Row],[Qty to purchase]]*Table1[[#This Row],[Std. Price ($)]]</f>
        <v>1554911.2254998686</v>
      </c>
      <c r="AA789" s="59"/>
      <c r="AB789" s="59"/>
      <c r="AC789" s="61">
        <f>Table1[[#This Row],[On Hand Stock (units)]]-(12*Table1[[#This Row],[APU
(units)]])</f>
        <v>-620.70552319280057</v>
      </c>
      <c r="AD789" s="64">
        <v>243.60000000000002</v>
      </c>
      <c r="AE789" s="65">
        <f>AD789*Table1[[#This Row],[Std. Price ($)]]</f>
        <v>19499.861702496</v>
      </c>
    </row>
    <row r="790" spans="1:31" ht="18.5" x14ac:dyDescent="0.35">
      <c r="A790" s="46">
        <v>21469.859340301657</v>
      </c>
      <c r="B790" s="47">
        <v>73.578451969999989</v>
      </c>
      <c r="C790" s="47">
        <v>5056.0798201275966</v>
      </c>
      <c r="D790" s="47">
        <f>Table1[[#This Row],[On-Hand Stock ($)]]/Table1[[#This Row],[Std. Price ($)]]</f>
        <v>68.716855067691597</v>
      </c>
      <c r="E790" s="48">
        <v>58</v>
      </c>
      <c r="F790" s="49">
        <v>-0.2</v>
      </c>
      <c r="G790" s="48">
        <v>1</v>
      </c>
      <c r="H790" s="48">
        <v>1.0900000000000001</v>
      </c>
      <c r="I790" s="48">
        <v>28</v>
      </c>
      <c r="J790" s="55">
        <f>Table1[[#This Row],[APU
(units)]]+(Table1[[#This Row],[APU Trend]]*Table1[[#This Row],[APU
(units)]])</f>
        <v>46.4</v>
      </c>
      <c r="K790" s="55" t="str">
        <f>IF(Table1[[#This Row],[On Hand Stock (units)]]&gt;J790,"Yes","No")</f>
        <v>Yes</v>
      </c>
      <c r="L790" s="55">
        <f>Table1[[#This Row],[Lead Time (days)]]/Table1[[#This Row],[S-OTD]]</f>
        <v>28</v>
      </c>
      <c r="M790" s="55">
        <f>(Table1[[#This Row],[Demand variability (COV)]]/100)*E790</f>
        <v>0.63219999999999998</v>
      </c>
      <c r="N790" s="55">
        <f>AVERAGE(Table1[[#This Row],[Lead Time (days)]],Table1[[#This Row],[Exp. Lead time]])</f>
        <v>28</v>
      </c>
      <c r="O790" s="55">
        <f>(Table1[[#This Row],[Exp. Lead time]]-N790)^2</f>
        <v>0</v>
      </c>
      <c r="P790" s="55">
        <v>0</v>
      </c>
      <c r="Q790" s="55">
        <f>1.64*SQRT(Table1[[#This Row],[Lead Time (days)]]*(M790^2)+Table1[[#This Row],[APU
(units)]]*P790)</f>
        <v>5.486272250644511</v>
      </c>
      <c r="R790" s="58">
        <f>Table1[[#This Row],[Safety Stock]]+(E790/30)*Table1[[#This Row],[Lead Time (days)]]</f>
        <v>59.619605583977844</v>
      </c>
      <c r="S790" s="58" t="str">
        <f>IF(Table1[[#This Row],[On Hand Stock (units)]]&gt;R790,"yes","no")</f>
        <v>yes</v>
      </c>
      <c r="T790" s="59">
        <f>Table1[[#This Row],[On Hand Stock (units)]]-J790</f>
        <v>22.316855067691598</v>
      </c>
      <c r="U790" s="59">
        <f>Table1[[#This Row],[Exp. Lead time]]*Table1[[#This Row],[APU
(units)]]/30</f>
        <v>54.133333333333333</v>
      </c>
      <c r="V790" s="59">
        <f>Table1[[#This Row],[On Hand Stock (units)]]+U790</f>
        <v>122.85018840102492</v>
      </c>
      <c r="W790" s="59" t="str">
        <f>IF(Table1[[#This Row],[On hand quantity after purchase]]&gt;Table1[[#This Row],[APU  Projection for oct]],"Yes","No")</f>
        <v>Yes</v>
      </c>
      <c r="X790" s="59">
        <f>AE790-Table1[[#This Row],[On Hand Stock (units)]]</f>
        <v>7612.8735306003055</v>
      </c>
      <c r="Y790" s="59">
        <f>MAX(Table1[[#This Row],[Qty required to meet next quarter]],Table1[[#This Row],[MOQ/One lead time demand]])</f>
        <v>7612.8735306003055</v>
      </c>
      <c r="Z790" s="59">
        <f>Table1[[#This Row],[Qty to purchase]]*Table1[[#This Row],[Std. Price ($)]]</f>
        <v>560143.44942495879</v>
      </c>
      <c r="AA790" s="59"/>
      <c r="AB790" s="59"/>
      <c r="AC790" s="61">
        <f>Table1[[#This Row],[On Hand Stock (units)]]-(12*Table1[[#This Row],[APU
(units)]])</f>
        <v>-627.28314493230846</v>
      </c>
      <c r="AD790" s="64">
        <v>104.39999999999998</v>
      </c>
      <c r="AE790" s="65">
        <f>AD790*Table1[[#This Row],[Std. Price ($)]]</f>
        <v>7681.590385667997</v>
      </c>
    </row>
    <row r="791" spans="1:31" ht="18.5" x14ac:dyDescent="0.35">
      <c r="A791" s="46">
        <v>2177.3266575840444</v>
      </c>
      <c r="B791" s="47">
        <v>23.566149999999997</v>
      </c>
      <c r="C791" s="47">
        <v>1154.4023085661372</v>
      </c>
      <c r="D791" s="47">
        <f>Table1[[#This Row],[On-Hand Stock ($)]]/Table1[[#This Row],[Std. Price ($)]]</f>
        <v>48.98561320224718</v>
      </c>
      <c r="E791" s="48">
        <v>50</v>
      </c>
      <c r="F791" s="49">
        <v>-0.4</v>
      </c>
      <c r="G791" s="48">
        <v>0.82</v>
      </c>
      <c r="H791" s="48">
        <v>1.9</v>
      </c>
      <c r="I791" s="48">
        <v>16</v>
      </c>
      <c r="J791" s="55">
        <f>Table1[[#This Row],[APU
(units)]]+(Table1[[#This Row],[APU Trend]]*Table1[[#This Row],[APU
(units)]])</f>
        <v>30</v>
      </c>
      <c r="K791" s="55" t="str">
        <f>IF(Table1[[#This Row],[On Hand Stock (units)]]&gt;J791,"Yes","No")</f>
        <v>Yes</v>
      </c>
      <c r="L791" s="55">
        <f>Table1[[#This Row],[Lead Time (days)]]/Table1[[#This Row],[S-OTD]]</f>
        <v>19.512195121951219</v>
      </c>
      <c r="M791" s="55">
        <f>(Table1[[#This Row],[Demand variability (COV)]]/100)*E791</f>
        <v>0.95</v>
      </c>
      <c r="N791" s="55">
        <f>AVERAGE(Table1[[#This Row],[Lead Time (days)]],Table1[[#This Row],[Exp. Lead time]])</f>
        <v>17.756097560975611</v>
      </c>
      <c r="O791" s="55">
        <f>(Table1[[#This Row],[Exp. Lead time]]-N791)^2</f>
        <v>3.0838786436644785</v>
      </c>
      <c r="P791" s="55">
        <v>3.0838786436644785</v>
      </c>
      <c r="Q791" s="55">
        <f>1.64*SQRT(Table1[[#This Row],[Lead Time (days)]]*(M791^2)+Table1[[#This Row],[APU
(units)]]*P791)</f>
        <v>21.296897050979023</v>
      </c>
      <c r="R791" s="58">
        <f>Table1[[#This Row],[Safety Stock]]+(E791/30)*Table1[[#This Row],[Lead Time (days)]]</f>
        <v>47.963563717645691</v>
      </c>
      <c r="S791" s="58" t="str">
        <f>IF(Table1[[#This Row],[On Hand Stock (units)]]&gt;R791,"yes","no")</f>
        <v>yes</v>
      </c>
      <c r="T791" s="59">
        <f>Table1[[#This Row],[On Hand Stock (units)]]-J791</f>
        <v>18.98561320224718</v>
      </c>
      <c r="U791" s="59">
        <f>Table1[[#This Row],[Exp. Lead time]]*Table1[[#This Row],[APU
(units)]]/30</f>
        <v>32.520325203252035</v>
      </c>
      <c r="V791" s="59">
        <f>Table1[[#This Row],[On Hand Stock (units)]]+U791</f>
        <v>81.505938405499222</v>
      </c>
      <c r="W791" s="59" t="str">
        <f>IF(Table1[[#This Row],[On hand quantity after purchase]]&gt;Table1[[#This Row],[APU  Projection for oct]],"Yes","No")</f>
        <v>Yes</v>
      </c>
      <c r="X791" s="59">
        <f>AE791-Table1[[#This Row],[On Hand Stock (units)]]</f>
        <v>657.99888679775245</v>
      </c>
      <c r="Y791" s="59">
        <f>MAX(Table1[[#This Row],[Qty required to meet next quarter]],Table1[[#This Row],[MOQ/One lead time demand]])</f>
        <v>657.99888679775245</v>
      </c>
      <c r="Z791" s="59">
        <f>Table1[[#This Row],[Qty to purchase]]*Table1[[#This Row],[Std. Price ($)]]</f>
        <v>15506.500466108851</v>
      </c>
      <c r="AA791" s="59"/>
      <c r="AB791" s="59"/>
      <c r="AC791" s="61">
        <f>Table1[[#This Row],[On Hand Stock (units)]]-(12*Table1[[#This Row],[APU
(units)]])</f>
        <v>-551.01438679775288</v>
      </c>
      <c r="AD791" s="64">
        <v>29.999999999999993</v>
      </c>
      <c r="AE791" s="65">
        <f>AD791*Table1[[#This Row],[Std. Price ($)]]</f>
        <v>706.98449999999968</v>
      </c>
    </row>
    <row r="792" spans="1:31" ht="18.5" x14ac:dyDescent="0.35">
      <c r="A792" s="46">
        <v>63748.76854356211</v>
      </c>
      <c r="B792" s="47">
        <v>34.569420430000001</v>
      </c>
      <c r="C792" s="47">
        <v>273.4972901122423</v>
      </c>
      <c r="D792" s="47">
        <f>Table1[[#This Row],[On-Hand Stock ($)]]/Table1[[#This Row],[Std. Price ($)]]</f>
        <v>7.9115381950371413</v>
      </c>
      <c r="E792" s="48">
        <v>58</v>
      </c>
      <c r="F792" s="49">
        <v>-0.7</v>
      </c>
      <c r="G792" s="48">
        <v>0.83</v>
      </c>
      <c r="H792" s="48">
        <v>0.66</v>
      </c>
      <c r="I792" s="48">
        <v>5</v>
      </c>
      <c r="J792" s="55">
        <f>Table1[[#This Row],[APU
(units)]]+(Table1[[#This Row],[APU Trend]]*Table1[[#This Row],[APU
(units)]])</f>
        <v>17.400000000000006</v>
      </c>
      <c r="K792" s="55" t="str">
        <f>IF(Table1[[#This Row],[On Hand Stock (units)]]&gt;J792,"Yes","No")</f>
        <v>No</v>
      </c>
      <c r="L792" s="55">
        <f>Table1[[#This Row],[Lead Time (days)]]/Table1[[#This Row],[S-OTD]]</f>
        <v>6.024096385542169</v>
      </c>
      <c r="M792" s="55">
        <f>(Table1[[#This Row],[Demand variability (COV)]]/100)*E792</f>
        <v>0.38279999999999997</v>
      </c>
      <c r="N792" s="55">
        <f>AVERAGE(Table1[[#This Row],[Lead Time (days)]],Table1[[#This Row],[Exp. Lead time]])</f>
        <v>5.5120481927710845</v>
      </c>
      <c r="O792" s="55">
        <f>(Table1[[#This Row],[Exp. Lead time]]-N792)^2</f>
        <v>0.26219335172013369</v>
      </c>
      <c r="P792" s="55">
        <v>0.26219335172013369</v>
      </c>
      <c r="Q792" s="55">
        <f>1.64*SQRT(Table1[[#This Row],[Lead Time (days)]]*(M792^2)+Table1[[#This Row],[APU
(units)]]*P792)</f>
        <v>6.5476665939810452</v>
      </c>
      <c r="R792" s="58">
        <f>Table1[[#This Row],[Safety Stock]]+(E792/30)*Table1[[#This Row],[Lead Time (days)]]</f>
        <v>16.214333260647713</v>
      </c>
      <c r="S792" s="58" t="str">
        <f>IF(Table1[[#This Row],[On Hand Stock (units)]]&gt;R792,"yes","no")</f>
        <v>no</v>
      </c>
      <c r="T792" s="59">
        <f>Table1[[#This Row],[On Hand Stock (units)]]-J792</f>
        <v>-9.4884618049628635</v>
      </c>
      <c r="U792" s="59">
        <f>Table1[[#This Row],[Exp. Lead time]]*Table1[[#This Row],[APU
(units)]]/30</f>
        <v>11.646586345381527</v>
      </c>
      <c r="V792" s="59">
        <f>Table1[[#This Row],[On Hand Stock (units)]]+U792</f>
        <v>19.558124540418667</v>
      </c>
      <c r="W792" s="59" t="str">
        <f>IF(Table1[[#This Row],[On hand quantity after purchase]]&gt;Table1[[#This Row],[APU  Projection for oct]],"Yes","No")</f>
        <v>Yes</v>
      </c>
      <c r="X792" s="59">
        <f>AE792-Table1[[#This Row],[On Hand Stock (units)]]</f>
        <v>-2413.9432001230361</v>
      </c>
      <c r="Y792" s="59">
        <f>MAX(Table1[[#This Row],[Qty required to meet next quarter]],Table1[[#This Row],[MOQ/One lead time demand]])</f>
        <v>11.646586345381527</v>
      </c>
      <c r="Z792" s="59">
        <f>Table1[[#This Row],[Qty to purchase]]*Table1[[#This Row],[Std. Price ($)]]</f>
        <v>402.61573994779121</v>
      </c>
      <c r="AA792" s="59"/>
      <c r="AB792" s="59"/>
      <c r="AC792" s="61">
        <f>Table1[[#This Row],[On Hand Stock (units)]]-(12*Table1[[#This Row],[APU
(units)]])</f>
        <v>-688.08846180496289</v>
      </c>
      <c r="AD792" s="64">
        <v>-69.599999999999966</v>
      </c>
      <c r="AE792" s="65">
        <f>AD792*Table1[[#This Row],[Std. Price ($)]]</f>
        <v>-2406.0316619279988</v>
      </c>
    </row>
    <row r="793" spans="1:31" ht="18.5" x14ac:dyDescent="0.35">
      <c r="A793" s="46">
        <v>30587.579947579612</v>
      </c>
      <c r="B793" s="47">
        <v>27.114443349999998</v>
      </c>
      <c r="C793" s="47">
        <v>277.03488416528472</v>
      </c>
      <c r="D793" s="47">
        <f>Table1[[#This Row],[On-Hand Stock ($)]]/Table1[[#This Row],[Std. Price ($)]]</f>
        <v>10.217244019700104</v>
      </c>
      <c r="E793" s="48">
        <v>114</v>
      </c>
      <c r="F793" s="49">
        <v>0.2</v>
      </c>
      <c r="G793" s="48">
        <v>0.96</v>
      </c>
      <c r="H793" s="48">
        <v>1.1299999999999999</v>
      </c>
      <c r="I793" s="48">
        <v>2</v>
      </c>
      <c r="J793" s="55">
        <f>Table1[[#This Row],[APU
(units)]]+(Table1[[#This Row],[APU Trend]]*Table1[[#This Row],[APU
(units)]])</f>
        <v>136.80000000000001</v>
      </c>
      <c r="K793" s="55" t="str">
        <f>IF(Table1[[#This Row],[On Hand Stock (units)]]&gt;J793,"Yes","No")</f>
        <v>No</v>
      </c>
      <c r="L793" s="55">
        <f>Table1[[#This Row],[Lead Time (days)]]/Table1[[#This Row],[S-OTD]]</f>
        <v>2.0833333333333335</v>
      </c>
      <c r="M793" s="55">
        <f>(Table1[[#This Row],[Demand variability (COV)]]/100)*E793</f>
        <v>1.2882</v>
      </c>
      <c r="N793" s="55">
        <f>AVERAGE(Table1[[#This Row],[Lead Time (days)]],Table1[[#This Row],[Exp. Lead time]])</f>
        <v>2.041666666666667</v>
      </c>
      <c r="O793" s="55">
        <f>(Table1[[#This Row],[Exp. Lead time]]-N793)^2</f>
        <v>1.7361111111110989E-3</v>
      </c>
      <c r="P793" s="55">
        <v>1.7361111111110989E-3</v>
      </c>
      <c r="Q793" s="55">
        <f>1.64*SQRT(Table1[[#This Row],[Lead Time (days)]]*(M793^2)+Table1[[#This Row],[APU
(units)]]*P793)</f>
        <v>3.075529191939927</v>
      </c>
      <c r="R793" s="58">
        <f>Table1[[#This Row],[Safety Stock]]+(E793/30)*Table1[[#This Row],[Lead Time (days)]]</f>
        <v>10.675529191939926</v>
      </c>
      <c r="S793" s="58" t="str">
        <f>IF(Table1[[#This Row],[On Hand Stock (units)]]&gt;R793,"yes","no")</f>
        <v>no</v>
      </c>
      <c r="T793" s="59">
        <f>Table1[[#This Row],[On Hand Stock (units)]]-J793</f>
        <v>-126.58275598029991</v>
      </c>
      <c r="U793" s="59">
        <f>Table1[[#This Row],[Exp. Lead time]]*Table1[[#This Row],[APU
(units)]]/30</f>
        <v>7.9166666666666679</v>
      </c>
      <c r="V793" s="59">
        <f>Table1[[#This Row],[On Hand Stock (units)]]+U793</f>
        <v>18.133910686366772</v>
      </c>
      <c r="W793" s="59" t="str">
        <f>IF(Table1[[#This Row],[On hand quantity after purchase]]&gt;Table1[[#This Row],[APU  Projection for oct]],"Yes","No")</f>
        <v>No</v>
      </c>
      <c r="X793" s="59">
        <f>AE793-Table1[[#This Row],[On Hand Stock (units)]]</f>
        <v>12972.178231960297</v>
      </c>
      <c r="Y793" s="59">
        <f>MAX(Table1[[#This Row],[Qty required to meet next quarter]],Table1[[#This Row],[MOQ/One lead time demand]])</f>
        <v>12972.178231960297</v>
      </c>
      <c r="Z793" s="59">
        <f>Table1[[#This Row],[Qty to purchase]]*Table1[[#This Row],[Std. Price ($)]]</f>
        <v>351733.39179659064</v>
      </c>
      <c r="AA793" s="59"/>
      <c r="AB793" s="59"/>
      <c r="AC793" s="61">
        <f>Table1[[#This Row],[On Hand Stock (units)]]-(12*Table1[[#This Row],[APU
(units)]])</f>
        <v>-1357.7827559803</v>
      </c>
      <c r="AD793" s="64">
        <v>478.79999999999995</v>
      </c>
      <c r="AE793" s="65">
        <f>AD793*Table1[[#This Row],[Std. Price ($)]]</f>
        <v>12982.395475979998</v>
      </c>
    </row>
    <row r="794" spans="1:31" ht="18.5" x14ac:dyDescent="0.35">
      <c r="A794" s="46">
        <v>10654.131359540865</v>
      </c>
      <c r="B794" s="47">
        <v>10.104999999999999</v>
      </c>
      <c r="C794" s="47">
        <v>200.65375950647189</v>
      </c>
      <c r="D794" s="47">
        <f>Table1[[#This Row],[On-Hand Stock ($)]]/Table1[[#This Row],[Std. Price ($)]]</f>
        <v>19.856878724044723</v>
      </c>
      <c r="E794" s="48">
        <v>26</v>
      </c>
      <c r="F794" s="49">
        <v>0.8</v>
      </c>
      <c r="G794" s="48">
        <v>0.94</v>
      </c>
      <c r="H794" s="48">
        <v>1.1399999999999999</v>
      </c>
      <c r="I794" s="48">
        <v>16</v>
      </c>
      <c r="J794" s="55">
        <f>Table1[[#This Row],[APU
(units)]]+(Table1[[#This Row],[APU Trend]]*Table1[[#This Row],[APU
(units)]])</f>
        <v>46.8</v>
      </c>
      <c r="K794" s="55" t="str">
        <f>IF(Table1[[#This Row],[On Hand Stock (units)]]&gt;J794,"Yes","No")</f>
        <v>No</v>
      </c>
      <c r="L794" s="55">
        <f>Table1[[#This Row],[Lead Time (days)]]/Table1[[#This Row],[S-OTD]]</f>
        <v>17.021276595744681</v>
      </c>
      <c r="M794" s="55">
        <f>(Table1[[#This Row],[Demand variability (COV)]]/100)*E794</f>
        <v>0.29639999999999994</v>
      </c>
      <c r="N794" s="55">
        <f>AVERAGE(Table1[[#This Row],[Lead Time (days)]],Table1[[#This Row],[Exp. Lead time]])</f>
        <v>16.51063829787234</v>
      </c>
      <c r="O794" s="55">
        <f>(Table1[[#This Row],[Exp. Lead time]]-N794)^2</f>
        <v>0.26075147125396092</v>
      </c>
      <c r="P794" s="55">
        <v>0.26075147125396092</v>
      </c>
      <c r="Q794" s="55">
        <f>1.64*SQRT(Table1[[#This Row],[Lead Time (days)]]*(M794^2)+Table1[[#This Row],[APU
(units)]]*P794)</f>
        <v>4.6920011960417254</v>
      </c>
      <c r="R794" s="58">
        <f>Table1[[#This Row],[Safety Stock]]+(E794/30)*Table1[[#This Row],[Lead Time (days)]]</f>
        <v>18.558667862708393</v>
      </c>
      <c r="S794" s="58" t="str">
        <f>IF(Table1[[#This Row],[On Hand Stock (units)]]&gt;R794,"yes","no")</f>
        <v>yes</v>
      </c>
      <c r="T794" s="59">
        <f>Table1[[#This Row],[On Hand Stock (units)]]-J794</f>
        <v>-26.943121275955274</v>
      </c>
      <c r="U794" s="59">
        <f>Table1[[#This Row],[Exp. Lead time]]*Table1[[#This Row],[APU
(units)]]/30</f>
        <v>14.751773049645388</v>
      </c>
      <c r="V794" s="59">
        <f>Table1[[#This Row],[On Hand Stock (units)]]+U794</f>
        <v>34.608651773690113</v>
      </c>
      <c r="W794" s="59" t="str">
        <f>IF(Table1[[#This Row],[On hand quantity after purchase]]&gt;Table1[[#This Row],[APU  Projection for oct]],"Yes","No")</f>
        <v>No</v>
      </c>
      <c r="X794" s="59">
        <f>AE794-Table1[[#This Row],[On Hand Stock (units)]]</f>
        <v>2029.4371212759552</v>
      </c>
      <c r="Y794" s="59">
        <f>MAX(Table1[[#This Row],[Qty required to meet next quarter]],Table1[[#This Row],[MOQ/One lead time demand]])</f>
        <v>2029.4371212759552</v>
      </c>
      <c r="Z794" s="59">
        <f>Table1[[#This Row],[Qty to purchase]]*Table1[[#This Row],[Std. Price ($)]]</f>
        <v>20507.462110493525</v>
      </c>
      <c r="AA794" s="59"/>
      <c r="AB794" s="59"/>
      <c r="AC794" s="61">
        <f>Table1[[#This Row],[On Hand Stock (units)]]-(12*Table1[[#This Row],[APU
(units)]])</f>
        <v>-292.14312127595525</v>
      </c>
      <c r="AD794" s="64">
        <v>202.8</v>
      </c>
      <c r="AE794" s="65">
        <f>AD794*Table1[[#This Row],[Std. Price ($)]]</f>
        <v>2049.2939999999999</v>
      </c>
    </row>
    <row r="795" spans="1:31" ht="18.5" x14ac:dyDescent="0.35">
      <c r="A795" s="46">
        <v>9166.7400849243186</v>
      </c>
      <c r="B795" s="47">
        <v>16.485769999999999</v>
      </c>
      <c r="C795" s="47">
        <v>541.59797963744006</v>
      </c>
      <c r="D795" s="47">
        <f>Table1[[#This Row],[On-Hand Stock ($)]]/Table1[[#This Row],[Std. Price ($)]]</f>
        <v>32.852452729683847</v>
      </c>
      <c r="E795" s="48">
        <v>66</v>
      </c>
      <c r="F795" s="49">
        <v>-0.2</v>
      </c>
      <c r="G795" s="48">
        <v>1</v>
      </c>
      <c r="H795" s="48">
        <v>1.56</v>
      </c>
      <c r="I795" s="48">
        <v>8</v>
      </c>
      <c r="J795" s="55">
        <f>Table1[[#This Row],[APU
(units)]]+(Table1[[#This Row],[APU Trend]]*Table1[[#This Row],[APU
(units)]])</f>
        <v>52.8</v>
      </c>
      <c r="K795" s="55" t="str">
        <f>IF(Table1[[#This Row],[On Hand Stock (units)]]&gt;J795,"Yes","No")</f>
        <v>No</v>
      </c>
      <c r="L795" s="55">
        <f>Table1[[#This Row],[Lead Time (days)]]/Table1[[#This Row],[S-OTD]]</f>
        <v>8</v>
      </c>
      <c r="M795" s="55">
        <f>(Table1[[#This Row],[Demand variability (COV)]]/100)*E795</f>
        <v>1.0296000000000001</v>
      </c>
      <c r="N795" s="55">
        <f>AVERAGE(Table1[[#This Row],[Lead Time (days)]],Table1[[#This Row],[Exp. Lead time]])</f>
        <v>8</v>
      </c>
      <c r="O795" s="55">
        <f>(Table1[[#This Row],[Exp. Lead time]]-N795)^2</f>
        <v>0</v>
      </c>
      <c r="P795" s="55">
        <v>0</v>
      </c>
      <c r="Q795" s="55">
        <f>1.64*SQRT(Table1[[#This Row],[Lead Time (days)]]*(M795^2)+Table1[[#This Row],[APU
(units)]]*P795)</f>
        <v>4.7759236509274308</v>
      </c>
      <c r="R795" s="58">
        <f>Table1[[#This Row],[Safety Stock]]+(E795/30)*Table1[[#This Row],[Lead Time (days)]]</f>
        <v>22.375923650927433</v>
      </c>
      <c r="S795" s="58" t="str">
        <f>IF(Table1[[#This Row],[On Hand Stock (units)]]&gt;R795,"yes","no")</f>
        <v>yes</v>
      </c>
      <c r="T795" s="59">
        <f>Table1[[#This Row],[On Hand Stock (units)]]-J795</f>
        <v>-19.94754727031615</v>
      </c>
      <c r="U795" s="59">
        <f>Table1[[#This Row],[Exp. Lead time]]*Table1[[#This Row],[APU
(units)]]/30</f>
        <v>17.600000000000001</v>
      </c>
      <c r="V795" s="59">
        <f>Table1[[#This Row],[On Hand Stock (units)]]+U795</f>
        <v>50.452452729683849</v>
      </c>
      <c r="W795" s="59" t="str">
        <f>IF(Table1[[#This Row],[On hand quantity after purchase]]&gt;Table1[[#This Row],[APU  Projection for oct]],"Yes","No")</f>
        <v>No</v>
      </c>
      <c r="X795" s="59">
        <f>AE795-Table1[[#This Row],[On Hand Stock (units)]]</f>
        <v>1925.6570232703157</v>
      </c>
      <c r="Y795" s="59">
        <f>MAX(Table1[[#This Row],[Qty required to meet next quarter]],Table1[[#This Row],[MOQ/One lead time demand]])</f>
        <v>1925.6570232703157</v>
      </c>
      <c r="Z795" s="59">
        <f>Table1[[#This Row],[Qty to purchase]]*Table1[[#This Row],[Std. Price ($)]]</f>
        <v>31745.938784519069</v>
      </c>
      <c r="AA795" s="59"/>
      <c r="AB795" s="59"/>
      <c r="AC795" s="61">
        <f>Table1[[#This Row],[On Hand Stock (units)]]-(12*Table1[[#This Row],[APU
(units)]])</f>
        <v>-759.14754727031618</v>
      </c>
      <c r="AD795" s="64">
        <v>118.79999999999998</v>
      </c>
      <c r="AE795" s="65">
        <f>AD795*Table1[[#This Row],[Std. Price ($)]]</f>
        <v>1958.5094759999995</v>
      </c>
    </row>
    <row r="796" spans="1:31" ht="18.5" x14ac:dyDescent="0.35">
      <c r="A796" s="46">
        <v>81582.058381841678</v>
      </c>
      <c r="B796" s="47">
        <v>28.460248319999994</v>
      </c>
      <c r="C796" s="47">
        <v>369.20886385103876</v>
      </c>
      <c r="D796" s="47">
        <f>Table1[[#This Row],[On-Hand Stock ($)]]/Table1[[#This Row],[Std. Price ($)]]</f>
        <v>12.972791372012837</v>
      </c>
      <c r="E796" s="48">
        <v>42</v>
      </c>
      <c r="F796" s="49">
        <v>-0.1</v>
      </c>
      <c r="G796" s="48">
        <v>0.91</v>
      </c>
      <c r="H796" s="48">
        <v>0.69</v>
      </c>
      <c r="I796" s="48">
        <v>11</v>
      </c>
      <c r="J796" s="55">
        <f>Table1[[#This Row],[APU
(units)]]+(Table1[[#This Row],[APU Trend]]*Table1[[#This Row],[APU
(units)]])</f>
        <v>37.799999999999997</v>
      </c>
      <c r="K796" s="55" t="str">
        <f>IF(Table1[[#This Row],[On Hand Stock (units)]]&gt;J796,"Yes","No")</f>
        <v>No</v>
      </c>
      <c r="L796" s="55">
        <f>Table1[[#This Row],[Lead Time (days)]]/Table1[[#This Row],[S-OTD]]</f>
        <v>12.087912087912088</v>
      </c>
      <c r="M796" s="55">
        <f>(Table1[[#This Row],[Demand variability (COV)]]/100)*E796</f>
        <v>0.2898</v>
      </c>
      <c r="N796" s="55">
        <f>AVERAGE(Table1[[#This Row],[Lead Time (days)]],Table1[[#This Row],[Exp. Lead time]])</f>
        <v>11.543956043956044</v>
      </c>
      <c r="O796" s="55">
        <f>(Table1[[#This Row],[Exp. Lead time]]-N796)^2</f>
        <v>0.29588817775630943</v>
      </c>
      <c r="P796" s="55">
        <v>0.29588817775630943</v>
      </c>
      <c r="Q796" s="55">
        <f>1.64*SQRT(Table1[[#This Row],[Lead Time (days)]]*(M796^2)+Table1[[#This Row],[APU
(units)]]*P796)</f>
        <v>5.992428023376295</v>
      </c>
      <c r="R796" s="58">
        <f>Table1[[#This Row],[Safety Stock]]+(E796/30)*Table1[[#This Row],[Lead Time (days)]]</f>
        <v>21.392428023376294</v>
      </c>
      <c r="S796" s="58" t="str">
        <f>IF(Table1[[#This Row],[On Hand Stock (units)]]&gt;R796,"yes","no")</f>
        <v>no</v>
      </c>
      <c r="T796" s="59">
        <f>Table1[[#This Row],[On Hand Stock (units)]]-J796</f>
        <v>-24.827208627987162</v>
      </c>
      <c r="U796" s="59">
        <f>Table1[[#This Row],[Exp. Lead time]]*Table1[[#This Row],[APU
(units)]]/30</f>
        <v>16.923076923076923</v>
      </c>
      <c r="V796" s="59">
        <f>Table1[[#This Row],[On Hand Stock (units)]]+U796</f>
        <v>29.895868295089763</v>
      </c>
      <c r="W796" s="59" t="str">
        <f>IF(Table1[[#This Row],[On hand quantity after purchase]]&gt;Table1[[#This Row],[APU  Projection for oct]],"Yes","No")</f>
        <v>No</v>
      </c>
      <c r="X796" s="59">
        <f>AE796-Table1[[#This Row],[On Hand Stock (units)]]</f>
        <v>2855.8202392839867</v>
      </c>
      <c r="Y796" s="59">
        <f>MAX(Table1[[#This Row],[Qty required to meet next quarter]],Table1[[#This Row],[MOQ/One lead time demand]])</f>
        <v>2855.8202392839867</v>
      </c>
      <c r="Z796" s="59">
        <f>Table1[[#This Row],[Qty to purchase]]*Table1[[#This Row],[Std. Price ($)]]</f>
        <v>81277.353167304071</v>
      </c>
      <c r="AA796" s="59"/>
      <c r="AB796" s="59"/>
      <c r="AC796" s="61">
        <f>Table1[[#This Row],[On Hand Stock (units)]]-(12*Table1[[#This Row],[APU
(units)]])</f>
        <v>-491.02720862798714</v>
      </c>
      <c r="AD796" s="64">
        <v>100.80000000000001</v>
      </c>
      <c r="AE796" s="65">
        <f>AD796*Table1[[#This Row],[Std. Price ($)]]</f>
        <v>2868.7930306559997</v>
      </c>
    </row>
    <row r="797" spans="1:31" ht="18.5" x14ac:dyDescent="0.35">
      <c r="A797" s="46">
        <v>68.430516572193227</v>
      </c>
      <c r="B797" s="47">
        <v>76.410999999999987</v>
      </c>
      <c r="C797" s="47">
        <v>6875.7451043049996</v>
      </c>
      <c r="D797" s="47">
        <f>Table1[[#This Row],[On-Hand Stock ($)]]/Table1[[#This Row],[Std. Price ($)]]</f>
        <v>89.983707899451659</v>
      </c>
      <c r="E797" s="48">
        <v>82</v>
      </c>
      <c r="F797" s="49">
        <v>-0.2</v>
      </c>
      <c r="G797" s="48">
        <v>1</v>
      </c>
      <c r="H797" s="48">
        <v>1.35</v>
      </c>
      <c r="I797" s="48">
        <v>21</v>
      </c>
      <c r="J797" s="55">
        <f>Table1[[#This Row],[APU
(units)]]+(Table1[[#This Row],[APU Trend]]*Table1[[#This Row],[APU
(units)]])</f>
        <v>65.599999999999994</v>
      </c>
      <c r="K797" s="55" t="str">
        <f>IF(Table1[[#This Row],[On Hand Stock (units)]]&gt;J797,"Yes","No")</f>
        <v>Yes</v>
      </c>
      <c r="L797" s="55">
        <f>Table1[[#This Row],[Lead Time (days)]]/Table1[[#This Row],[S-OTD]]</f>
        <v>21</v>
      </c>
      <c r="M797" s="55">
        <f>(Table1[[#This Row],[Demand variability (COV)]]/100)*E797</f>
        <v>1.1070000000000002</v>
      </c>
      <c r="N797" s="55">
        <f>AVERAGE(Table1[[#This Row],[Lead Time (days)]],Table1[[#This Row],[Exp. Lead time]])</f>
        <v>21</v>
      </c>
      <c r="O797" s="55">
        <f>(Table1[[#This Row],[Exp. Lead time]]-N797)^2</f>
        <v>0</v>
      </c>
      <c r="P797" s="55">
        <v>0</v>
      </c>
      <c r="Q797" s="55">
        <f>1.64*SQRT(Table1[[#This Row],[Lead Time (days)]]*(M797^2)+Table1[[#This Row],[APU
(units)]]*P797)</f>
        <v>8.3195745226784297</v>
      </c>
      <c r="R797" s="58">
        <f>Table1[[#This Row],[Safety Stock]]+(E797/30)*Table1[[#This Row],[Lead Time (days)]]</f>
        <v>65.719574522678428</v>
      </c>
      <c r="S797" s="58" t="str">
        <f>IF(Table1[[#This Row],[On Hand Stock (units)]]&gt;R797,"yes","no")</f>
        <v>yes</v>
      </c>
      <c r="T797" s="59">
        <f>Table1[[#This Row],[On Hand Stock (units)]]-J797</f>
        <v>24.383707899451665</v>
      </c>
      <c r="U797" s="59">
        <f>Table1[[#This Row],[Exp. Lead time]]*Table1[[#This Row],[APU
(units)]]/30</f>
        <v>57.4</v>
      </c>
      <c r="V797" s="59">
        <f>Table1[[#This Row],[On Hand Stock (units)]]+U797</f>
        <v>147.38370789945165</v>
      </c>
      <c r="W797" s="59" t="str">
        <f>IF(Table1[[#This Row],[On hand quantity after purchase]]&gt;Table1[[#This Row],[APU  Projection for oct]],"Yes","No")</f>
        <v>Yes</v>
      </c>
      <c r="X797" s="59">
        <f>AE797-Table1[[#This Row],[On Hand Stock (units)]]</f>
        <v>11188.279892100543</v>
      </c>
      <c r="Y797" s="59">
        <f>MAX(Table1[[#This Row],[Qty required to meet next quarter]],Table1[[#This Row],[MOQ/One lead time demand]])</f>
        <v>11188.279892100543</v>
      </c>
      <c r="Z797" s="59">
        <f>Table1[[#This Row],[Qty to purchase]]*Table1[[#This Row],[Std. Price ($)]]</f>
        <v>854907.65483529447</v>
      </c>
      <c r="AA797" s="59"/>
      <c r="AB797" s="59"/>
      <c r="AC797" s="61">
        <f>Table1[[#This Row],[On Hand Stock (units)]]-(12*Table1[[#This Row],[APU
(units)]])</f>
        <v>-894.0162921005483</v>
      </c>
      <c r="AD797" s="64">
        <v>147.59999999999997</v>
      </c>
      <c r="AE797" s="65">
        <f>AD797*Table1[[#This Row],[Std. Price ($)]]</f>
        <v>11278.263599999995</v>
      </c>
    </row>
    <row r="798" spans="1:31" ht="18.5" x14ac:dyDescent="0.35">
      <c r="A798" s="46">
        <v>45397.099284559292</v>
      </c>
      <c r="B798" s="47">
        <v>115.45499999999998</v>
      </c>
      <c r="C798" s="47">
        <v>4703.8530586666675</v>
      </c>
      <c r="D798" s="47">
        <f>Table1[[#This Row],[On-Hand Stock ($)]]/Table1[[#This Row],[Std. Price ($)]]</f>
        <v>40.74187396532561</v>
      </c>
      <c r="E798" s="48">
        <v>50</v>
      </c>
      <c r="F798" s="49">
        <v>-0.2</v>
      </c>
      <c r="G798" s="48">
        <v>1</v>
      </c>
      <c r="H798" s="48">
        <v>1.32</v>
      </c>
      <c r="I798" s="48">
        <v>16</v>
      </c>
      <c r="J798" s="55">
        <f>Table1[[#This Row],[APU
(units)]]+(Table1[[#This Row],[APU Trend]]*Table1[[#This Row],[APU
(units)]])</f>
        <v>40</v>
      </c>
      <c r="K798" s="55" t="str">
        <f>IF(Table1[[#This Row],[On Hand Stock (units)]]&gt;J798,"Yes","No")</f>
        <v>Yes</v>
      </c>
      <c r="L798" s="55">
        <f>Table1[[#This Row],[Lead Time (days)]]/Table1[[#This Row],[S-OTD]]</f>
        <v>16</v>
      </c>
      <c r="M798" s="55">
        <f>(Table1[[#This Row],[Demand variability (COV)]]/100)*E798</f>
        <v>0.66</v>
      </c>
      <c r="N798" s="55">
        <f>AVERAGE(Table1[[#This Row],[Lead Time (days)]],Table1[[#This Row],[Exp. Lead time]])</f>
        <v>16</v>
      </c>
      <c r="O798" s="55">
        <f>(Table1[[#This Row],[Exp. Lead time]]-N798)^2</f>
        <v>0</v>
      </c>
      <c r="P798" s="55">
        <v>0</v>
      </c>
      <c r="Q798" s="55">
        <f>1.64*SQRT(Table1[[#This Row],[Lead Time (days)]]*(M798^2)+Table1[[#This Row],[APU
(units)]]*P798)</f>
        <v>4.3296000000000001</v>
      </c>
      <c r="R798" s="58">
        <f>Table1[[#This Row],[Safety Stock]]+(E798/30)*Table1[[#This Row],[Lead Time (days)]]</f>
        <v>30.996266666666667</v>
      </c>
      <c r="S798" s="58" t="str">
        <f>IF(Table1[[#This Row],[On Hand Stock (units)]]&gt;R798,"yes","no")</f>
        <v>yes</v>
      </c>
      <c r="T798" s="59">
        <f>Table1[[#This Row],[On Hand Stock (units)]]-J798</f>
        <v>0.74187396532560967</v>
      </c>
      <c r="U798" s="59">
        <f>Table1[[#This Row],[Exp. Lead time]]*Table1[[#This Row],[APU
(units)]]/30</f>
        <v>26.666666666666668</v>
      </c>
      <c r="V798" s="59">
        <f>Table1[[#This Row],[On Hand Stock (units)]]+U798</f>
        <v>67.408540631992281</v>
      </c>
      <c r="W798" s="59" t="str">
        <f>IF(Table1[[#This Row],[On hand quantity after purchase]]&gt;Table1[[#This Row],[APU  Projection for oct]],"Yes","No")</f>
        <v>Yes</v>
      </c>
      <c r="X798" s="59">
        <f>AE798-Table1[[#This Row],[On Hand Stock (units)]]</f>
        <v>10350.208126034673</v>
      </c>
      <c r="Y798" s="59">
        <f>MAX(Table1[[#This Row],[Qty required to meet next quarter]],Table1[[#This Row],[MOQ/One lead time demand]])</f>
        <v>10350.208126034673</v>
      </c>
      <c r="Z798" s="59">
        <f>Table1[[#This Row],[Qty to purchase]]*Table1[[#This Row],[Std. Price ($)]]</f>
        <v>1194983.2791913331</v>
      </c>
      <c r="AA798" s="59"/>
      <c r="AB798" s="59"/>
      <c r="AC798" s="61">
        <f>Table1[[#This Row],[On Hand Stock (units)]]-(12*Table1[[#This Row],[APU
(units)]])</f>
        <v>-559.25812603467443</v>
      </c>
      <c r="AD798" s="64">
        <v>90</v>
      </c>
      <c r="AE798" s="65">
        <f>AD798*Table1[[#This Row],[Std. Price ($)]]</f>
        <v>10390.949999999999</v>
      </c>
    </row>
    <row r="799" spans="1:31" ht="18.5" x14ac:dyDescent="0.35">
      <c r="A799" s="46">
        <v>46724.822874959784</v>
      </c>
      <c r="B799" s="47">
        <v>5.3952099999999996</v>
      </c>
      <c r="C799" s="47">
        <v>99.236343030102503</v>
      </c>
      <c r="D799" s="47">
        <f>Table1[[#This Row],[On-Hand Stock ($)]]/Table1[[#This Row],[Std. Price ($)]]</f>
        <v>18.393416202539385</v>
      </c>
      <c r="E799" s="48">
        <v>50</v>
      </c>
      <c r="F799" s="49">
        <v>0.4</v>
      </c>
      <c r="G799" s="48">
        <v>0.9</v>
      </c>
      <c r="H799" s="48">
        <v>1</v>
      </c>
      <c r="I799" s="48">
        <v>8</v>
      </c>
      <c r="J799" s="55">
        <f>Table1[[#This Row],[APU
(units)]]+(Table1[[#This Row],[APU Trend]]*Table1[[#This Row],[APU
(units)]])</f>
        <v>70</v>
      </c>
      <c r="K799" s="55" t="str">
        <f>IF(Table1[[#This Row],[On Hand Stock (units)]]&gt;J799,"Yes","No")</f>
        <v>No</v>
      </c>
      <c r="L799" s="55">
        <f>Table1[[#This Row],[Lead Time (days)]]/Table1[[#This Row],[S-OTD]]</f>
        <v>8.8888888888888893</v>
      </c>
      <c r="M799" s="55">
        <f>(Table1[[#This Row],[Demand variability (COV)]]/100)*E799</f>
        <v>0.5</v>
      </c>
      <c r="N799" s="55">
        <f>AVERAGE(Table1[[#This Row],[Lead Time (days)]],Table1[[#This Row],[Exp. Lead time]])</f>
        <v>8.4444444444444446</v>
      </c>
      <c r="O799" s="55">
        <f>(Table1[[#This Row],[Exp. Lead time]]-N799)^2</f>
        <v>0.19753086419753105</v>
      </c>
      <c r="P799" s="55">
        <v>0.19753086419753105</v>
      </c>
      <c r="Q799" s="55">
        <f>1.64*SQRT(Table1[[#This Row],[Lead Time (days)]]*(M799^2)+Table1[[#This Row],[APU
(units)]]*P799)</f>
        <v>5.6518271928009236</v>
      </c>
      <c r="R799" s="58">
        <f>Table1[[#This Row],[Safety Stock]]+(E799/30)*Table1[[#This Row],[Lead Time (days)]]</f>
        <v>18.985160526134258</v>
      </c>
      <c r="S799" s="58" t="str">
        <f>IF(Table1[[#This Row],[On Hand Stock (units)]]&gt;R799,"yes","no")</f>
        <v>no</v>
      </c>
      <c r="T799" s="59">
        <f>Table1[[#This Row],[On Hand Stock (units)]]-J799</f>
        <v>-51.606583797460615</v>
      </c>
      <c r="U799" s="59">
        <f>Table1[[#This Row],[Exp. Lead time]]*Table1[[#This Row],[APU
(units)]]/30</f>
        <v>14.814814814814815</v>
      </c>
      <c r="V799" s="59">
        <f>Table1[[#This Row],[On Hand Stock (units)]]+U799</f>
        <v>33.208231017354201</v>
      </c>
      <c r="W799" s="59" t="str">
        <f>IF(Table1[[#This Row],[On hand quantity after purchase]]&gt;Table1[[#This Row],[APU  Projection for oct]],"Yes","No")</f>
        <v>No</v>
      </c>
      <c r="X799" s="59">
        <f>AE799-Table1[[#This Row],[On Hand Stock (units)]]</f>
        <v>1438.3132837974606</v>
      </c>
      <c r="Y799" s="59">
        <f>MAX(Table1[[#This Row],[Qty required to meet next quarter]],Table1[[#This Row],[MOQ/One lead time demand]])</f>
        <v>1438.3132837974606</v>
      </c>
      <c r="Z799" s="59">
        <f>Table1[[#This Row],[Qty to purchase]]*Table1[[#This Row],[Std. Price ($)]]</f>
        <v>7760.0022118768966</v>
      </c>
      <c r="AA799" s="59"/>
      <c r="AB799" s="59"/>
      <c r="AC799" s="61">
        <f>Table1[[#This Row],[On Hand Stock (units)]]-(12*Table1[[#This Row],[APU
(units)]])</f>
        <v>-581.60658379746064</v>
      </c>
      <c r="AD799" s="64">
        <v>270</v>
      </c>
      <c r="AE799" s="65">
        <f>AD799*Table1[[#This Row],[Std. Price ($)]]</f>
        <v>1456.7067</v>
      </c>
    </row>
    <row r="800" spans="1:31" ht="18.5" x14ac:dyDescent="0.35">
      <c r="A800" s="46">
        <v>79805.553010200674</v>
      </c>
      <c r="B800" s="47">
        <v>10.342789999999999</v>
      </c>
      <c r="C800" s="47">
        <v>174.65382806666668</v>
      </c>
      <c r="D800" s="47">
        <f>Table1[[#This Row],[On-Hand Stock ($)]]/Table1[[#This Row],[Std. Price ($)]]</f>
        <v>16.886529463197714</v>
      </c>
      <c r="E800" s="48">
        <v>50</v>
      </c>
      <c r="F800" s="49">
        <v>0.8</v>
      </c>
      <c r="G800" s="48">
        <v>1</v>
      </c>
      <c r="H800" s="48">
        <v>1</v>
      </c>
      <c r="I800" s="48">
        <v>8</v>
      </c>
      <c r="J800" s="55">
        <f>Table1[[#This Row],[APU
(units)]]+(Table1[[#This Row],[APU Trend]]*Table1[[#This Row],[APU
(units)]])</f>
        <v>90</v>
      </c>
      <c r="K800" s="55" t="str">
        <f>IF(Table1[[#This Row],[On Hand Stock (units)]]&gt;J800,"Yes","No")</f>
        <v>No</v>
      </c>
      <c r="L800" s="55">
        <f>Table1[[#This Row],[Lead Time (days)]]/Table1[[#This Row],[S-OTD]]</f>
        <v>8</v>
      </c>
      <c r="M800" s="55">
        <f>(Table1[[#This Row],[Demand variability (COV)]]/100)*E800</f>
        <v>0.5</v>
      </c>
      <c r="N800" s="55">
        <f>AVERAGE(Table1[[#This Row],[Lead Time (days)]],Table1[[#This Row],[Exp. Lead time]])</f>
        <v>8</v>
      </c>
      <c r="O800" s="55">
        <f>(Table1[[#This Row],[Exp. Lead time]]-N800)^2</f>
        <v>0</v>
      </c>
      <c r="P800" s="55">
        <v>0</v>
      </c>
      <c r="Q800" s="55">
        <f>1.64*SQRT(Table1[[#This Row],[Lead Time (days)]]*(M800^2)+Table1[[#This Row],[APU
(units)]]*P800)</f>
        <v>2.3193102422918761</v>
      </c>
      <c r="R800" s="58">
        <f>Table1[[#This Row],[Safety Stock]]+(E800/30)*Table1[[#This Row],[Lead Time (days)]]</f>
        <v>15.652643575625209</v>
      </c>
      <c r="S800" s="58" t="str">
        <f>IF(Table1[[#This Row],[On Hand Stock (units)]]&gt;R800,"yes","no")</f>
        <v>yes</v>
      </c>
      <c r="T800" s="59">
        <f>Table1[[#This Row],[On Hand Stock (units)]]-J800</f>
        <v>-73.113470536802282</v>
      </c>
      <c r="U800" s="59">
        <f>Table1[[#This Row],[Exp. Lead time]]*Table1[[#This Row],[APU
(units)]]/30</f>
        <v>13.333333333333334</v>
      </c>
      <c r="V800" s="59">
        <f>Table1[[#This Row],[On Hand Stock (units)]]+U800</f>
        <v>30.219862796531046</v>
      </c>
      <c r="W800" s="59" t="str">
        <f>IF(Table1[[#This Row],[On hand quantity after purchase]]&gt;Table1[[#This Row],[APU  Projection for oct]],"Yes","No")</f>
        <v>No</v>
      </c>
      <c r="X800" s="59">
        <f>AE800-Table1[[#This Row],[On Hand Stock (units)]]</f>
        <v>4016.801570536802</v>
      </c>
      <c r="Y800" s="59">
        <f>MAX(Table1[[#This Row],[Qty required to meet next quarter]],Table1[[#This Row],[MOQ/One lead time demand]])</f>
        <v>4016.801570536802</v>
      </c>
      <c r="Z800" s="59">
        <f>Table1[[#This Row],[Qty to purchase]]*Table1[[#This Row],[Std. Price ($)]]</f>
        <v>41544.935115732325</v>
      </c>
      <c r="AA800" s="59"/>
      <c r="AB800" s="59"/>
      <c r="AC800" s="61">
        <f>Table1[[#This Row],[On Hand Stock (units)]]-(12*Table1[[#This Row],[APU
(units)]])</f>
        <v>-583.11347053680231</v>
      </c>
      <c r="AD800" s="64">
        <v>390</v>
      </c>
      <c r="AE800" s="65">
        <f>AD800*Table1[[#This Row],[Std. Price ($)]]</f>
        <v>4033.6880999999998</v>
      </c>
    </row>
    <row r="801" spans="1:31" ht="18.5" x14ac:dyDescent="0.35">
      <c r="A801" s="46">
        <v>34471.123909210743</v>
      </c>
      <c r="B801" s="47">
        <v>10.987789999999999</v>
      </c>
      <c r="C801" s="47">
        <v>184.53952806666666</v>
      </c>
      <c r="D801" s="47">
        <f>Table1[[#This Row],[On-Hand Stock ($)]]/Table1[[#This Row],[Std. Price ($)]]</f>
        <v>16.794963142421423</v>
      </c>
      <c r="E801" s="48">
        <v>50</v>
      </c>
      <c r="F801" s="49">
        <v>0.5</v>
      </c>
      <c r="G801" s="48">
        <v>1</v>
      </c>
      <c r="H801" s="48">
        <v>1</v>
      </c>
      <c r="I801" s="48">
        <v>8</v>
      </c>
      <c r="J801" s="55">
        <f>Table1[[#This Row],[APU
(units)]]+(Table1[[#This Row],[APU Trend]]*Table1[[#This Row],[APU
(units)]])</f>
        <v>75</v>
      </c>
      <c r="K801" s="55" t="str">
        <f>IF(Table1[[#This Row],[On Hand Stock (units)]]&gt;J801,"Yes","No")</f>
        <v>No</v>
      </c>
      <c r="L801" s="55">
        <f>Table1[[#This Row],[Lead Time (days)]]/Table1[[#This Row],[S-OTD]]</f>
        <v>8</v>
      </c>
      <c r="M801" s="55">
        <f>(Table1[[#This Row],[Demand variability (COV)]]/100)*E801</f>
        <v>0.5</v>
      </c>
      <c r="N801" s="55">
        <f>AVERAGE(Table1[[#This Row],[Lead Time (days)]],Table1[[#This Row],[Exp. Lead time]])</f>
        <v>8</v>
      </c>
      <c r="O801" s="55">
        <f>(Table1[[#This Row],[Exp. Lead time]]-N801)^2</f>
        <v>0</v>
      </c>
      <c r="P801" s="55">
        <v>0</v>
      </c>
      <c r="Q801" s="55">
        <f>1.64*SQRT(Table1[[#This Row],[Lead Time (days)]]*(M801^2)+Table1[[#This Row],[APU
(units)]]*P801)</f>
        <v>2.3193102422918761</v>
      </c>
      <c r="R801" s="58">
        <f>Table1[[#This Row],[Safety Stock]]+(E801/30)*Table1[[#This Row],[Lead Time (days)]]</f>
        <v>15.652643575625209</v>
      </c>
      <c r="S801" s="58" t="str">
        <f>IF(Table1[[#This Row],[On Hand Stock (units)]]&gt;R801,"yes","no")</f>
        <v>yes</v>
      </c>
      <c r="T801" s="59">
        <f>Table1[[#This Row],[On Hand Stock (units)]]-J801</f>
        <v>-58.205036857578577</v>
      </c>
      <c r="U801" s="59">
        <f>Table1[[#This Row],[Exp. Lead time]]*Table1[[#This Row],[APU
(units)]]/30</f>
        <v>13.333333333333334</v>
      </c>
      <c r="V801" s="59">
        <f>Table1[[#This Row],[On Hand Stock (units)]]+U801</f>
        <v>30.128296475754759</v>
      </c>
      <c r="W801" s="59" t="str">
        <f>IF(Table1[[#This Row],[On hand quantity after purchase]]&gt;Table1[[#This Row],[APU  Projection for oct]],"Yes","No")</f>
        <v>No</v>
      </c>
      <c r="X801" s="59">
        <f>AE801-Table1[[#This Row],[On Hand Stock (units)]]</f>
        <v>3279.5420368575783</v>
      </c>
      <c r="Y801" s="59">
        <f>MAX(Table1[[#This Row],[Qty required to meet next quarter]],Table1[[#This Row],[MOQ/One lead time demand]])</f>
        <v>3279.5420368575783</v>
      </c>
      <c r="Z801" s="59">
        <f>Table1[[#This Row],[Qty to purchase]]*Table1[[#This Row],[Std. Price ($)]]</f>
        <v>36034.919197163326</v>
      </c>
      <c r="AA801" s="59"/>
      <c r="AB801" s="59"/>
      <c r="AC801" s="61">
        <f>Table1[[#This Row],[On Hand Stock (units)]]-(12*Table1[[#This Row],[APU
(units)]])</f>
        <v>-583.20503685757853</v>
      </c>
      <c r="AD801" s="64">
        <v>300</v>
      </c>
      <c r="AE801" s="65">
        <f>AD801*Table1[[#This Row],[Std. Price ($)]]</f>
        <v>3296.3369999999995</v>
      </c>
    </row>
    <row r="802" spans="1:31" ht="18.5" x14ac:dyDescent="0.35">
      <c r="A802" s="46">
        <v>24295.596512186501</v>
      </c>
      <c r="B802" s="47">
        <v>32.073699999999995</v>
      </c>
      <c r="C802" s="47">
        <v>402.36036960365897</v>
      </c>
      <c r="D802" s="47">
        <f>Table1[[#This Row],[On-Hand Stock ($)]]/Table1[[#This Row],[Std. Price ($)]]</f>
        <v>12.544869148357035</v>
      </c>
      <c r="E802" s="48">
        <v>50</v>
      </c>
      <c r="F802" s="49">
        <v>0.8</v>
      </c>
      <c r="G802" s="48">
        <v>0.89</v>
      </c>
      <c r="H802" s="48">
        <v>0.36</v>
      </c>
      <c r="I802" s="48">
        <v>16</v>
      </c>
      <c r="J802" s="55">
        <f>Table1[[#This Row],[APU
(units)]]+(Table1[[#This Row],[APU Trend]]*Table1[[#This Row],[APU
(units)]])</f>
        <v>90</v>
      </c>
      <c r="K802" s="55" t="str">
        <f>IF(Table1[[#This Row],[On Hand Stock (units)]]&gt;J802,"Yes","No")</f>
        <v>No</v>
      </c>
      <c r="L802" s="55">
        <f>Table1[[#This Row],[Lead Time (days)]]/Table1[[#This Row],[S-OTD]]</f>
        <v>17.977528089887642</v>
      </c>
      <c r="M802" s="55">
        <f>(Table1[[#This Row],[Demand variability (COV)]]/100)*E802</f>
        <v>0.18</v>
      </c>
      <c r="N802" s="55">
        <f>AVERAGE(Table1[[#This Row],[Lead Time (days)]],Table1[[#This Row],[Exp. Lead time]])</f>
        <v>16.988764044943821</v>
      </c>
      <c r="O802" s="55">
        <f>(Table1[[#This Row],[Exp. Lead time]]-N802)^2</f>
        <v>0.97765433657366618</v>
      </c>
      <c r="P802" s="55">
        <v>0.97765433657366618</v>
      </c>
      <c r="Q802" s="55">
        <f>1.64*SQRT(Table1[[#This Row],[Lead Time (days)]]*(M802^2)+Table1[[#This Row],[APU
(units)]]*P802)</f>
        <v>11.526892201388309</v>
      </c>
      <c r="R802" s="58">
        <f>Table1[[#This Row],[Safety Stock]]+(E802/30)*Table1[[#This Row],[Lead Time (days)]]</f>
        <v>38.193558868054978</v>
      </c>
      <c r="S802" s="58" t="str">
        <f>IF(Table1[[#This Row],[On Hand Stock (units)]]&gt;R802,"yes","no")</f>
        <v>no</v>
      </c>
      <c r="T802" s="59">
        <f>Table1[[#This Row],[On Hand Stock (units)]]-J802</f>
        <v>-77.455130851642963</v>
      </c>
      <c r="U802" s="59">
        <f>Table1[[#This Row],[Exp. Lead time]]*Table1[[#This Row],[APU
(units)]]/30</f>
        <v>29.962546816479403</v>
      </c>
      <c r="V802" s="59">
        <f>Table1[[#This Row],[On Hand Stock (units)]]+U802</f>
        <v>42.50741596483644</v>
      </c>
      <c r="W802" s="59" t="str">
        <f>IF(Table1[[#This Row],[On hand quantity after purchase]]&gt;Table1[[#This Row],[APU  Projection for oct]],"Yes","No")</f>
        <v>No</v>
      </c>
      <c r="X802" s="59">
        <f>AE802-Table1[[#This Row],[On Hand Stock (units)]]</f>
        <v>12496.198130851642</v>
      </c>
      <c r="Y802" s="59">
        <f>MAX(Table1[[#This Row],[Qty required to meet next quarter]],Table1[[#This Row],[MOQ/One lead time demand]])</f>
        <v>12496.198130851642</v>
      </c>
      <c r="Z802" s="59">
        <f>Table1[[#This Row],[Qty to purchase]]*Table1[[#This Row],[Std. Price ($)]]</f>
        <v>400799.30998949625</v>
      </c>
      <c r="AA802" s="59"/>
      <c r="AB802" s="59"/>
      <c r="AC802" s="61">
        <f>Table1[[#This Row],[On Hand Stock (units)]]-(12*Table1[[#This Row],[APU
(units)]])</f>
        <v>-587.45513085164293</v>
      </c>
      <c r="AD802" s="64">
        <v>390</v>
      </c>
      <c r="AE802" s="65">
        <f>AD802*Table1[[#This Row],[Std. Price ($)]]</f>
        <v>12508.742999999999</v>
      </c>
    </row>
    <row r="803" spans="1:31" ht="18.5" x14ac:dyDescent="0.35">
      <c r="A803" s="46">
        <v>63597.983802615898</v>
      </c>
      <c r="B803" s="47">
        <v>7.3529999999999998</v>
      </c>
      <c r="C803" s="47">
        <v>204.30644138666673</v>
      </c>
      <c r="D803" s="47">
        <f>Table1[[#This Row],[On-Hand Stock ($)]]/Table1[[#This Row],[Std. Price ($)]]</f>
        <v>27.785453744956715</v>
      </c>
      <c r="E803" s="48">
        <v>26</v>
      </c>
      <c r="F803" s="49">
        <v>1.2</v>
      </c>
      <c r="G803" s="48">
        <v>1</v>
      </c>
      <c r="H803" s="48">
        <v>1.6</v>
      </c>
      <c r="I803" s="48">
        <v>16</v>
      </c>
      <c r="J803" s="55">
        <f>Table1[[#This Row],[APU
(units)]]+(Table1[[#This Row],[APU Trend]]*Table1[[#This Row],[APU
(units)]])</f>
        <v>57.2</v>
      </c>
      <c r="K803" s="55" t="str">
        <f>IF(Table1[[#This Row],[On Hand Stock (units)]]&gt;J803,"Yes","No")</f>
        <v>No</v>
      </c>
      <c r="L803" s="55">
        <f>Table1[[#This Row],[Lead Time (days)]]/Table1[[#This Row],[S-OTD]]</f>
        <v>16</v>
      </c>
      <c r="M803" s="55">
        <f>(Table1[[#This Row],[Demand variability (COV)]]/100)*E803</f>
        <v>0.41600000000000004</v>
      </c>
      <c r="N803" s="55">
        <f>AVERAGE(Table1[[#This Row],[Lead Time (days)]],Table1[[#This Row],[Exp. Lead time]])</f>
        <v>16</v>
      </c>
      <c r="O803" s="55">
        <f>(Table1[[#This Row],[Exp. Lead time]]-N803)^2</f>
        <v>0</v>
      </c>
      <c r="P803" s="55">
        <v>0</v>
      </c>
      <c r="Q803" s="55">
        <f>1.64*SQRT(Table1[[#This Row],[Lead Time (days)]]*(M803^2)+Table1[[#This Row],[APU
(units)]]*P803)</f>
        <v>2.7289600000000003</v>
      </c>
      <c r="R803" s="58">
        <f>Table1[[#This Row],[Safety Stock]]+(E803/30)*Table1[[#This Row],[Lead Time (days)]]</f>
        <v>16.595626666666668</v>
      </c>
      <c r="S803" s="58" t="str">
        <f>IF(Table1[[#This Row],[On Hand Stock (units)]]&gt;R803,"yes","no")</f>
        <v>yes</v>
      </c>
      <c r="T803" s="59">
        <f>Table1[[#This Row],[On Hand Stock (units)]]-J803</f>
        <v>-29.414546255043287</v>
      </c>
      <c r="U803" s="59">
        <f>Table1[[#This Row],[Exp. Lead time]]*Table1[[#This Row],[APU
(units)]]/30</f>
        <v>13.866666666666667</v>
      </c>
      <c r="V803" s="59">
        <f>Table1[[#This Row],[On Hand Stock (units)]]+U803</f>
        <v>41.652120411623386</v>
      </c>
      <c r="W803" s="59" t="str">
        <f>IF(Table1[[#This Row],[On hand quantity after purchase]]&gt;Table1[[#This Row],[APU  Projection for oct]],"Yes","No")</f>
        <v>No</v>
      </c>
      <c r="X803" s="59">
        <f>AE803-Table1[[#This Row],[On Hand Stock (units)]]</f>
        <v>1922.2301462550436</v>
      </c>
      <c r="Y803" s="59">
        <f>MAX(Table1[[#This Row],[Qty required to meet next quarter]],Table1[[#This Row],[MOQ/One lead time demand]])</f>
        <v>1922.2301462550436</v>
      </c>
      <c r="Z803" s="59">
        <f>Table1[[#This Row],[Qty to purchase]]*Table1[[#This Row],[Std. Price ($)]]</f>
        <v>14134.158265413334</v>
      </c>
      <c r="AA803" s="59"/>
      <c r="AB803" s="59"/>
      <c r="AC803" s="61">
        <f>Table1[[#This Row],[On Hand Stock (units)]]-(12*Table1[[#This Row],[APU
(units)]])</f>
        <v>-284.21454625504327</v>
      </c>
      <c r="AD803" s="64">
        <v>265.20000000000005</v>
      </c>
      <c r="AE803" s="65">
        <f>AD803*Table1[[#This Row],[Std. Price ($)]]</f>
        <v>1950.0156000000002</v>
      </c>
    </row>
    <row r="804" spans="1:31" ht="18.5" x14ac:dyDescent="0.35">
      <c r="A804" s="46">
        <v>80417.466755196147</v>
      </c>
      <c r="B804" s="47">
        <v>12.254999999999999</v>
      </c>
      <c r="C804" s="47">
        <v>253.15845101956984</v>
      </c>
      <c r="D804" s="47">
        <f>Table1[[#This Row],[On-Hand Stock ($)]]/Table1[[#This Row],[Std. Price ($)]]</f>
        <v>20.657564342682161</v>
      </c>
      <c r="E804" s="48">
        <v>106</v>
      </c>
      <c r="F804" s="49">
        <v>0.2</v>
      </c>
      <c r="G804" s="48">
        <v>0.96</v>
      </c>
      <c r="H804" s="48">
        <v>0.25</v>
      </c>
      <c r="I804" s="48">
        <v>15</v>
      </c>
      <c r="J804" s="55">
        <f>Table1[[#This Row],[APU
(units)]]+(Table1[[#This Row],[APU Trend]]*Table1[[#This Row],[APU
(units)]])</f>
        <v>127.2</v>
      </c>
      <c r="K804" s="55" t="str">
        <f>IF(Table1[[#This Row],[On Hand Stock (units)]]&gt;J804,"Yes","No")</f>
        <v>No</v>
      </c>
      <c r="L804" s="55">
        <f>Table1[[#This Row],[Lead Time (days)]]/Table1[[#This Row],[S-OTD]]</f>
        <v>15.625</v>
      </c>
      <c r="M804" s="55">
        <f>(Table1[[#This Row],[Demand variability (COV)]]/100)*E804</f>
        <v>0.26500000000000001</v>
      </c>
      <c r="N804" s="55">
        <f>AVERAGE(Table1[[#This Row],[Lead Time (days)]],Table1[[#This Row],[Exp. Lead time]])</f>
        <v>15.3125</v>
      </c>
      <c r="O804" s="55">
        <f>(Table1[[#This Row],[Exp. Lead time]]-N804)^2</f>
        <v>9.765625E-2</v>
      </c>
      <c r="P804" s="55">
        <v>9.765625E-2</v>
      </c>
      <c r="Q804" s="55">
        <f>1.64*SQRT(Table1[[#This Row],[Lead Time (days)]]*(M804^2)+Table1[[#This Row],[APU
(units)]]*P804)</f>
        <v>5.5384763157388335</v>
      </c>
      <c r="R804" s="58">
        <f>Table1[[#This Row],[Safety Stock]]+(E804/30)*Table1[[#This Row],[Lead Time (days)]]</f>
        <v>58.538476315738833</v>
      </c>
      <c r="S804" s="58" t="str">
        <f>IF(Table1[[#This Row],[On Hand Stock (units)]]&gt;R804,"yes","no")</f>
        <v>no</v>
      </c>
      <c r="T804" s="59">
        <f>Table1[[#This Row],[On Hand Stock (units)]]-J804</f>
        <v>-106.54243565731784</v>
      </c>
      <c r="U804" s="59">
        <f>Table1[[#This Row],[Exp. Lead time]]*Table1[[#This Row],[APU
(units)]]/30</f>
        <v>55.208333333333336</v>
      </c>
      <c r="V804" s="59">
        <f>Table1[[#This Row],[On Hand Stock (units)]]+U804</f>
        <v>75.865897676015493</v>
      </c>
      <c r="W804" s="59" t="str">
        <f>IF(Table1[[#This Row],[On hand quantity after purchase]]&gt;Table1[[#This Row],[APU  Projection for oct]],"Yes","No")</f>
        <v>No</v>
      </c>
      <c r="X804" s="59">
        <f>AE804-Table1[[#This Row],[On Hand Stock (units)]]</f>
        <v>5435.2684356573182</v>
      </c>
      <c r="Y804" s="59">
        <f>MAX(Table1[[#This Row],[Qty required to meet next quarter]],Table1[[#This Row],[MOQ/One lead time demand]])</f>
        <v>5435.2684356573182</v>
      </c>
      <c r="Z804" s="59">
        <f>Table1[[#This Row],[Qty to purchase]]*Table1[[#This Row],[Std. Price ($)]]</f>
        <v>66609.214678980425</v>
      </c>
      <c r="AA804" s="59"/>
      <c r="AB804" s="59"/>
      <c r="AC804" s="61">
        <f>Table1[[#This Row],[On Hand Stock (units)]]-(12*Table1[[#This Row],[APU
(units)]])</f>
        <v>-1251.3424356573178</v>
      </c>
      <c r="AD804" s="64">
        <v>445.20000000000005</v>
      </c>
      <c r="AE804" s="65">
        <f>AD804*Table1[[#This Row],[Std. Price ($)]]</f>
        <v>5455.9260000000004</v>
      </c>
    </row>
    <row r="805" spans="1:31" ht="18.5" x14ac:dyDescent="0.35">
      <c r="A805" s="46">
        <v>25454.283108057585</v>
      </c>
      <c r="B805" s="47">
        <v>8.8982875599999982</v>
      </c>
      <c r="C805" s="47">
        <v>128.36915828240535</v>
      </c>
      <c r="D805" s="47">
        <f>Table1[[#This Row],[On-Hand Stock ($)]]/Table1[[#This Row],[Std. Price ($)]]</f>
        <v>14.426276675914188</v>
      </c>
      <c r="E805" s="48">
        <v>82</v>
      </c>
      <c r="F805" s="49">
        <v>0.4</v>
      </c>
      <c r="G805" s="48">
        <v>1</v>
      </c>
      <c r="H805" s="48">
        <v>0.8</v>
      </c>
      <c r="I805" s="48">
        <v>5</v>
      </c>
      <c r="J805" s="55">
        <f>Table1[[#This Row],[APU
(units)]]+(Table1[[#This Row],[APU Trend]]*Table1[[#This Row],[APU
(units)]])</f>
        <v>114.80000000000001</v>
      </c>
      <c r="K805" s="55" t="str">
        <f>IF(Table1[[#This Row],[On Hand Stock (units)]]&gt;J805,"Yes","No")</f>
        <v>No</v>
      </c>
      <c r="L805" s="55">
        <f>Table1[[#This Row],[Lead Time (days)]]/Table1[[#This Row],[S-OTD]]</f>
        <v>5</v>
      </c>
      <c r="M805" s="55">
        <f>(Table1[[#This Row],[Demand variability (COV)]]/100)*E805</f>
        <v>0.65600000000000003</v>
      </c>
      <c r="N805" s="55">
        <f>AVERAGE(Table1[[#This Row],[Lead Time (days)]],Table1[[#This Row],[Exp. Lead time]])</f>
        <v>5</v>
      </c>
      <c r="O805" s="55">
        <f>(Table1[[#This Row],[Exp. Lead time]]-N805)^2</f>
        <v>0</v>
      </c>
      <c r="P805" s="55">
        <v>0</v>
      </c>
      <c r="Q805" s="55">
        <f>1.64*SQRT(Table1[[#This Row],[Lead Time (days)]]*(M805^2)+Table1[[#This Row],[APU
(units)]]*P805)</f>
        <v>2.4056513729133737</v>
      </c>
      <c r="R805" s="58">
        <f>Table1[[#This Row],[Safety Stock]]+(E805/30)*Table1[[#This Row],[Lead Time (days)]]</f>
        <v>16.07231803958004</v>
      </c>
      <c r="S805" s="58" t="str">
        <f>IF(Table1[[#This Row],[On Hand Stock (units)]]&gt;R805,"yes","no")</f>
        <v>no</v>
      </c>
      <c r="T805" s="59">
        <f>Table1[[#This Row],[On Hand Stock (units)]]-J805</f>
        <v>-100.37372332408583</v>
      </c>
      <c r="U805" s="59">
        <f>Table1[[#This Row],[Exp. Lead time]]*Table1[[#This Row],[APU
(units)]]/30</f>
        <v>13.666666666666666</v>
      </c>
      <c r="V805" s="59">
        <f>Table1[[#This Row],[On Hand Stock (units)]]+U805</f>
        <v>28.092943342580853</v>
      </c>
      <c r="W805" s="59" t="str">
        <f>IF(Table1[[#This Row],[On hand quantity after purchase]]&gt;Table1[[#This Row],[APU  Projection for oct]],"Yes","No")</f>
        <v>No</v>
      </c>
      <c r="X805" s="59">
        <f>AE805-Table1[[#This Row],[On Hand Stock (units)]]</f>
        <v>3925.7354548920853</v>
      </c>
      <c r="Y805" s="59">
        <f>MAX(Table1[[#This Row],[Qty required to meet next quarter]],Table1[[#This Row],[MOQ/One lead time demand]])</f>
        <v>3925.7354548920853</v>
      </c>
      <c r="Z805" s="59">
        <f>Table1[[#This Row],[Qty to purchase]]*Table1[[#This Row],[Std. Price ($)]]</f>
        <v>34932.322962117178</v>
      </c>
      <c r="AA805" s="59"/>
      <c r="AB805" s="59"/>
      <c r="AC805" s="61">
        <f>Table1[[#This Row],[On Hand Stock (units)]]-(12*Table1[[#This Row],[APU
(units)]])</f>
        <v>-969.57372332408579</v>
      </c>
      <c r="AD805" s="64">
        <v>442.80000000000007</v>
      </c>
      <c r="AE805" s="65">
        <f>AD805*Table1[[#This Row],[Std. Price ($)]]</f>
        <v>3940.1617315679996</v>
      </c>
    </row>
    <row r="806" spans="1:31" ht="18.5" x14ac:dyDescent="0.35">
      <c r="A806" s="46">
        <v>71418.147900776312</v>
      </c>
      <c r="B806" s="47">
        <v>7.5874617999999989</v>
      </c>
      <c r="C806" s="47">
        <v>1194.7986738655968</v>
      </c>
      <c r="D806" s="47">
        <f>Table1[[#This Row],[On-Hand Stock ($)]]/Table1[[#This Row],[Std. Price ($)]]</f>
        <v>157.47014026029061</v>
      </c>
      <c r="E806" s="48">
        <v>66</v>
      </c>
      <c r="F806" s="49">
        <v>0.2</v>
      </c>
      <c r="G806" s="48">
        <v>1</v>
      </c>
      <c r="H806" s="48">
        <v>0.46</v>
      </c>
      <c r="I806" s="48">
        <v>88</v>
      </c>
      <c r="J806" s="55">
        <f>Table1[[#This Row],[APU
(units)]]+(Table1[[#This Row],[APU Trend]]*Table1[[#This Row],[APU
(units)]])</f>
        <v>79.2</v>
      </c>
      <c r="K806" s="55" t="str">
        <f>IF(Table1[[#This Row],[On Hand Stock (units)]]&gt;J806,"Yes","No")</f>
        <v>Yes</v>
      </c>
      <c r="L806" s="55">
        <f>Table1[[#This Row],[Lead Time (days)]]/Table1[[#This Row],[S-OTD]]</f>
        <v>88</v>
      </c>
      <c r="M806" s="55">
        <f>(Table1[[#This Row],[Demand variability (COV)]]/100)*E806</f>
        <v>0.30359999999999998</v>
      </c>
      <c r="N806" s="55">
        <f>AVERAGE(Table1[[#This Row],[Lead Time (days)]],Table1[[#This Row],[Exp. Lead time]])</f>
        <v>88</v>
      </c>
      <c r="O806" s="55">
        <f>(Table1[[#This Row],[Exp. Lead time]]-N806)^2</f>
        <v>0</v>
      </c>
      <c r="P806" s="55">
        <v>0</v>
      </c>
      <c r="Q806" s="55">
        <f>1.64*SQRT(Table1[[#This Row],[Lead Time (days)]]*(M806^2)+Table1[[#This Row],[APU
(units)]]*P806)</f>
        <v>4.6707535369582489</v>
      </c>
      <c r="R806" s="58">
        <f>Table1[[#This Row],[Safety Stock]]+(E806/30)*Table1[[#This Row],[Lead Time (days)]]</f>
        <v>198.27075353695827</v>
      </c>
      <c r="S806" s="58" t="str">
        <f>IF(Table1[[#This Row],[On Hand Stock (units)]]&gt;R806,"yes","no")</f>
        <v>no</v>
      </c>
      <c r="T806" s="59">
        <f>Table1[[#This Row],[On Hand Stock (units)]]-J806</f>
        <v>78.270140260290603</v>
      </c>
      <c r="U806" s="59">
        <f>Table1[[#This Row],[Exp. Lead time]]*Table1[[#This Row],[APU
(units)]]/30</f>
        <v>193.6</v>
      </c>
      <c r="V806" s="59">
        <f>Table1[[#This Row],[On Hand Stock (units)]]+U806</f>
        <v>351.0701402602906</v>
      </c>
      <c r="W806" s="59" t="str">
        <f>IF(Table1[[#This Row],[On hand quantity after purchase]]&gt;Table1[[#This Row],[APU  Projection for oct]],"Yes","No")</f>
        <v>Yes</v>
      </c>
      <c r="X806" s="59">
        <f>AE806-Table1[[#This Row],[On Hand Stock (units)]]</f>
        <v>1945.7742706997094</v>
      </c>
      <c r="Y806" s="59">
        <f>MAX(Table1[[#This Row],[Qty required to meet next quarter]],Table1[[#This Row],[MOQ/One lead time demand]])</f>
        <v>1945.7742706997094</v>
      </c>
      <c r="Z806" s="59">
        <f>Table1[[#This Row],[Qty to purchase]]*Table1[[#This Row],[Std. Price ($)]]</f>
        <v>14763.487950356903</v>
      </c>
      <c r="AA806" s="59"/>
      <c r="AB806" s="59"/>
      <c r="AC806" s="61">
        <f>Table1[[#This Row],[On Hand Stock (units)]]-(12*Table1[[#This Row],[APU
(units)]])</f>
        <v>-634.52985973970942</v>
      </c>
      <c r="AD806" s="64">
        <v>277.20000000000005</v>
      </c>
      <c r="AE806" s="65">
        <f>AD806*Table1[[#This Row],[Std. Price ($)]]</f>
        <v>2103.2444109600001</v>
      </c>
    </row>
    <row r="807" spans="1:31" ht="18.5" x14ac:dyDescent="0.35">
      <c r="A807" s="46">
        <v>53420.790356353653</v>
      </c>
      <c r="B807" s="47">
        <v>18.790999999999997</v>
      </c>
      <c r="C807" s="47">
        <v>1428.7491160799998</v>
      </c>
      <c r="D807" s="47">
        <f>Table1[[#This Row],[On-Hand Stock ($)]]/Table1[[#This Row],[Std. Price ($)]]</f>
        <v>76.03369251663031</v>
      </c>
      <c r="E807" s="48">
        <v>90</v>
      </c>
      <c r="F807" s="49">
        <v>0.8</v>
      </c>
      <c r="G807" s="48">
        <v>1</v>
      </c>
      <c r="H807" s="48">
        <v>1.1100000000000001</v>
      </c>
      <c r="I807" s="48">
        <v>16</v>
      </c>
      <c r="J807" s="55">
        <f>Table1[[#This Row],[APU
(units)]]+(Table1[[#This Row],[APU Trend]]*Table1[[#This Row],[APU
(units)]])</f>
        <v>162</v>
      </c>
      <c r="K807" s="55" t="str">
        <f>IF(Table1[[#This Row],[On Hand Stock (units)]]&gt;J807,"Yes","No")</f>
        <v>No</v>
      </c>
      <c r="L807" s="55">
        <f>Table1[[#This Row],[Lead Time (days)]]/Table1[[#This Row],[S-OTD]]</f>
        <v>16</v>
      </c>
      <c r="M807" s="55">
        <f>(Table1[[#This Row],[Demand variability (COV)]]/100)*E807</f>
        <v>0.999</v>
      </c>
      <c r="N807" s="55">
        <f>AVERAGE(Table1[[#This Row],[Lead Time (days)]],Table1[[#This Row],[Exp. Lead time]])</f>
        <v>16</v>
      </c>
      <c r="O807" s="55">
        <f>(Table1[[#This Row],[Exp. Lead time]]-N807)^2</f>
        <v>0</v>
      </c>
      <c r="P807" s="55">
        <v>0</v>
      </c>
      <c r="Q807" s="55">
        <f>1.64*SQRT(Table1[[#This Row],[Lead Time (days)]]*(M807^2)+Table1[[#This Row],[APU
(units)]]*P807)</f>
        <v>6.5534399999999993</v>
      </c>
      <c r="R807" s="58">
        <f>Table1[[#This Row],[Safety Stock]]+(E807/30)*Table1[[#This Row],[Lead Time (days)]]</f>
        <v>54.553440000000002</v>
      </c>
      <c r="S807" s="58" t="str">
        <f>IF(Table1[[#This Row],[On Hand Stock (units)]]&gt;R807,"yes","no")</f>
        <v>yes</v>
      </c>
      <c r="T807" s="59">
        <f>Table1[[#This Row],[On Hand Stock (units)]]-J807</f>
        <v>-85.96630748336969</v>
      </c>
      <c r="U807" s="59">
        <f>Table1[[#This Row],[Exp. Lead time]]*Table1[[#This Row],[APU
(units)]]/30</f>
        <v>48</v>
      </c>
      <c r="V807" s="59">
        <f>Table1[[#This Row],[On Hand Stock (units)]]+U807</f>
        <v>124.03369251663031</v>
      </c>
      <c r="W807" s="59" t="str">
        <f>IF(Table1[[#This Row],[On hand quantity after purchase]]&gt;Table1[[#This Row],[APU  Projection for oct]],"Yes","No")</f>
        <v>No</v>
      </c>
      <c r="X807" s="59">
        <f>AE807-Table1[[#This Row],[On Hand Stock (units)]]</f>
        <v>13115.248307483367</v>
      </c>
      <c r="Y807" s="59">
        <f>MAX(Table1[[#This Row],[Qty required to meet next quarter]],Table1[[#This Row],[MOQ/One lead time demand]])</f>
        <v>13115.248307483367</v>
      </c>
      <c r="Z807" s="59">
        <f>Table1[[#This Row],[Qty to purchase]]*Table1[[#This Row],[Std. Price ($)]]</f>
        <v>246448.6309459199</v>
      </c>
      <c r="AA807" s="59"/>
      <c r="AB807" s="59"/>
      <c r="AC807" s="61">
        <f>Table1[[#This Row],[On Hand Stock (units)]]-(12*Table1[[#This Row],[APU
(units)]])</f>
        <v>-1003.9663074833697</v>
      </c>
      <c r="AD807" s="64">
        <v>702</v>
      </c>
      <c r="AE807" s="65">
        <f>AD807*Table1[[#This Row],[Std. Price ($)]]</f>
        <v>13191.281999999997</v>
      </c>
    </row>
    <row r="808" spans="1:31" ht="18.5" x14ac:dyDescent="0.35">
      <c r="A808" s="46">
        <v>61732.081993941269</v>
      </c>
      <c r="B808" s="47">
        <v>110.21594922999999</v>
      </c>
      <c r="C808" s="47">
        <v>5017.3029551695208</v>
      </c>
      <c r="D808" s="47">
        <f>Table1[[#This Row],[On-Hand Stock ($)]]/Table1[[#This Row],[Std. Price ($)]]</f>
        <v>45.522476467533309</v>
      </c>
      <c r="E808" s="48">
        <v>34</v>
      </c>
      <c r="F808" s="49">
        <v>-0.4</v>
      </c>
      <c r="G808" s="48">
        <v>1</v>
      </c>
      <c r="H808" s="48">
        <v>0.91</v>
      </c>
      <c r="I808" s="48">
        <v>38</v>
      </c>
      <c r="J808" s="55">
        <f>Table1[[#This Row],[APU
(units)]]+(Table1[[#This Row],[APU Trend]]*Table1[[#This Row],[APU
(units)]])</f>
        <v>20.399999999999999</v>
      </c>
      <c r="K808" s="55" t="str">
        <f>IF(Table1[[#This Row],[On Hand Stock (units)]]&gt;J808,"Yes","No")</f>
        <v>Yes</v>
      </c>
      <c r="L808" s="55">
        <f>Table1[[#This Row],[Lead Time (days)]]/Table1[[#This Row],[S-OTD]]</f>
        <v>38</v>
      </c>
      <c r="M808" s="55">
        <f>(Table1[[#This Row],[Demand variability (COV)]]/100)*E808</f>
        <v>0.30940000000000001</v>
      </c>
      <c r="N808" s="55">
        <f>AVERAGE(Table1[[#This Row],[Lead Time (days)]],Table1[[#This Row],[Exp. Lead time]])</f>
        <v>38</v>
      </c>
      <c r="O808" s="55">
        <f>(Table1[[#This Row],[Exp. Lead time]]-N808)^2</f>
        <v>0</v>
      </c>
      <c r="P808" s="55">
        <v>0</v>
      </c>
      <c r="Q808" s="55">
        <f>1.64*SQRT(Table1[[#This Row],[Lead Time (days)]]*(M808^2)+Table1[[#This Row],[APU
(units)]]*P808)</f>
        <v>3.1279222957305057</v>
      </c>
      <c r="R808" s="58">
        <f>Table1[[#This Row],[Safety Stock]]+(E808/30)*Table1[[#This Row],[Lead Time (days)]]</f>
        <v>46.194588962397169</v>
      </c>
      <c r="S808" s="58" t="str">
        <f>IF(Table1[[#This Row],[On Hand Stock (units)]]&gt;R808,"yes","no")</f>
        <v>no</v>
      </c>
      <c r="T808" s="59">
        <f>Table1[[#This Row],[On Hand Stock (units)]]-J808</f>
        <v>25.122476467533311</v>
      </c>
      <c r="U808" s="59">
        <f>Table1[[#This Row],[Exp. Lead time]]*Table1[[#This Row],[APU
(units)]]/30</f>
        <v>43.06666666666667</v>
      </c>
      <c r="V808" s="59">
        <f>Table1[[#This Row],[On Hand Stock (units)]]+U808</f>
        <v>88.589143134199986</v>
      </c>
      <c r="W808" s="59" t="str">
        <f>IF(Table1[[#This Row],[On hand quantity after purchase]]&gt;Table1[[#This Row],[APU  Projection for oct]],"Yes","No")</f>
        <v>Yes</v>
      </c>
      <c r="X808" s="59">
        <f>AE808-Table1[[#This Row],[On Hand Stock (units)]]</f>
        <v>2202.8828878244658</v>
      </c>
      <c r="Y808" s="59">
        <f>MAX(Table1[[#This Row],[Qty required to meet next quarter]],Table1[[#This Row],[MOQ/One lead time demand]])</f>
        <v>2202.8828878244658</v>
      </c>
      <c r="Z808" s="59">
        <f>Table1[[#This Row],[Qty to purchase]]*Table1[[#This Row],[Std. Price ($)]]</f>
        <v>242792.8285240971</v>
      </c>
      <c r="AA808" s="59"/>
      <c r="AB808" s="59"/>
      <c r="AC808" s="61">
        <f>Table1[[#This Row],[On Hand Stock (units)]]-(12*Table1[[#This Row],[APU
(units)]])</f>
        <v>-362.47752353246671</v>
      </c>
      <c r="AD808" s="64">
        <v>20.399999999999991</v>
      </c>
      <c r="AE808" s="65">
        <f>AD808*Table1[[#This Row],[Std. Price ($)]]</f>
        <v>2248.4053642919989</v>
      </c>
    </row>
    <row r="809" spans="1:31" ht="18.5" x14ac:dyDescent="0.35">
      <c r="A809" s="46">
        <v>38857.403404142045</v>
      </c>
      <c r="B809" s="47">
        <v>9.3993085099999991</v>
      </c>
      <c r="C809" s="47">
        <v>82.242742743723099</v>
      </c>
      <c r="D809" s="47">
        <f>Table1[[#This Row],[On-Hand Stock ($)]]/Table1[[#This Row],[Std. Price ($)]]</f>
        <v>8.7498716162177672</v>
      </c>
      <c r="E809" s="48">
        <v>66</v>
      </c>
      <c r="F809" s="49">
        <v>0.4</v>
      </c>
      <c r="G809" s="48">
        <v>1</v>
      </c>
      <c r="H809" s="48">
        <v>0.57999999999999996</v>
      </c>
      <c r="I809" s="48">
        <v>5</v>
      </c>
      <c r="J809" s="55">
        <f>Table1[[#This Row],[APU
(units)]]+(Table1[[#This Row],[APU Trend]]*Table1[[#This Row],[APU
(units)]])</f>
        <v>92.4</v>
      </c>
      <c r="K809" s="55" t="str">
        <f>IF(Table1[[#This Row],[On Hand Stock (units)]]&gt;J809,"Yes","No")</f>
        <v>No</v>
      </c>
      <c r="L809" s="55">
        <f>Table1[[#This Row],[Lead Time (days)]]/Table1[[#This Row],[S-OTD]]</f>
        <v>5</v>
      </c>
      <c r="M809" s="55">
        <f>(Table1[[#This Row],[Demand variability (COV)]]/100)*E809</f>
        <v>0.38279999999999997</v>
      </c>
      <c r="N809" s="55">
        <f>AVERAGE(Table1[[#This Row],[Lead Time (days)]],Table1[[#This Row],[Exp. Lead time]])</f>
        <v>5</v>
      </c>
      <c r="O809" s="55">
        <f>(Table1[[#This Row],[Exp. Lead time]]-N809)^2</f>
        <v>0</v>
      </c>
      <c r="P809" s="55">
        <v>0</v>
      </c>
      <c r="Q809" s="55">
        <f>1.64*SQRT(Table1[[#This Row],[Lead Time (days)]]*(M809^2)+Table1[[#This Row],[APU
(units)]]*P809)</f>
        <v>1.4037855877305478</v>
      </c>
      <c r="R809" s="58">
        <f>Table1[[#This Row],[Safety Stock]]+(E809/30)*Table1[[#This Row],[Lead Time (days)]]</f>
        <v>12.403785587730548</v>
      </c>
      <c r="S809" s="58" t="str">
        <f>IF(Table1[[#This Row],[On Hand Stock (units)]]&gt;R809,"yes","no")</f>
        <v>no</v>
      </c>
      <c r="T809" s="59">
        <f>Table1[[#This Row],[On Hand Stock (units)]]-J809</f>
        <v>-83.650128383782231</v>
      </c>
      <c r="U809" s="59">
        <f>Table1[[#This Row],[Exp. Lead time]]*Table1[[#This Row],[APU
(units)]]/30</f>
        <v>11</v>
      </c>
      <c r="V809" s="59">
        <f>Table1[[#This Row],[On Hand Stock (units)]]+U809</f>
        <v>19.749871616217767</v>
      </c>
      <c r="W809" s="59" t="str">
        <f>IF(Table1[[#This Row],[On hand quantity after purchase]]&gt;Table1[[#This Row],[APU  Projection for oct]],"Yes","No")</f>
        <v>No</v>
      </c>
      <c r="X809" s="59">
        <f>AE809-Table1[[#This Row],[On Hand Stock (units)]]</f>
        <v>3341.1636813477821</v>
      </c>
      <c r="Y809" s="59">
        <f>MAX(Table1[[#This Row],[Qty required to meet next quarter]],Table1[[#This Row],[MOQ/One lead time demand]])</f>
        <v>3341.1636813477821</v>
      </c>
      <c r="Z809" s="59">
        <f>Table1[[#This Row],[Qty to purchase]]*Table1[[#This Row],[Std. Price ($)]]</f>
        <v>31404.628223395135</v>
      </c>
      <c r="AA809" s="59"/>
      <c r="AB809" s="59"/>
      <c r="AC809" s="61">
        <f>Table1[[#This Row],[On Hand Stock (units)]]-(12*Table1[[#This Row],[APU
(units)]])</f>
        <v>-783.25012838378223</v>
      </c>
      <c r="AD809" s="64">
        <v>356.40000000000003</v>
      </c>
      <c r="AE809" s="65">
        <f>AD809*Table1[[#This Row],[Std. Price ($)]]</f>
        <v>3349.9135529639998</v>
      </c>
    </row>
    <row r="810" spans="1:31" ht="18.5" x14ac:dyDescent="0.35">
      <c r="A810" s="46">
        <v>21236.624376848446</v>
      </c>
      <c r="B810" s="47">
        <v>5.9376618799999994</v>
      </c>
      <c r="C810" s="47">
        <v>502.19365729714366</v>
      </c>
      <c r="D810" s="47">
        <f>Table1[[#This Row],[On-Hand Stock ($)]]/Table1[[#This Row],[Std. Price ($)]]</f>
        <v>84.577678461061794</v>
      </c>
      <c r="E810" s="48">
        <v>34</v>
      </c>
      <c r="F810" s="49">
        <v>0.8</v>
      </c>
      <c r="G810" s="48">
        <v>0.9</v>
      </c>
      <c r="H810" s="48">
        <v>1.23</v>
      </c>
      <c r="I810" s="48">
        <v>46</v>
      </c>
      <c r="J810" s="55">
        <f>Table1[[#This Row],[APU
(units)]]+(Table1[[#This Row],[APU Trend]]*Table1[[#This Row],[APU
(units)]])</f>
        <v>61.2</v>
      </c>
      <c r="K810" s="55" t="str">
        <f>IF(Table1[[#This Row],[On Hand Stock (units)]]&gt;J810,"Yes","No")</f>
        <v>Yes</v>
      </c>
      <c r="L810" s="55">
        <f>Table1[[#This Row],[Lead Time (days)]]/Table1[[#This Row],[S-OTD]]</f>
        <v>51.111111111111107</v>
      </c>
      <c r="M810" s="55">
        <f>(Table1[[#This Row],[Demand variability (COV)]]/100)*E810</f>
        <v>0.41820000000000002</v>
      </c>
      <c r="N810" s="55">
        <f>AVERAGE(Table1[[#This Row],[Lead Time (days)]],Table1[[#This Row],[Exp. Lead time]])</f>
        <v>48.555555555555557</v>
      </c>
      <c r="O810" s="55">
        <f>(Table1[[#This Row],[Exp. Lead time]]-N810)^2</f>
        <v>6.5308641975308364</v>
      </c>
      <c r="P810" s="55">
        <v>6.5308641975308364</v>
      </c>
      <c r="Q810" s="55">
        <f>1.64*SQRT(Table1[[#This Row],[Lead Time (days)]]*(M810^2)+Table1[[#This Row],[APU
(units)]]*P810)</f>
        <v>24.87693397088692</v>
      </c>
      <c r="R810" s="58">
        <f>Table1[[#This Row],[Safety Stock]]+(E810/30)*Table1[[#This Row],[Lead Time (days)]]</f>
        <v>77.01026730422025</v>
      </c>
      <c r="S810" s="58" t="str">
        <f>IF(Table1[[#This Row],[On Hand Stock (units)]]&gt;R810,"yes","no")</f>
        <v>yes</v>
      </c>
      <c r="T810" s="59">
        <f>Table1[[#This Row],[On Hand Stock (units)]]-J810</f>
        <v>23.377678461061791</v>
      </c>
      <c r="U810" s="59">
        <f>Table1[[#This Row],[Exp. Lead time]]*Table1[[#This Row],[APU
(units)]]/30</f>
        <v>57.925925925925917</v>
      </c>
      <c r="V810" s="59">
        <f>Table1[[#This Row],[On Hand Stock (units)]]+U810</f>
        <v>142.50360438698772</v>
      </c>
      <c r="W810" s="59" t="str">
        <f>IF(Table1[[#This Row],[On hand quantity after purchase]]&gt;Table1[[#This Row],[APU  Projection for oct]],"Yes","No")</f>
        <v>Yes</v>
      </c>
      <c r="X810" s="59">
        <f>AE810-Table1[[#This Row],[On Hand Stock (units)]]</f>
        <v>1490.0902521149383</v>
      </c>
      <c r="Y810" s="59">
        <f>MAX(Table1[[#This Row],[Qty required to meet next quarter]],Table1[[#This Row],[MOQ/One lead time demand]])</f>
        <v>1490.0902521149383</v>
      </c>
      <c r="Z810" s="59">
        <f>Table1[[#This Row],[Qty to purchase]]*Table1[[#This Row],[Std. Price ($)]]</f>
        <v>8847.6520877424573</v>
      </c>
      <c r="AA810" s="59"/>
      <c r="AB810" s="59"/>
      <c r="AC810" s="61">
        <f>Table1[[#This Row],[On Hand Stock (units)]]-(12*Table1[[#This Row],[APU
(units)]])</f>
        <v>-323.42232153893821</v>
      </c>
      <c r="AD810" s="64">
        <v>265.20000000000005</v>
      </c>
      <c r="AE810" s="65">
        <f>AD810*Table1[[#This Row],[Std. Price ($)]]</f>
        <v>1574.6679305760001</v>
      </c>
    </row>
    <row r="811" spans="1:31" ht="18.5" x14ac:dyDescent="0.35">
      <c r="A811" s="46">
        <v>59069.779427705602</v>
      </c>
      <c r="B811" s="47">
        <v>12.10183185</v>
      </c>
      <c r="C811" s="47">
        <v>256.57971436265746</v>
      </c>
      <c r="D811" s="47">
        <f>Table1[[#This Row],[On-Hand Stock ($)]]/Table1[[#This Row],[Std. Price ($)]]</f>
        <v>21.201725287784217</v>
      </c>
      <c r="E811" s="48">
        <v>26</v>
      </c>
      <c r="F811" s="49">
        <v>0.2</v>
      </c>
      <c r="G811" s="48">
        <v>1</v>
      </c>
      <c r="H811" s="48">
        <v>3.46</v>
      </c>
      <c r="I811" s="48">
        <v>6</v>
      </c>
      <c r="J811" s="55">
        <f>Table1[[#This Row],[APU
(units)]]+(Table1[[#This Row],[APU Trend]]*Table1[[#This Row],[APU
(units)]])</f>
        <v>31.2</v>
      </c>
      <c r="K811" s="55" t="str">
        <f>IF(Table1[[#This Row],[On Hand Stock (units)]]&gt;J811,"Yes","No")</f>
        <v>No</v>
      </c>
      <c r="L811" s="55">
        <f>Table1[[#This Row],[Lead Time (days)]]/Table1[[#This Row],[S-OTD]]</f>
        <v>6</v>
      </c>
      <c r="M811" s="55">
        <f>(Table1[[#This Row],[Demand variability (COV)]]/100)*E811</f>
        <v>0.89959999999999996</v>
      </c>
      <c r="N811" s="55">
        <f>AVERAGE(Table1[[#This Row],[Lead Time (days)]],Table1[[#This Row],[Exp. Lead time]])</f>
        <v>6</v>
      </c>
      <c r="O811" s="55">
        <f>(Table1[[#This Row],[Exp. Lead time]]-N811)^2</f>
        <v>0</v>
      </c>
      <c r="P811" s="55">
        <v>0</v>
      </c>
      <c r="Q811" s="55">
        <f>1.64*SQRT(Table1[[#This Row],[Lead Time (days)]]*(M811^2)+Table1[[#This Row],[APU
(units)]]*P811)</f>
        <v>3.6138399950767046</v>
      </c>
      <c r="R811" s="58">
        <f>Table1[[#This Row],[Safety Stock]]+(E811/30)*Table1[[#This Row],[Lead Time (days)]]</f>
        <v>8.8138399950767052</v>
      </c>
      <c r="S811" s="58" t="str">
        <f>IF(Table1[[#This Row],[On Hand Stock (units)]]&gt;R811,"yes","no")</f>
        <v>yes</v>
      </c>
      <c r="T811" s="59">
        <f>Table1[[#This Row],[On Hand Stock (units)]]-J811</f>
        <v>-9.9982747122157818</v>
      </c>
      <c r="U811" s="59">
        <f>Table1[[#This Row],[Exp. Lead time]]*Table1[[#This Row],[APU
(units)]]/30</f>
        <v>5.2</v>
      </c>
      <c r="V811" s="59">
        <f>Table1[[#This Row],[On Hand Stock (units)]]+U811</f>
        <v>26.401725287784217</v>
      </c>
      <c r="W811" s="59" t="str">
        <f>IF(Table1[[#This Row],[On hand quantity after purchase]]&gt;Table1[[#This Row],[APU  Projection for oct]],"Yes","No")</f>
        <v>No</v>
      </c>
      <c r="X811" s="59">
        <f>AE811-Table1[[#This Row],[On Hand Stock (units)]]</f>
        <v>1300.3183127322156</v>
      </c>
      <c r="Y811" s="59">
        <f>MAX(Table1[[#This Row],[Qty required to meet next quarter]],Table1[[#This Row],[MOQ/One lead time demand]])</f>
        <v>1300.3183127322156</v>
      </c>
      <c r="Z811" s="59">
        <f>Table1[[#This Row],[Qty to purchase]]*Table1[[#This Row],[Std. Price ($)]]</f>
        <v>15736.233572160987</v>
      </c>
      <c r="AA811" s="59"/>
      <c r="AB811" s="59"/>
      <c r="AC811" s="61">
        <f>Table1[[#This Row],[On Hand Stock (units)]]-(12*Table1[[#This Row],[APU
(units)]])</f>
        <v>-290.7982747122158</v>
      </c>
      <c r="AD811" s="64">
        <v>109.19999999999999</v>
      </c>
      <c r="AE811" s="65">
        <f>AD811*Table1[[#This Row],[Std. Price ($)]]</f>
        <v>1321.5200380199999</v>
      </c>
    </row>
    <row r="812" spans="1:31" ht="18.5" x14ac:dyDescent="0.35">
      <c r="A812" s="46">
        <v>81817.289208890521</v>
      </c>
      <c r="B812" s="47">
        <v>98.269818659999984</v>
      </c>
      <c r="C812" s="47">
        <v>10889.347779323927</v>
      </c>
      <c r="D812" s="47">
        <f>Table1[[#This Row],[On-Hand Stock ($)]]/Table1[[#This Row],[Std. Price ($)]]</f>
        <v>110.81070391510102</v>
      </c>
      <c r="E812" s="48">
        <v>90</v>
      </c>
      <c r="F812" s="49">
        <v>-0.7</v>
      </c>
      <c r="G812" s="48">
        <v>0.75</v>
      </c>
      <c r="H812" s="48">
        <v>0.93</v>
      </c>
      <c r="I812" s="48">
        <v>33</v>
      </c>
      <c r="J812" s="55">
        <f>Table1[[#This Row],[APU
(units)]]+(Table1[[#This Row],[APU Trend]]*Table1[[#This Row],[APU
(units)]])</f>
        <v>27.000000000000007</v>
      </c>
      <c r="K812" s="55" t="str">
        <f>IF(Table1[[#This Row],[On Hand Stock (units)]]&gt;J812,"Yes","No")</f>
        <v>Yes</v>
      </c>
      <c r="L812" s="55">
        <f>Table1[[#This Row],[Lead Time (days)]]/Table1[[#This Row],[S-OTD]]</f>
        <v>44</v>
      </c>
      <c r="M812" s="55">
        <f>(Table1[[#This Row],[Demand variability (COV)]]/100)*E812</f>
        <v>0.83700000000000008</v>
      </c>
      <c r="N812" s="55">
        <f>AVERAGE(Table1[[#This Row],[Lead Time (days)]],Table1[[#This Row],[Exp. Lead time]])</f>
        <v>38.5</v>
      </c>
      <c r="O812" s="55">
        <f>(Table1[[#This Row],[Exp. Lead time]]-N812)^2</f>
        <v>30.25</v>
      </c>
      <c r="P812" s="55">
        <v>30.25</v>
      </c>
      <c r="Q812" s="55">
        <f>1.64*SQRT(Table1[[#This Row],[Lead Time (days)]]*(M812^2)+Table1[[#This Row],[APU
(units)]]*P812)</f>
        <v>85.933789993338465</v>
      </c>
      <c r="R812" s="58">
        <f>Table1[[#This Row],[Safety Stock]]+(E812/30)*Table1[[#This Row],[Lead Time (days)]]</f>
        <v>184.93378999333845</v>
      </c>
      <c r="S812" s="58" t="str">
        <f>IF(Table1[[#This Row],[On Hand Stock (units)]]&gt;R812,"yes","no")</f>
        <v>no</v>
      </c>
      <c r="T812" s="59">
        <f>Table1[[#This Row],[On Hand Stock (units)]]-J812</f>
        <v>83.810703915101016</v>
      </c>
      <c r="U812" s="59">
        <f>Table1[[#This Row],[Exp. Lead time]]*Table1[[#This Row],[APU
(units)]]/30</f>
        <v>132</v>
      </c>
      <c r="V812" s="59">
        <f>Table1[[#This Row],[On Hand Stock (units)]]+U812</f>
        <v>242.81070391510102</v>
      </c>
      <c r="W812" s="59" t="str">
        <f>IF(Table1[[#This Row],[On hand quantity after purchase]]&gt;Table1[[#This Row],[APU  Projection for oct]],"Yes","No")</f>
        <v>Yes</v>
      </c>
      <c r="X812" s="59">
        <f>AE812-Table1[[#This Row],[On Hand Stock (units)]]</f>
        <v>-10723.951119195095</v>
      </c>
      <c r="Y812" s="59">
        <f>MAX(Table1[[#This Row],[Qty required to meet next quarter]],Table1[[#This Row],[MOQ/One lead time demand]])</f>
        <v>132</v>
      </c>
      <c r="Z812" s="59">
        <f>Table1[[#This Row],[Qty to purchase]]*Table1[[#This Row],[Std. Price ($)]]</f>
        <v>12971.616063119998</v>
      </c>
      <c r="AA812" s="59"/>
      <c r="AB812" s="59"/>
      <c r="AC812" s="61">
        <f>Table1[[#This Row],[On Hand Stock (units)]]-(12*Table1[[#This Row],[APU
(units)]])</f>
        <v>-969.18929608489896</v>
      </c>
      <c r="AD812" s="64">
        <v>-107.99999999999994</v>
      </c>
      <c r="AE812" s="65">
        <f>AD812*Table1[[#This Row],[Std. Price ($)]]</f>
        <v>-10613.140415279993</v>
      </c>
    </row>
    <row r="813" spans="1:31" ht="18.5" x14ac:dyDescent="0.35">
      <c r="A813" s="46">
        <v>12691.717498754484</v>
      </c>
      <c r="B813" s="47">
        <v>41.116341999999996</v>
      </c>
      <c r="C813" s="47">
        <v>6217.1580436754366</v>
      </c>
      <c r="D813" s="47">
        <f>Table1[[#This Row],[On-Hand Stock ($)]]/Table1[[#This Row],[Std. Price ($)]]</f>
        <v>151.20892913273843</v>
      </c>
      <c r="E813" s="48">
        <v>122</v>
      </c>
      <c r="F813" s="49">
        <v>1.2</v>
      </c>
      <c r="G813" s="48">
        <v>0.94</v>
      </c>
      <c r="H813" s="48">
        <v>2.13</v>
      </c>
      <c r="I813" s="48">
        <v>15</v>
      </c>
      <c r="J813" s="55">
        <f>Table1[[#This Row],[APU
(units)]]+(Table1[[#This Row],[APU Trend]]*Table1[[#This Row],[APU
(units)]])</f>
        <v>268.39999999999998</v>
      </c>
      <c r="K813" s="55" t="str">
        <f>IF(Table1[[#This Row],[On Hand Stock (units)]]&gt;J813,"Yes","No")</f>
        <v>No</v>
      </c>
      <c r="L813" s="55">
        <f>Table1[[#This Row],[Lead Time (days)]]/Table1[[#This Row],[S-OTD]]</f>
        <v>15.957446808510639</v>
      </c>
      <c r="M813" s="55">
        <f>(Table1[[#This Row],[Demand variability (COV)]]/100)*E813</f>
        <v>2.5985999999999998</v>
      </c>
      <c r="N813" s="55">
        <f>AVERAGE(Table1[[#This Row],[Lead Time (days)]],Table1[[#This Row],[Exp. Lead time]])</f>
        <v>15.478723404255319</v>
      </c>
      <c r="O813" s="55">
        <f>(Table1[[#This Row],[Exp. Lead time]]-N813)^2</f>
        <v>0.22917609778180201</v>
      </c>
      <c r="P813" s="55">
        <v>0.22917609778180201</v>
      </c>
      <c r="Q813" s="55">
        <f>1.64*SQRT(Table1[[#This Row],[Lead Time (days)]]*(M813^2)+Table1[[#This Row],[APU
(units)]]*P813)</f>
        <v>18.644882481010704</v>
      </c>
      <c r="R813" s="58">
        <f>Table1[[#This Row],[Safety Stock]]+(E813/30)*Table1[[#This Row],[Lead Time (days)]]</f>
        <v>79.644882481010711</v>
      </c>
      <c r="S813" s="58" t="str">
        <f>IF(Table1[[#This Row],[On Hand Stock (units)]]&gt;R813,"yes","no")</f>
        <v>yes</v>
      </c>
      <c r="T813" s="59">
        <f>Table1[[#This Row],[On Hand Stock (units)]]-J813</f>
        <v>-117.19107086726154</v>
      </c>
      <c r="U813" s="59">
        <f>Table1[[#This Row],[Exp. Lead time]]*Table1[[#This Row],[APU
(units)]]/30</f>
        <v>64.893617021276597</v>
      </c>
      <c r="V813" s="59">
        <f>Table1[[#This Row],[On Hand Stock (units)]]+U813</f>
        <v>216.10254615401504</v>
      </c>
      <c r="W813" s="59" t="str">
        <f>IF(Table1[[#This Row],[On hand quantity after purchase]]&gt;Table1[[#This Row],[APU  Projection for oct]],"Yes","No")</f>
        <v>No</v>
      </c>
      <c r="X813" s="59">
        <f>AE813-Table1[[#This Row],[On Hand Stock (units)]]</f>
        <v>51013.967055667265</v>
      </c>
      <c r="Y813" s="59">
        <f>MAX(Table1[[#This Row],[Qty required to meet next quarter]],Table1[[#This Row],[MOQ/One lead time demand]])</f>
        <v>51013.967055667265</v>
      </c>
      <c r="Z813" s="59">
        <f>Table1[[#This Row],[Qty to purchase]]*Table1[[#This Row],[Std. Price ($)]]</f>
        <v>2097507.7162375483</v>
      </c>
      <c r="AA813" s="59"/>
      <c r="AB813" s="59"/>
      <c r="AC813" s="61">
        <f>Table1[[#This Row],[On Hand Stock (units)]]-(12*Table1[[#This Row],[APU
(units)]])</f>
        <v>-1312.7910708672616</v>
      </c>
      <c r="AD813" s="64">
        <v>1244.4000000000001</v>
      </c>
      <c r="AE813" s="65">
        <f>AD813*Table1[[#This Row],[Std. Price ($)]]</f>
        <v>51165.1759848</v>
      </c>
    </row>
    <row r="814" spans="1:31" ht="18.5" x14ac:dyDescent="0.35">
      <c r="A814" s="46">
        <v>40124.795893455135</v>
      </c>
      <c r="B814" s="47">
        <v>8.9768648999999989</v>
      </c>
      <c r="C814" s="47">
        <v>108.65732913892816</v>
      </c>
      <c r="D814" s="47">
        <f>Table1[[#This Row],[On-Hand Stock ($)]]/Table1[[#This Row],[Std. Price ($)]]</f>
        <v>12.104151098333693</v>
      </c>
      <c r="E814" s="48">
        <v>34</v>
      </c>
      <c r="F814" s="49">
        <v>-0.2</v>
      </c>
      <c r="G814" s="48">
        <v>0.94</v>
      </c>
      <c r="H814" s="48">
        <v>1.43</v>
      </c>
      <c r="I814" s="48">
        <v>6</v>
      </c>
      <c r="J814" s="55">
        <f>Table1[[#This Row],[APU
(units)]]+(Table1[[#This Row],[APU Trend]]*Table1[[#This Row],[APU
(units)]])</f>
        <v>27.2</v>
      </c>
      <c r="K814" s="55" t="str">
        <f>IF(Table1[[#This Row],[On Hand Stock (units)]]&gt;J814,"Yes","No")</f>
        <v>No</v>
      </c>
      <c r="L814" s="55">
        <f>Table1[[#This Row],[Lead Time (days)]]/Table1[[#This Row],[S-OTD]]</f>
        <v>6.3829787234042561</v>
      </c>
      <c r="M814" s="55">
        <f>(Table1[[#This Row],[Demand variability (COV)]]/100)*E814</f>
        <v>0.48620000000000002</v>
      </c>
      <c r="N814" s="55">
        <f>AVERAGE(Table1[[#This Row],[Lead Time (days)]],Table1[[#This Row],[Exp. Lead time]])</f>
        <v>6.1914893617021285</v>
      </c>
      <c r="O814" s="55">
        <f>(Table1[[#This Row],[Exp. Lead time]]-N814)^2</f>
        <v>3.6668175645088251E-2</v>
      </c>
      <c r="P814" s="55">
        <v>3.6668175645088251E-2</v>
      </c>
      <c r="Q814" s="55">
        <f>1.64*SQRT(Table1[[#This Row],[Lead Time (days)]]*(M814^2)+Table1[[#This Row],[APU
(units)]]*P814)</f>
        <v>2.6773021909853578</v>
      </c>
      <c r="R814" s="58">
        <f>Table1[[#This Row],[Safety Stock]]+(E814/30)*Table1[[#This Row],[Lead Time (days)]]</f>
        <v>9.4773021909853572</v>
      </c>
      <c r="S814" s="58" t="str">
        <f>IF(Table1[[#This Row],[On Hand Stock (units)]]&gt;R814,"yes","no")</f>
        <v>yes</v>
      </c>
      <c r="T814" s="59">
        <f>Table1[[#This Row],[On Hand Stock (units)]]-J814</f>
        <v>-15.095848901666306</v>
      </c>
      <c r="U814" s="59">
        <f>Table1[[#This Row],[Exp. Lead time]]*Table1[[#This Row],[APU
(units)]]/30</f>
        <v>7.2340425531914896</v>
      </c>
      <c r="V814" s="59">
        <f>Table1[[#This Row],[On Hand Stock (units)]]+U814</f>
        <v>19.338193651525181</v>
      </c>
      <c r="W814" s="59" t="str">
        <f>IF(Table1[[#This Row],[On hand quantity after purchase]]&gt;Table1[[#This Row],[APU  Projection for oct]],"Yes","No")</f>
        <v>No</v>
      </c>
      <c r="X814" s="59">
        <f>AE814-Table1[[#This Row],[On Hand Stock (units)]]</f>
        <v>537.27998078166615</v>
      </c>
      <c r="Y814" s="59">
        <f>MAX(Table1[[#This Row],[Qty required to meet next quarter]],Table1[[#This Row],[MOQ/One lead time demand]])</f>
        <v>537.27998078166615</v>
      </c>
      <c r="Z814" s="59">
        <f>Table1[[#This Row],[Qty to purchase]]*Table1[[#This Row],[Std. Price ($)]]</f>
        <v>4823.0898009516131</v>
      </c>
      <c r="AA814" s="59"/>
      <c r="AB814" s="59"/>
      <c r="AC814" s="61">
        <f>Table1[[#This Row],[On Hand Stock (units)]]-(12*Table1[[#This Row],[APU
(units)]])</f>
        <v>-395.89584890166628</v>
      </c>
      <c r="AD814" s="64">
        <v>61.199999999999989</v>
      </c>
      <c r="AE814" s="65">
        <f>AD814*Table1[[#This Row],[Std. Price ($)]]</f>
        <v>549.38413187999981</v>
      </c>
    </row>
    <row r="815" spans="1:31" ht="18.5" x14ac:dyDescent="0.35">
      <c r="A815" s="46">
        <v>97338.85972564001</v>
      </c>
      <c r="B815" s="47">
        <v>5.0943166399999997</v>
      </c>
      <c r="C815" s="47">
        <v>85.784456665663981</v>
      </c>
      <c r="D815" s="47">
        <f>Table1[[#This Row],[On-Hand Stock ($)]]/Table1[[#This Row],[Std. Price ($)]]</f>
        <v>16.839247091964033</v>
      </c>
      <c r="E815" s="48">
        <v>26</v>
      </c>
      <c r="F815" s="49">
        <v>0.4</v>
      </c>
      <c r="G815" s="48">
        <v>1</v>
      </c>
      <c r="H815" s="48">
        <v>1.33</v>
      </c>
      <c r="I815" s="48">
        <v>11</v>
      </c>
      <c r="J815" s="55">
        <f>Table1[[#This Row],[APU
(units)]]+(Table1[[#This Row],[APU Trend]]*Table1[[#This Row],[APU
(units)]])</f>
        <v>36.4</v>
      </c>
      <c r="K815" s="55" t="str">
        <f>IF(Table1[[#This Row],[On Hand Stock (units)]]&gt;J815,"Yes","No")</f>
        <v>No</v>
      </c>
      <c r="L815" s="55">
        <f>Table1[[#This Row],[Lead Time (days)]]/Table1[[#This Row],[S-OTD]]</f>
        <v>11</v>
      </c>
      <c r="M815" s="55">
        <f>(Table1[[#This Row],[Demand variability (COV)]]/100)*E815</f>
        <v>0.34580000000000005</v>
      </c>
      <c r="N815" s="55">
        <f>AVERAGE(Table1[[#This Row],[Lead Time (days)]],Table1[[#This Row],[Exp. Lead time]])</f>
        <v>11</v>
      </c>
      <c r="O815" s="55">
        <f>(Table1[[#This Row],[Exp. Lead time]]-N815)^2</f>
        <v>0</v>
      </c>
      <c r="P815" s="55">
        <v>0</v>
      </c>
      <c r="Q815" s="55">
        <f>1.64*SQRT(Table1[[#This Row],[Lead Time (days)]]*(M815^2)+Table1[[#This Row],[APU
(units)]]*P815)</f>
        <v>1.8808977181080317</v>
      </c>
      <c r="R815" s="58">
        <f>Table1[[#This Row],[Safety Stock]]+(E815/30)*Table1[[#This Row],[Lead Time (days)]]</f>
        <v>11.414231051441366</v>
      </c>
      <c r="S815" s="58" t="str">
        <f>IF(Table1[[#This Row],[On Hand Stock (units)]]&gt;R815,"yes","no")</f>
        <v>yes</v>
      </c>
      <c r="T815" s="59">
        <f>Table1[[#This Row],[On Hand Stock (units)]]-J815</f>
        <v>-19.560752908035965</v>
      </c>
      <c r="U815" s="59">
        <f>Table1[[#This Row],[Exp. Lead time]]*Table1[[#This Row],[APU
(units)]]/30</f>
        <v>9.5333333333333332</v>
      </c>
      <c r="V815" s="59">
        <f>Table1[[#This Row],[On Hand Stock (units)]]+U815</f>
        <v>26.372580425297365</v>
      </c>
      <c r="W815" s="59" t="str">
        <f>IF(Table1[[#This Row],[On hand quantity after purchase]]&gt;Table1[[#This Row],[APU  Projection for oct]],"Yes","No")</f>
        <v>No</v>
      </c>
      <c r="X815" s="59">
        <f>AE815-Table1[[#This Row],[On Hand Stock (units)]]</f>
        <v>698.40280916403583</v>
      </c>
      <c r="Y815" s="59">
        <f>MAX(Table1[[#This Row],[Qty required to meet next quarter]],Table1[[#This Row],[MOQ/One lead time demand]])</f>
        <v>698.40280916403583</v>
      </c>
      <c r="Z815" s="59">
        <f>Table1[[#This Row],[Qty to purchase]]*Table1[[#This Row],[Std. Price ($)]]</f>
        <v>3557.8850521470922</v>
      </c>
      <c r="AA815" s="59"/>
      <c r="AB815" s="59"/>
      <c r="AC815" s="61">
        <f>Table1[[#This Row],[On Hand Stock (units)]]-(12*Table1[[#This Row],[APU
(units)]])</f>
        <v>-295.16075290803599</v>
      </c>
      <c r="AD815" s="64">
        <v>140.39999999999998</v>
      </c>
      <c r="AE815" s="65">
        <f>AD815*Table1[[#This Row],[Std. Price ($)]]</f>
        <v>715.24205625599984</v>
      </c>
    </row>
    <row r="816" spans="1:31" ht="18.5" x14ac:dyDescent="0.35">
      <c r="A816" s="46">
        <v>59822.6439697483</v>
      </c>
      <c r="B816" s="47">
        <v>12.94472</v>
      </c>
      <c r="C816" s="47">
        <v>101.31700248384001</v>
      </c>
      <c r="D816" s="47">
        <f>Table1[[#This Row],[On-Hand Stock ($)]]/Table1[[#This Row],[Std. Price ($)]]</f>
        <v>7.8268979540569443</v>
      </c>
      <c r="E816" s="48">
        <v>34</v>
      </c>
      <c r="F816" s="49">
        <v>0.6</v>
      </c>
      <c r="G816" s="48">
        <v>1</v>
      </c>
      <c r="H816" s="48">
        <v>0.92</v>
      </c>
      <c r="I816" s="48">
        <v>6</v>
      </c>
      <c r="J816" s="55">
        <f>Table1[[#This Row],[APU
(units)]]+(Table1[[#This Row],[APU Trend]]*Table1[[#This Row],[APU
(units)]])</f>
        <v>54.4</v>
      </c>
      <c r="K816" s="55" t="str">
        <f>IF(Table1[[#This Row],[On Hand Stock (units)]]&gt;J816,"Yes","No")</f>
        <v>No</v>
      </c>
      <c r="L816" s="55">
        <f>Table1[[#This Row],[Lead Time (days)]]/Table1[[#This Row],[S-OTD]]</f>
        <v>6</v>
      </c>
      <c r="M816" s="55">
        <f>(Table1[[#This Row],[Demand variability (COV)]]/100)*E816</f>
        <v>0.31279999999999997</v>
      </c>
      <c r="N816" s="55">
        <f>AVERAGE(Table1[[#This Row],[Lead Time (days)]],Table1[[#This Row],[Exp. Lead time]])</f>
        <v>6</v>
      </c>
      <c r="O816" s="55">
        <f>(Table1[[#This Row],[Exp. Lead time]]-N816)^2</f>
        <v>0</v>
      </c>
      <c r="P816" s="55">
        <v>0</v>
      </c>
      <c r="Q816" s="55">
        <f>1.64*SQRT(Table1[[#This Row],[Lead Time (days)]]*(M816^2)+Table1[[#This Row],[APU
(units)]]*P816)</f>
        <v>1.2565686421298279</v>
      </c>
      <c r="R816" s="58">
        <f>Table1[[#This Row],[Safety Stock]]+(E816/30)*Table1[[#This Row],[Lead Time (days)]]</f>
        <v>8.056568642129827</v>
      </c>
      <c r="S816" s="58" t="str">
        <f>IF(Table1[[#This Row],[On Hand Stock (units)]]&gt;R816,"yes","no")</f>
        <v>no</v>
      </c>
      <c r="T816" s="59">
        <f>Table1[[#This Row],[On Hand Stock (units)]]-J816</f>
        <v>-46.573102045943052</v>
      </c>
      <c r="U816" s="59">
        <f>Table1[[#This Row],[Exp. Lead time]]*Table1[[#This Row],[APU
(units)]]/30</f>
        <v>6.8</v>
      </c>
      <c r="V816" s="59">
        <f>Table1[[#This Row],[On Hand Stock (units)]]+U816</f>
        <v>14.626897954056943</v>
      </c>
      <c r="W816" s="59" t="str">
        <f>IF(Table1[[#This Row],[On hand quantity after purchase]]&gt;Table1[[#This Row],[APU  Projection for oct]],"Yes","No")</f>
        <v>No</v>
      </c>
      <c r="X816" s="59">
        <f>AE816-Table1[[#This Row],[On Hand Stock (units)]]</f>
        <v>2896.9682700459425</v>
      </c>
      <c r="Y816" s="59">
        <f>MAX(Table1[[#This Row],[Qty required to meet next quarter]],Table1[[#This Row],[MOQ/One lead time demand]])</f>
        <v>2896.9682700459425</v>
      </c>
      <c r="Z816" s="59">
        <f>Table1[[#This Row],[Qty to purchase]]*Table1[[#This Row],[Std. Price ($)]]</f>
        <v>37500.443104629114</v>
      </c>
      <c r="AA816" s="59"/>
      <c r="AB816" s="59"/>
      <c r="AC816" s="61">
        <f>Table1[[#This Row],[On Hand Stock (units)]]-(12*Table1[[#This Row],[APU
(units)]])</f>
        <v>-400.17310204594304</v>
      </c>
      <c r="AD816" s="64">
        <v>224.39999999999998</v>
      </c>
      <c r="AE816" s="65">
        <f>AD816*Table1[[#This Row],[Std. Price ($)]]</f>
        <v>2904.7951679999996</v>
      </c>
    </row>
    <row r="817" spans="1:31" ht="18.5" x14ac:dyDescent="0.35">
      <c r="A817" s="46">
        <v>7788.5628558151839</v>
      </c>
      <c r="B817" s="47">
        <v>15.264999999999999</v>
      </c>
      <c r="C817" s="47">
        <v>159.4345305370029</v>
      </c>
      <c r="D817" s="47">
        <f>Table1[[#This Row],[On-Hand Stock ($)]]/Table1[[#This Row],[Std. Price ($)]]</f>
        <v>10.444450084310706</v>
      </c>
      <c r="E817" s="48">
        <v>42</v>
      </c>
      <c r="F817" s="49">
        <v>0.5</v>
      </c>
      <c r="G817" s="48">
        <v>0.84</v>
      </c>
      <c r="H817" s="48">
        <v>1</v>
      </c>
      <c r="I817" s="48">
        <v>6</v>
      </c>
      <c r="J817" s="55">
        <f>Table1[[#This Row],[APU
(units)]]+(Table1[[#This Row],[APU Trend]]*Table1[[#This Row],[APU
(units)]])</f>
        <v>63</v>
      </c>
      <c r="K817" s="55" t="str">
        <f>IF(Table1[[#This Row],[On Hand Stock (units)]]&gt;J817,"Yes","No")</f>
        <v>No</v>
      </c>
      <c r="L817" s="55">
        <f>Table1[[#This Row],[Lead Time (days)]]/Table1[[#This Row],[S-OTD]]</f>
        <v>7.1428571428571432</v>
      </c>
      <c r="M817" s="55">
        <f>(Table1[[#This Row],[Demand variability (COV)]]/100)*E817</f>
        <v>0.42</v>
      </c>
      <c r="N817" s="55">
        <f>AVERAGE(Table1[[#This Row],[Lead Time (days)]],Table1[[#This Row],[Exp. Lead time]])</f>
        <v>6.5714285714285712</v>
      </c>
      <c r="O817" s="55">
        <f>(Table1[[#This Row],[Exp. Lead time]]-N817)^2</f>
        <v>0.32653061224489871</v>
      </c>
      <c r="P817" s="55">
        <v>0.32653061224489871</v>
      </c>
      <c r="Q817" s="55">
        <f>1.64*SQRT(Table1[[#This Row],[Lead Time (days)]]*(M817^2)+Table1[[#This Row],[APU
(units)]]*P817)</f>
        <v>6.3033812749303797</v>
      </c>
      <c r="R817" s="58">
        <f>Table1[[#This Row],[Safety Stock]]+(E817/30)*Table1[[#This Row],[Lead Time (days)]]</f>
        <v>14.703381274930379</v>
      </c>
      <c r="S817" s="58" t="str">
        <f>IF(Table1[[#This Row],[On Hand Stock (units)]]&gt;R817,"yes","no")</f>
        <v>no</v>
      </c>
      <c r="T817" s="59">
        <f>Table1[[#This Row],[On Hand Stock (units)]]-J817</f>
        <v>-52.555549915689298</v>
      </c>
      <c r="U817" s="59">
        <f>Table1[[#This Row],[Exp. Lead time]]*Table1[[#This Row],[APU
(units)]]/30</f>
        <v>10</v>
      </c>
      <c r="V817" s="59">
        <f>Table1[[#This Row],[On Hand Stock (units)]]+U817</f>
        <v>20.444450084310706</v>
      </c>
      <c r="W817" s="59" t="str">
        <f>IF(Table1[[#This Row],[On hand quantity after purchase]]&gt;Table1[[#This Row],[APU  Projection for oct]],"Yes","No")</f>
        <v>No</v>
      </c>
      <c r="X817" s="59">
        <f>AE817-Table1[[#This Row],[On Hand Stock (units)]]</f>
        <v>3836.3355499156892</v>
      </c>
      <c r="Y817" s="59">
        <f>MAX(Table1[[#This Row],[Qty required to meet next quarter]],Table1[[#This Row],[MOQ/One lead time demand]])</f>
        <v>3836.3355499156892</v>
      </c>
      <c r="Z817" s="59">
        <f>Table1[[#This Row],[Qty to purchase]]*Table1[[#This Row],[Std. Price ($)]]</f>
        <v>58561.662169462994</v>
      </c>
      <c r="AA817" s="59"/>
      <c r="AB817" s="59"/>
      <c r="AC817" s="61">
        <f>Table1[[#This Row],[On Hand Stock (units)]]-(12*Table1[[#This Row],[APU
(units)]])</f>
        <v>-493.55554991568931</v>
      </c>
      <c r="AD817" s="64">
        <v>252</v>
      </c>
      <c r="AE817" s="65">
        <f>AD817*Table1[[#This Row],[Std. Price ($)]]</f>
        <v>3846.7799999999997</v>
      </c>
    </row>
    <row r="818" spans="1:31" ht="18.5" x14ac:dyDescent="0.35">
      <c r="A818" s="46">
        <v>89743.476963601584</v>
      </c>
      <c r="B818" s="47">
        <v>26.168939999999999</v>
      </c>
      <c r="C818" s="47">
        <v>97.779350284000003</v>
      </c>
      <c r="D818" s="47">
        <f>Table1[[#This Row],[On-Hand Stock ($)]]/Table1[[#This Row],[Std. Price ($)]]</f>
        <v>3.7364658363693755</v>
      </c>
      <c r="E818" s="48">
        <v>42</v>
      </c>
      <c r="F818" s="49">
        <v>-0.4</v>
      </c>
      <c r="G818" s="48">
        <v>1</v>
      </c>
      <c r="H818" s="48">
        <v>0.25</v>
      </c>
      <c r="I818" s="48">
        <v>8</v>
      </c>
      <c r="J818" s="55">
        <f>Table1[[#This Row],[APU
(units)]]+(Table1[[#This Row],[APU Trend]]*Table1[[#This Row],[APU
(units)]])</f>
        <v>25.2</v>
      </c>
      <c r="K818" s="55" t="str">
        <f>IF(Table1[[#This Row],[On Hand Stock (units)]]&gt;J818,"Yes","No")</f>
        <v>No</v>
      </c>
      <c r="L818" s="55">
        <f>Table1[[#This Row],[Lead Time (days)]]/Table1[[#This Row],[S-OTD]]</f>
        <v>8</v>
      </c>
      <c r="M818" s="55">
        <f>(Table1[[#This Row],[Demand variability (COV)]]/100)*E818</f>
        <v>0.105</v>
      </c>
      <c r="N818" s="55">
        <f>AVERAGE(Table1[[#This Row],[Lead Time (days)]],Table1[[#This Row],[Exp. Lead time]])</f>
        <v>8</v>
      </c>
      <c r="O818" s="55">
        <f>(Table1[[#This Row],[Exp. Lead time]]-N818)^2</f>
        <v>0</v>
      </c>
      <c r="P818" s="55">
        <v>0</v>
      </c>
      <c r="Q818" s="55">
        <f>1.64*SQRT(Table1[[#This Row],[Lead Time (days)]]*(M818^2)+Table1[[#This Row],[APU
(units)]]*P818)</f>
        <v>0.48705515088129392</v>
      </c>
      <c r="R818" s="58">
        <f>Table1[[#This Row],[Safety Stock]]+(E818/30)*Table1[[#This Row],[Lead Time (days)]]</f>
        <v>11.687055150881292</v>
      </c>
      <c r="S818" s="58" t="str">
        <f>IF(Table1[[#This Row],[On Hand Stock (units)]]&gt;R818,"yes","no")</f>
        <v>no</v>
      </c>
      <c r="T818" s="59">
        <f>Table1[[#This Row],[On Hand Stock (units)]]-J818</f>
        <v>-21.463534163630623</v>
      </c>
      <c r="U818" s="59">
        <f>Table1[[#This Row],[Exp. Lead time]]*Table1[[#This Row],[APU
(units)]]/30</f>
        <v>11.2</v>
      </c>
      <c r="V818" s="59">
        <f>Table1[[#This Row],[On Hand Stock (units)]]+U818</f>
        <v>14.936465836369376</v>
      </c>
      <c r="W818" s="59" t="str">
        <f>IF(Table1[[#This Row],[On hand quantity after purchase]]&gt;Table1[[#This Row],[APU  Projection for oct]],"Yes","No")</f>
        <v>No</v>
      </c>
      <c r="X818" s="59">
        <f>AE818-Table1[[#This Row],[On Hand Stock (units)]]</f>
        <v>655.72082216363037</v>
      </c>
      <c r="Y818" s="59">
        <f>MAX(Table1[[#This Row],[Qty required to meet next quarter]],Table1[[#This Row],[MOQ/One lead time demand]])</f>
        <v>655.72082216363037</v>
      </c>
      <c r="Z818" s="59">
        <f>Table1[[#This Row],[Qty to purchase]]*Table1[[#This Row],[Std. Price ($)]]</f>
        <v>17159.518851950714</v>
      </c>
      <c r="AA818" s="59"/>
      <c r="AB818" s="59"/>
      <c r="AC818" s="61">
        <f>Table1[[#This Row],[On Hand Stock (units)]]-(12*Table1[[#This Row],[APU
(units)]])</f>
        <v>-500.26353416363065</v>
      </c>
      <c r="AD818" s="64">
        <v>25.199999999999989</v>
      </c>
      <c r="AE818" s="65">
        <f>AD818*Table1[[#This Row],[Std. Price ($)]]</f>
        <v>659.45728799999972</v>
      </c>
    </row>
    <row r="819" spans="1:31" ht="18.5" x14ac:dyDescent="0.35">
      <c r="A819" s="46">
        <v>91128.900376266203</v>
      </c>
      <c r="B819" s="47">
        <v>5.8909999999999991</v>
      </c>
      <c r="C819" s="47">
        <v>366.76703782400006</v>
      </c>
      <c r="D819" s="47">
        <f>Table1[[#This Row],[On-Hand Stock ($)]]/Table1[[#This Row],[Std. Price ($)]]</f>
        <v>62.258875882532699</v>
      </c>
      <c r="E819" s="48">
        <v>66</v>
      </c>
      <c r="F819" s="49">
        <v>1.5</v>
      </c>
      <c r="G819" s="48">
        <v>1</v>
      </c>
      <c r="H819" s="48">
        <v>1.36</v>
      </c>
      <c r="I819" s="48">
        <v>16</v>
      </c>
      <c r="J819" s="55">
        <f>Table1[[#This Row],[APU
(units)]]+(Table1[[#This Row],[APU Trend]]*Table1[[#This Row],[APU
(units)]])</f>
        <v>165</v>
      </c>
      <c r="K819" s="55" t="str">
        <f>IF(Table1[[#This Row],[On Hand Stock (units)]]&gt;J819,"Yes","No")</f>
        <v>No</v>
      </c>
      <c r="L819" s="55">
        <f>Table1[[#This Row],[Lead Time (days)]]/Table1[[#This Row],[S-OTD]]</f>
        <v>16</v>
      </c>
      <c r="M819" s="55">
        <f>(Table1[[#This Row],[Demand variability (COV)]]/100)*E819</f>
        <v>0.89760000000000006</v>
      </c>
      <c r="N819" s="55">
        <f>AVERAGE(Table1[[#This Row],[Lead Time (days)]],Table1[[#This Row],[Exp. Lead time]])</f>
        <v>16</v>
      </c>
      <c r="O819" s="55">
        <f>(Table1[[#This Row],[Exp. Lead time]]-N819)^2</f>
        <v>0</v>
      </c>
      <c r="P819" s="55">
        <v>0</v>
      </c>
      <c r="Q819" s="55">
        <f>1.64*SQRT(Table1[[#This Row],[Lead Time (days)]]*(M819^2)+Table1[[#This Row],[APU
(units)]]*P819)</f>
        <v>5.8882560000000002</v>
      </c>
      <c r="R819" s="58">
        <f>Table1[[#This Row],[Safety Stock]]+(E819/30)*Table1[[#This Row],[Lead Time (days)]]</f>
        <v>41.088256000000001</v>
      </c>
      <c r="S819" s="58" t="str">
        <f>IF(Table1[[#This Row],[On Hand Stock (units)]]&gt;R819,"yes","no")</f>
        <v>yes</v>
      </c>
      <c r="T819" s="59">
        <f>Table1[[#This Row],[On Hand Stock (units)]]-J819</f>
        <v>-102.74112411746731</v>
      </c>
      <c r="U819" s="59">
        <f>Table1[[#This Row],[Exp. Lead time]]*Table1[[#This Row],[APU
(units)]]/30</f>
        <v>35.200000000000003</v>
      </c>
      <c r="V819" s="59">
        <f>Table1[[#This Row],[On Hand Stock (units)]]+U819</f>
        <v>97.458875882532709</v>
      </c>
      <c r="W819" s="59" t="str">
        <f>IF(Table1[[#This Row],[On hand quantity after purchase]]&gt;Table1[[#This Row],[APU  Projection for oct]],"Yes","No")</f>
        <v>No</v>
      </c>
      <c r="X819" s="59">
        <f>AE819-Table1[[#This Row],[On Hand Stock (units)]]</f>
        <v>4603.4131241174673</v>
      </c>
      <c r="Y819" s="59">
        <f>MAX(Table1[[#This Row],[Qty required to meet next quarter]],Table1[[#This Row],[MOQ/One lead time demand]])</f>
        <v>4603.4131241174673</v>
      </c>
      <c r="Z819" s="59">
        <f>Table1[[#This Row],[Qty to purchase]]*Table1[[#This Row],[Std. Price ($)]]</f>
        <v>27118.706714175994</v>
      </c>
      <c r="AA819" s="59"/>
      <c r="AB819" s="59"/>
      <c r="AC819" s="61">
        <f>Table1[[#This Row],[On Hand Stock (units)]]-(12*Table1[[#This Row],[APU
(units)]])</f>
        <v>-729.74112411746728</v>
      </c>
      <c r="AD819" s="64">
        <v>792</v>
      </c>
      <c r="AE819" s="65">
        <f>AD819*Table1[[#This Row],[Std. Price ($)]]</f>
        <v>4665.6719999999996</v>
      </c>
    </row>
    <row r="820" spans="1:31" ht="18.5" x14ac:dyDescent="0.35">
      <c r="A820" s="46">
        <v>53890.451186423015</v>
      </c>
      <c r="B820" s="47">
        <v>26.681499999999996</v>
      </c>
      <c r="C820" s="47">
        <v>1039.3503354959998</v>
      </c>
      <c r="D820" s="47">
        <f>Table1[[#This Row],[On-Hand Stock ($)]]/Table1[[#This Row],[Std. Price ($)]]</f>
        <v>38.953969435601444</v>
      </c>
      <c r="E820" s="48">
        <v>74</v>
      </c>
      <c r="F820" s="49">
        <v>-0.1</v>
      </c>
      <c r="G820" s="48">
        <v>1</v>
      </c>
      <c r="H820" s="48">
        <v>1.01</v>
      </c>
      <c r="I820" s="48">
        <v>16</v>
      </c>
      <c r="J820" s="55">
        <f>Table1[[#This Row],[APU
(units)]]+(Table1[[#This Row],[APU Trend]]*Table1[[#This Row],[APU
(units)]])</f>
        <v>66.599999999999994</v>
      </c>
      <c r="K820" s="55" t="str">
        <f>IF(Table1[[#This Row],[On Hand Stock (units)]]&gt;J820,"Yes","No")</f>
        <v>No</v>
      </c>
      <c r="L820" s="55">
        <f>Table1[[#This Row],[Lead Time (days)]]/Table1[[#This Row],[S-OTD]]</f>
        <v>16</v>
      </c>
      <c r="M820" s="55">
        <f>(Table1[[#This Row],[Demand variability (COV)]]/100)*E820</f>
        <v>0.74739999999999995</v>
      </c>
      <c r="N820" s="55">
        <f>AVERAGE(Table1[[#This Row],[Lead Time (days)]],Table1[[#This Row],[Exp. Lead time]])</f>
        <v>16</v>
      </c>
      <c r="O820" s="55">
        <f>(Table1[[#This Row],[Exp. Lead time]]-N820)^2</f>
        <v>0</v>
      </c>
      <c r="P820" s="55">
        <v>0</v>
      </c>
      <c r="Q820" s="55">
        <f>1.64*SQRT(Table1[[#This Row],[Lead Time (days)]]*(M820^2)+Table1[[#This Row],[APU
(units)]]*P820)</f>
        <v>4.9029439999999997</v>
      </c>
      <c r="R820" s="58">
        <f>Table1[[#This Row],[Safety Stock]]+(E820/30)*Table1[[#This Row],[Lead Time (days)]]</f>
        <v>44.369610666666667</v>
      </c>
      <c r="S820" s="58" t="str">
        <f>IF(Table1[[#This Row],[On Hand Stock (units)]]&gt;R820,"yes","no")</f>
        <v>no</v>
      </c>
      <c r="T820" s="59">
        <f>Table1[[#This Row],[On Hand Stock (units)]]-J820</f>
        <v>-27.646030564398551</v>
      </c>
      <c r="U820" s="59">
        <f>Table1[[#This Row],[Exp. Lead time]]*Table1[[#This Row],[APU
(units)]]/30</f>
        <v>39.466666666666669</v>
      </c>
      <c r="V820" s="59">
        <f>Table1[[#This Row],[On Hand Stock (units)]]+U820</f>
        <v>78.420636102268105</v>
      </c>
      <c r="W820" s="59" t="str">
        <f>IF(Table1[[#This Row],[On hand quantity after purchase]]&gt;Table1[[#This Row],[APU  Projection for oct]],"Yes","No")</f>
        <v>Yes</v>
      </c>
      <c r="X820" s="59">
        <f>AE820-Table1[[#This Row],[On Hand Stock (units)]]</f>
        <v>4699.6804305643973</v>
      </c>
      <c r="Y820" s="59">
        <f>MAX(Table1[[#This Row],[Qty required to meet next quarter]],Table1[[#This Row],[MOQ/One lead time demand]])</f>
        <v>4699.6804305643973</v>
      </c>
      <c r="Z820" s="59">
        <f>Table1[[#This Row],[Qty to purchase]]*Table1[[#This Row],[Std. Price ($)]]</f>
        <v>125394.52340810395</v>
      </c>
      <c r="AA820" s="59"/>
      <c r="AB820" s="59"/>
      <c r="AC820" s="61">
        <f>Table1[[#This Row],[On Hand Stock (units)]]-(12*Table1[[#This Row],[APU
(units)]])</f>
        <v>-849.04603056439851</v>
      </c>
      <c r="AD820" s="64">
        <v>177.6</v>
      </c>
      <c r="AE820" s="65">
        <f>AD820*Table1[[#This Row],[Std. Price ($)]]</f>
        <v>4738.634399999999</v>
      </c>
    </row>
    <row r="821" spans="1:31" ht="18.5" x14ac:dyDescent="0.35">
      <c r="A821" s="46">
        <v>54983.435480726846</v>
      </c>
      <c r="B821" s="47">
        <v>10.62444</v>
      </c>
      <c r="C821" s="47">
        <v>187.81238706736005</v>
      </c>
      <c r="D821" s="47">
        <f>Table1[[#This Row],[On-Hand Stock ($)]]/Table1[[#This Row],[Std. Price ($)]]</f>
        <v>17.67739166180618</v>
      </c>
      <c r="E821" s="48">
        <v>74</v>
      </c>
      <c r="F821" s="49">
        <v>-0.2</v>
      </c>
      <c r="G821" s="48">
        <v>1</v>
      </c>
      <c r="H821" s="48">
        <v>0.94</v>
      </c>
      <c r="I821" s="48">
        <v>6</v>
      </c>
      <c r="J821" s="55">
        <f>Table1[[#This Row],[APU
(units)]]+(Table1[[#This Row],[APU Trend]]*Table1[[#This Row],[APU
(units)]])</f>
        <v>59.2</v>
      </c>
      <c r="K821" s="55" t="str">
        <f>IF(Table1[[#This Row],[On Hand Stock (units)]]&gt;J821,"Yes","No")</f>
        <v>No</v>
      </c>
      <c r="L821" s="55">
        <f>Table1[[#This Row],[Lead Time (days)]]/Table1[[#This Row],[S-OTD]]</f>
        <v>6</v>
      </c>
      <c r="M821" s="55">
        <f>(Table1[[#This Row],[Demand variability (COV)]]/100)*E821</f>
        <v>0.69559999999999989</v>
      </c>
      <c r="N821" s="55">
        <f>AVERAGE(Table1[[#This Row],[Lead Time (days)]],Table1[[#This Row],[Exp. Lead time]])</f>
        <v>6</v>
      </c>
      <c r="O821" s="55">
        <f>(Table1[[#This Row],[Exp. Lead time]]-N821)^2</f>
        <v>0</v>
      </c>
      <c r="P821" s="55">
        <v>0</v>
      </c>
      <c r="Q821" s="55">
        <f>1.64*SQRT(Table1[[#This Row],[Lead Time (days)]]*(M821^2)+Table1[[#This Row],[APU
(units)]]*P821)</f>
        <v>2.7943387067311645</v>
      </c>
      <c r="R821" s="58">
        <f>Table1[[#This Row],[Safety Stock]]+(E821/30)*Table1[[#This Row],[Lead Time (days)]]</f>
        <v>17.594338706731165</v>
      </c>
      <c r="S821" s="58" t="str">
        <f>IF(Table1[[#This Row],[On Hand Stock (units)]]&gt;R821,"yes","no")</f>
        <v>yes</v>
      </c>
      <c r="T821" s="59">
        <f>Table1[[#This Row],[On Hand Stock (units)]]-J821</f>
        <v>-41.52260833819382</v>
      </c>
      <c r="U821" s="59">
        <f>Table1[[#This Row],[Exp. Lead time]]*Table1[[#This Row],[APU
(units)]]/30</f>
        <v>14.8</v>
      </c>
      <c r="V821" s="59">
        <f>Table1[[#This Row],[On Hand Stock (units)]]+U821</f>
        <v>32.47739166180618</v>
      </c>
      <c r="W821" s="59" t="str">
        <f>IF(Table1[[#This Row],[On hand quantity after purchase]]&gt;Table1[[#This Row],[APU  Projection for oct]],"Yes","No")</f>
        <v>No</v>
      </c>
      <c r="X821" s="59">
        <f>AE821-Table1[[#This Row],[On Hand Stock (units)]]</f>
        <v>1397.4980163381936</v>
      </c>
      <c r="Y821" s="59">
        <f>MAX(Table1[[#This Row],[Qty required to meet next quarter]],Table1[[#This Row],[MOQ/One lead time demand]])</f>
        <v>1397.4980163381936</v>
      </c>
      <c r="Z821" s="59">
        <f>Table1[[#This Row],[Qty to purchase]]*Table1[[#This Row],[Std. Price ($)]]</f>
        <v>14847.633824704157</v>
      </c>
      <c r="AA821" s="59"/>
      <c r="AB821" s="59"/>
      <c r="AC821" s="61">
        <f>Table1[[#This Row],[On Hand Stock (units)]]-(12*Table1[[#This Row],[APU
(units)]])</f>
        <v>-870.32260833819385</v>
      </c>
      <c r="AD821" s="64">
        <v>133.19999999999999</v>
      </c>
      <c r="AE821" s="65">
        <f>AD821*Table1[[#This Row],[Std. Price ($)]]</f>
        <v>1415.1754079999998</v>
      </c>
    </row>
    <row r="822" spans="1:31" ht="18.5" x14ac:dyDescent="0.35">
      <c r="A822" s="46">
        <v>59065.738097725072</v>
      </c>
      <c r="B822" s="47">
        <v>8.0922134299999993</v>
      </c>
      <c r="C822" s="47">
        <v>999.60492650102287</v>
      </c>
      <c r="D822" s="47">
        <f>Table1[[#This Row],[On-Hand Stock ($)]]/Table1[[#This Row],[Std. Price ($)]]</f>
        <v>123.52676250421425</v>
      </c>
      <c r="E822" s="48">
        <v>74</v>
      </c>
      <c r="F822" s="49">
        <v>0.8</v>
      </c>
      <c r="G822" s="48">
        <v>1</v>
      </c>
      <c r="H822" s="48">
        <v>0.84</v>
      </c>
      <c r="I822" s="48">
        <v>38</v>
      </c>
      <c r="J822" s="55">
        <f>Table1[[#This Row],[APU
(units)]]+(Table1[[#This Row],[APU Trend]]*Table1[[#This Row],[APU
(units)]])</f>
        <v>133.19999999999999</v>
      </c>
      <c r="K822" s="55" t="str">
        <f>IF(Table1[[#This Row],[On Hand Stock (units)]]&gt;J822,"Yes","No")</f>
        <v>No</v>
      </c>
      <c r="L822" s="55">
        <f>Table1[[#This Row],[Lead Time (days)]]/Table1[[#This Row],[S-OTD]]</f>
        <v>38</v>
      </c>
      <c r="M822" s="55">
        <f>(Table1[[#This Row],[Demand variability (COV)]]/100)*E822</f>
        <v>0.62159999999999993</v>
      </c>
      <c r="N822" s="55">
        <f>AVERAGE(Table1[[#This Row],[Lead Time (days)]],Table1[[#This Row],[Exp. Lead time]])</f>
        <v>38</v>
      </c>
      <c r="O822" s="55">
        <f>(Table1[[#This Row],[Exp. Lead time]]-N822)^2</f>
        <v>0</v>
      </c>
      <c r="P822" s="55">
        <v>0</v>
      </c>
      <c r="Q822" s="55">
        <f>1.64*SQRT(Table1[[#This Row],[Lead Time (days)]]*(M822^2)+Table1[[#This Row],[APU
(units)]]*P822)</f>
        <v>6.2841515805626456</v>
      </c>
      <c r="R822" s="58">
        <f>Table1[[#This Row],[Safety Stock]]+(E822/30)*Table1[[#This Row],[Lead Time (days)]]</f>
        <v>100.01748491389598</v>
      </c>
      <c r="S822" s="58" t="str">
        <f>IF(Table1[[#This Row],[On Hand Stock (units)]]&gt;R822,"yes","no")</f>
        <v>yes</v>
      </c>
      <c r="T822" s="59">
        <f>Table1[[#This Row],[On Hand Stock (units)]]-J822</f>
        <v>-9.6732374957857417</v>
      </c>
      <c r="U822" s="59">
        <f>Table1[[#This Row],[Exp. Lead time]]*Table1[[#This Row],[APU
(units)]]/30</f>
        <v>93.733333333333334</v>
      </c>
      <c r="V822" s="59">
        <f>Table1[[#This Row],[On Hand Stock (units)]]+U822</f>
        <v>217.26009583754757</v>
      </c>
      <c r="W822" s="59" t="str">
        <f>IF(Table1[[#This Row],[On hand quantity after purchase]]&gt;Table1[[#This Row],[APU  Projection for oct]],"Yes","No")</f>
        <v>Yes</v>
      </c>
      <c r="X822" s="59">
        <f>AE822-Table1[[#This Row],[On Hand Stock (units)]]</f>
        <v>4547.2988292917853</v>
      </c>
      <c r="Y822" s="59">
        <f>MAX(Table1[[#This Row],[Qty required to meet next quarter]],Table1[[#This Row],[MOQ/One lead time demand]])</f>
        <v>4547.2988292917853</v>
      </c>
      <c r="Z822" s="59">
        <f>Table1[[#This Row],[Qty to purchase]]*Table1[[#This Row],[Std. Price ($)]]</f>
        <v>36797.712656618256</v>
      </c>
      <c r="AA822" s="59"/>
      <c r="AB822" s="59"/>
      <c r="AC822" s="61">
        <f>Table1[[#This Row],[On Hand Stock (units)]]-(12*Table1[[#This Row],[APU
(units)]])</f>
        <v>-764.47323749578572</v>
      </c>
      <c r="AD822" s="64">
        <v>577.20000000000005</v>
      </c>
      <c r="AE822" s="65">
        <f>AD822*Table1[[#This Row],[Std. Price ($)]]</f>
        <v>4670.8255917959996</v>
      </c>
    </row>
    <row r="823" spans="1:31" ht="18.5" x14ac:dyDescent="0.35">
      <c r="A823" s="46">
        <v>33231.018258162396</v>
      </c>
      <c r="B823" s="47">
        <v>10.215509999999998</v>
      </c>
      <c r="C823" s="47">
        <v>293.36814663641252</v>
      </c>
      <c r="D823" s="47">
        <f>Table1[[#This Row],[On-Hand Stock ($)]]/Table1[[#This Row],[Std. Price ($)]]</f>
        <v>28.717914880061059</v>
      </c>
      <c r="E823" s="48">
        <v>82</v>
      </c>
      <c r="F823" s="49">
        <v>0.8</v>
      </c>
      <c r="G823" s="48">
        <v>0.86</v>
      </c>
      <c r="H823" s="48">
        <v>1.03</v>
      </c>
      <c r="I823" s="48">
        <v>8</v>
      </c>
      <c r="J823" s="55">
        <f>Table1[[#This Row],[APU
(units)]]+(Table1[[#This Row],[APU Trend]]*Table1[[#This Row],[APU
(units)]])</f>
        <v>147.60000000000002</v>
      </c>
      <c r="K823" s="55" t="str">
        <f>IF(Table1[[#This Row],[On Hand Stock (units)]]&gt;J823,"Yes","No")</f>
        <v>No</v>
      </c>
      <c r="L823" s="55">
        <f>Table1[[#This Row],[Lead Time (days)]]/Table1[[#This Row],[S-OTD]]</f>
        <v>9.3023255813953494</v>
      </c>
      <c r="M823" s="55">
        <f>(Table1[[#This Row],[Demand variability (COV)]]/100)*E823</f>
        <v>0.84460000000000002</v>
      </c>
      <c r="N823" s="55">
        <f>AVERAGE(Table1[[#This Row],[Lead Time (days)]],Table1[[#This Row],[Exp. Lead time]])</f>
        <v>8.6511627906976756</v>
      </c>
      <c r="O823" s="55">
        <f>(Table1[[#This Row],[Exp. Lead time]]-N823)^2</f>
        <v>0.42401297998918253</v>
      </c>
      <c r="P823" s="55">
        <v>0.42401297998918253</v>
      </c>
      <c r="Q823" s="55">
        <f>1.64*SQRT(Table1[[#This Row],[Lead Time (days)]]*(M823^2)+Table1[[#This Row],[APU
(units)]]*P823)</f>
        <v>10.433784869651005</v>
      </c>
      <c r="R823" s="58">
        <f>Table1[[#This Row],[Safety Stock]]+(E823/30)*Table1[[#This Row],[Lead Time (days)]]</f>
        <v>32.300451536317674</v>
      </c>
      <c r="S823" s="58" t="str">
        <f>IF(Table1[[#This Row],[On Hand Stock (units)]]&gt;R823,"yes","no")</f>
        <v>no</v>
      </c>
      <c r="T823" s="59">
        <f>Table1[[#This Row],[On Hand Stock (units)]]-J823</f>
        <v>-118.88208511993896</v>
      </c>
      <c r="U823" s="59">
        <f>Table1[[#This Row],[Exp. Lead time]]*Table1[[#This Row],[APU
(units)]]/30</f>
        <v>25.426356589147289</v>
      </c>
      <c r="V823" s="59">
        <f>Table1[[#This Row],[On Hand Stock (units)]]+U823</f>
        <v>54.144271469208348</v>
      </c>
      <c r="W823" s="59" t="str">
        <f>IF(Table1[[#This Row],[On hand quantity after purchase]]&gt;Table1[[#This Row],[APU  Projection for oct]],"Yes","No")</f>
        <v>No</v>
      </c>
      <c r="X823" s="59">
        <f>AE823-Table1[[#This Row],[On Hand Stock (units)]]</f>
        <v>6505.1222811199386</v>
      </c>
      <c r="Y823" s="59">
        <f>MAX(Table1[[#This Row],[Qty required to meet next quarter]],Table1[[#This Row],[MOQ/One lead time demand]])</f>
        <v>6505.1222811199386</v>
      </c>
      <c r="Z823" s="59">
        <f>Table1[[#This Row],[Qty to purchase]]*Table1[[#This Row],[Std. Price ($)]]</f>
        <v>66453.141714003534</v>
      </c>
      <c r="AA823" s="59"/>
      <c r="AB823" s="59"/>
      <c r="AC823" s="61">
        <f>Table1[[#This Row],[On Hand Stock (units)]]-(12*Table1[[#This Row],[APU
(units)]])</f>
        <v>-955.28208511993898</v>
      </c>
      <c r="AD823" s="64">
        <v>639.60000000000014</v>
      </c>
      <c r="AE823" s="65">
        <f>AD823*Table1[[#This Row],[Std. Price ($)]]</f>
        <v>6533.8401960000001</v>
      </c>
    </row>
    <row r="824" spans="1:31" ht="18.5" x14ac:dyDescent="0.35">
      <c r="A824" s="46">
        <v>50420.989556704029</v>
      </c>
      <c r="B824" s="47">
        <v>140.00541053999999</v>
      </c>
      <c r="C824" s="47">
        <v>8086.6069857720886</v>
      </c>
      <c r="D824" s="47">
        <f>Table1[[#This Row],[On-Hand Stock ($)]]/Table1[[#This Row],[Std. Price ($)]]</f>
        <v>57.759246264712885</v>
      </c>
      <c r="E824" s="48">
        <v>74</v>
      </c>
      <c r="F824" s="49">
        <v>0.2</v>
      </c>
      <c r="G824" s="48">
        <v>1</v>
      </c>
      <c r="H824" s="48">
        <v>0.72</v>
      </c>
      <c r="I824" s="48">
        <v>28</v>
      </c>
      <c r="J824" s="55">
        <f>Table1[[#This Row],[APU
(units)]]+(Table1[[#This Row],[APU Trend]]*Table1[[#This Row],[APU
(units)]])</f>
        <v>88.8</v>
      </c>
      <c r="K824" s="55" t="str">
        <f>IF(Table1[[#This Row],[On Hand Stock (units)]]&gt;J824,"Yes","No")</f>
        <v>No</v>
      </c>
      <c r="L824" s="55">
        <f>Table1[[#This Row],[Lead Time (days)]]/Table1[[#This Row],[S-OTD]]</f>
        <v>28</v>
      </c>
      <c r="M824" s="55">
        <f>(Table1[[#This Row],[Demand variability (COV)]]/100)*E824</f>
        <v>0.53279999999999994</v>
      </c>
      <c r="N824" s="55">
        <f>AVERAGE(Table1[[#This Row],[Lead Time (days)]],Table1[[#This Row],[Exp. Lead time]])</f>
        <v>28</v>
      </c>
      <c r="O824" s="55">
        <f>(Table1[[#This Row],[Exp. Lead time]]-N824)^2</f>
        <v>0</v>
      </c>
      <c r="P824" s="55">
        <v>0</v>
      </c>
      <c r="Q824" s="55">
        <f>1.64*SQRT(Table1[[#This Row],[Lead Time (days)]]*(M824^2)+Table1[[#This Row],[APU
(units)]]*P824)</f>
        <v>4.6236726591955009</v>
      </c>
      <c r="R824" s="58">
        <f>Table1[[#This Row],[Safety Stock]]+(E824/30)*Table1[[#This Row],[Lead Time (days)]]</f>
        <v>73.690339325862169</v>
      </c>
      <c r="S824" s="58" t="str">
        <f>IF(Table1[[#This Row],[On Hand Stock (units)]]&gt;R824,"yes","no")</f>
        <v>no</v>
      </c>
      <c r="T824" s="59">
        <f>Table1[[#This Row],[On Hand Stock (units)]]-J824</f>
        <v>-31.040753735287112</v>
      </c>
      <c r="U824" s="59">
        <f>Table1[[#This Row],[Exp. Lead time]]*Table1[[#This Row],[APU
(units)]]/30</f>
        <v>69.066666666666663</v>
      </c>
      <c r="V824" s="59">
        <f>Table1[[#This Row],[On Hand Stock (units)]]+U824</f>
        <v>126.82591293137955</v>
      </c>
      <c r="W824" s="59" t="str">
        <f>IF(Table1[[#This Row],[On hand quantity after purchase]]&gt;Table1[[#This Row],[APU  Projection for oct]],"Yes","No")</f>
        <v>Yes</v>
      </c>
      <c r="X824" s="59">
        <f>AE824-Table1[[#This Row],[On Hand Stock (units)]]</f>
        <v>43455.92234956727</v>
      </c>
      <c r="Y824" s="59">
        <f>MAX(Table1[[#This Row],[Qty required to meet next quarter]],Table1[[#This Row],[MOQ/One lead time demand]])</f>
        <v>43455.92234956727</v>
      </c>
      <c r="Z824" s="59">
        <f>Table1[[#This Row],[Qty to purchase]]*Table1[[#This Row],[Std. Price ($)]]</f>
        <v>6084064.2489455268</v>
      </c>
      <c r="AA824" s="59"/>
      <c r="AB824" s="59"/>
      <c r="AC824" s="61">
        <f>Table1[[#This Row],[On Hand Stock (units)]]-(12*Table1[[#This Row],[APU
(units)]])</f>
        <v>-830.24075373528717</v>
      </c>
      <c r="AD824" s="64">
        <v>310.79999999999995</v>
      </c>
      <c r="AE824" s="65">
        <f>AD824*Table1[[#This Row],[Std. Price ($)]]</f>
        <v>43513.681595831986</v>
      </c>
    </row>
    <row r="825" spans="1:31" ht="18.5" x14ac:dyDescent="0.35">
      <c r="A825" s="46">
        <v>20232.457831936979</v>
      </c>
      <c r="B825" s="47">
        <v>8.5686968599999993</v>
      </c>
      <c r="C825" s="47">
        <v>125.71002013208673</v>
      </c>
      <c r="D825" s="47">
        <f>Table1[[#This Row],[On-Hand Stock ($)]]/Table1[[#This Row],[Std. Price ($)]]</f>
        <v>14.67084460869663</v>
      </c>
      <c r="E825" s="48">
        <v>74</v>
      </c>
      <c r="F825" s="49">
        <v>-0.4</v>
      </c>
      <c r="G825" s="48">
        <v>0.94</v>
      </c>
      <c r="H825" s="48">
        <v>0.91</v>
      </c>
      <c r="I825" s="48">
        <v>5</v>
      </c>
      <c r="J825" s="55">
        <f>Table1[[#This Row],[APU
(units)]]+(Table1[[#This Row],[APU Trend]]*Table1[[#This Row],[APU
(units)]])</f>
        <v>44.4</v>
      </c>
      <c r="K825" s="55" t="str">
        <f>IF(Table1[[#This Row],[On Hand Stock (units)]]&gt;J825,"Yes","No")</f>
        <v>No</v>
      </c>
      <c r="L825" s="55">
        <f>Table1[[#This Row],[Lead Time (days)]]/Table1[[#This Row],[S-OTD]]</f>
        <v>5.3191489361702127</v>
      </c>
      <c r="M825" s="55">
        <f>(Table1[[#This Row],[Demand variability (COV)]]/100)*E825</f>
        <v>0.6734</v>
      </c>
      <c r="N825" s="55">
        <f>AVERAGE(Table1[[#This Row],[Lead Time (days)]],Table1[[#This Row],[Exp. Lead time]])</f>
        <v>5.1595744680851059</v>
      </c>
      <c r="O825" s="55">
        <f>(Table1[[#This Row],[Exp. Lead time]]-N825)^2</f>
        <v>2.5464010864644761E-2</v>
      </c>
      <c r="P825" s="55">
        <v>2.5464010864644761E-2</v>
      </c>
      <c r="Q825" s="55">
        <f>1.64*SQRT(Table1[[#This Row],[Lead Time (days)]]*(M825^2)+Table1[[#This Row],[APU
(units)]]*P825)</f>
        <v>3.3416079983855966</v>
      </c>
      <c r="R825" s="58">
        <f>Table1[[#This Row],[Safety Stock]]+(E825/30)*Table1[[#This Row],[Lead Time (days)]]</f>
        <v>15.67494133171893</v>
      </c>
      <c r="S825" s="58" t="str">
        <f>IF(Table1[[#This Row],[On Hand Stock (units)]]&gt;R825,"yes","no")</f>
        <v>no</v>
      </c>
      <c r="T825" s="59">
        <f>Table1[[#This Row],[On Hand Stock (units)]]-J825</f>
        <v>-29.729155391303369</v>
      </c>
      <c r="U825" s="59">
        <f>Table1[[#This Row],[Exp. Lead time]]*Table1[[#This Row],[APU
(units)]]/30</f>
        <v>13.120567375886525</v>
      </c>
      <c r="V825" s="59">
        <f>Table1[[#This Row],[On Hand Stock (units)]]+U825</f>
        <v>27.791411984583156</v>
      </c>
      <c r="W825" s="59" t="str">
        <f>IF(Table1[[#This Row],[On hand quantity after purchase]]&gt;Table1[[#This Row],[APU  Projection for oct]],"Yes","No")</f>
        <v>No</v>
      </c>
      <c r="X825" s="59">
        <f>AE825-Table1[[#This Row],[On Hand Stock (units)]]</f>
        <v>365.77929597530317</v>
      </c>
      <c r="Y825" s="59">
        <f>MAX(Table1[[#This Row],[Qty required to meet next quarter]],Table1[[#This Row],[MOQ/One lead time demand]])</f>
        <v>365.77929597530317</v>
      </c>
      <c r="Z825" s="59">
        <f>Table1[[#This Row],[Qty to purchase]]*Table1[[#This Row],[Std. Price ($)]]</f>
        <v>3134.2519048765907</v>
      </c>
      <c r="AA825" s="59"/>
      <c r="AB825" s="59"/>
      <c r="AC825" s="61">
        <f>Table1[[#This Row],[On Hand Stock (units)]]-(12*Table1[[#This Row],[APU
(units)]])</f>
        <v>-873.3291553913034</v>
      </c>
      <c r="AD825" s="64">
        <v>44.399999999999984</v>
      </c>
      <c r="AE825" s="65">
        <f>AD825*Table1[[#This Row],[Std. Price ($)]]</f>
        <v>380.45014058399983</v>
      </c>
    </row>
    <row r="826" spans="1:31" ht="18.5" x14ac:dyDescent="0.35">
      <c r="A826" s="46">
        <v>33926.569453399381</v>
      </c>
      <c r="B826" s="47">
        <v>11.870549899999999</v>
      </c>
      <c r="C826" s="47">
        <v>261.67793301315589</v>
      </c>
      <c r="D826" s="47">
        <f>Table1[[#This Row],[On-Hand Stock ($)]]/Table1[[#This Row],[Std. Price ($)]]</f>
        <v>22.04429746031866</v>
      </c>
      <c r="E826" s="48">
        <v>90</v>
      </c>
      <c r="F826" s="49">
        <v>1.5</v>
      </c>
      <c r="G826" s="48">
        <v>0.82</v>
      </c>
      <c r="H826" s="48">
        <v>0.96</v>
      </c>
      <c r="I826" s="48">
        <v>6</v>
      </c>
      <c r="J826" s="55">
        <f>Table1[[#This Row],[APU
(units)]]+(Table1[[#This Row],[APU Trend]]*Table1[[#This Row],[APU
(units)]])</f>
        <v>225</v>
      </c>
      <c r="K826" s="55" t="str">
        <f>IF(Table1[[#This Row],[On Hand Stock (units)]]&gt;J826,"Yes","No")</f>
        <v>No</v>
      </c>
      <c r="L826" s="55">
        <f>Table1[[#This Row],[Lead Time (days)]]/Table1[[#This Row],[S-OTD]]</f>
        <v>7.3170731707317076</v>
      </c>
      <c r="M826" s="55">
        <f>(Table1[[#This Row],[Demand variability (COV)]]/100)*E826</f>
        <v>0.86399999999999988</v>
      </c>
      <c r="N826" s="55">
        <f>AVERAGE(Table1[[#This Row],[Lead Time (days)]],Table1[[#This Row],[Exp. Lead time]])</f>
        <v>6.6585365853658534</v>
      </c>
      <c r="O826" s="55">
        <f>(Table1[[#This Row],[Exp. Lead time]]-N826)^2</f>
        <v>0.43367043426531904</v>
      </c>
      <c r="P826" s="55">
        <v>0.43367043426531904</v>
      </c>
      <c r="Q826" s="55">
        <f>1.64*SQRT(Table1[[#This Row],[Lead Time (days)]]*(M826^2)+Table1[[#This Row],[APU
(units)]]*P826)</f>
        <v>10.817700950275903</v>
      </c>
      <c r="R826" s="58">
        <f>Table1[[#This Row],[Safety Stock]]+(E826/30)*Table1[[#This Row],[Lead Time (days)]]</f>
        <v>28.817700950275903</v>
      </c>
      <c r="S826" s="58" t="str">
        <f>IF(Table1[[#This Row],[On Hand Stock (units)]]&gt;R826,"yes","no")</f>
        <v>no</v>
      </c>
      <c r="T826" s="59">
        <f>Table1[[#This Row],[On Hand Stock (units)]]-J826</f>
        <v>-202.95570253968134</v>
      </c>
      <c r="U826" s="59">
        <f>Table1[[#This Row],[Exp. Lead time]]*Table1[[#This Row],[APU
(units)]]/30</f>
        <v>21.951219512195124</v>
      </c>
      <c r="V826" s="59">
        <f>Table1[[#This Row],[On Hand Stock (units)]]+U826</f>
        <v>43.995516972513784</v>
      </c>
      <c r="W826" s="59" t="str">
        <f>IF(Table1[[#This Row],[On hand quantity after purchase]]&gt;Table1[[#This Row],[APU  Projection for oct]],"Yes","No")</f>
        <v>No</v>
      </c>
      <c r="X826" s="59">
        <f>AE826-Table1[[#This Row],[On Hand Stock (units)]]</f>
        <v>12798.14959453968</v>
      </c>
      <c r="Y826" s="59">
        <f>MAX(Table1[[#This Row],[Qty required to meet next quarter]],Table1[[#This Row],[MOQ/One lead time demand]])</f>
        <v>12798.14959453968</v>
      </c>
      <c r="Z826" s="59">
        <f>Table1[[#This Row],[Qty to purchase]]*Table1[[#This Row],[Std. Price ($)]]</f>
        <v>151921.07338964802</v>
      </c>
      <c r="AA826" s="59"/>
      <c r="AB826" s="59"/>
      <c r="AC826" s="61">
        <f>Table1[[#This Row],[On Hand Stock (units)]]-(12*Table1[[#This Row],[APU
(units)]])</f>
        <v>-1057.9557025396814</v>
      </c>
      <c r="AD826" s="64">
        <v>1080</v>
      </c>
      <c r="AE826" s="65">
        <f>AD826*Table1[[#This Row],[Std. Price ($)]]</f>
        <v>12820.193891999999</v>
      </c>
    </row>
    <row r="827" spans="1:31" ht="18.5" x14ac:dyDescent="0.35">
      <c r="A827" s="46">
        <v>76184.569357534012</v>
      </c>
      <c r="B827" s="47">
        <v>12.334119999999999</v>
      </c>
      <c r="C827" s="47">
        <v>99.899490432099071</v>
      </c>
      <c r="D827" s="47">
        <f>Table1[[#This Row],[On-Hand Stock ($)]]/Table1[[#This Row],[Std. Price ($)]]</f>
        <v>8.0994420706219081</v>
      </c>
      <c r="E827" s="48">
        <v>34</v>
      </c>
      <c r="F827" s="49">
        <v>0.2</v>
      </c>
      <c r="G827" s="48">
        <v>0.96</v>
      </c>
      <c r="H827" s="48">
        <v>0.95</v>
      </c>
      <c r="I827" s="48">
        <v>6</v>
      </c>
      <c r="J827" s="55">
        <f>Table1[[#This Row],[APU
(units)]]+(Table1[[#This Row],[APU Trend]]*Table1[[#This Row],[APU
(units)]])</f>
        <v>40.799999999999997</v>
      </c>
      <c r="K827" s="55" t="str">
        <f>IF(Table1[[#This Row],[On Hand Stock (units)]]&gt;J827,"Yes","No")</f>
        <v>No</v>
      </c>
      <c r="L827" s="55">
        <f>Table1[[#This Row],[Lead Time (days)]]/Table1[[#This Row],[S-OTD]]</f>
        <v>6.25</v>
      </c>
      <c r="M827" s="55">
        <f>(Table1[[#This Row],[Demand variability (COV)]]/100)*E827</f>
        <v>0.32300000000000001</v>
      </c>
      <c r="N827" s="55">
        <f>AVERAGE(Table1[[#This Row],[Lead Time (days)]],Table1[[#This Row],[Exp. Lead time]])</f>
        <v>6.125</v>
      </c>
      <c r="O827" s="55">
        <f>(Table1[[#This Row],[Exp. Lead time]]-N827)^2</f>
        <v>1.5625E-2</v>
      </c>
      <c r="P827" s="55">
        <v>1.5625E-2</v>
      </c>
      <c r="Q827" s="55">
        <f>1.64*SQRT(Table1[[#This Row],[Lead Time (days)]]*(M827^2)+Table1[[#This Row],[APU
(units)]]*P827)</f>
        <v>1.7642192807018067</v>
      </c>
      <c r="R827" s="58">
        <f>Table1[[#This Row],[Safety Stock]]+(E827/30)*Table1[[#This Row],[Lead Time (days)]]</f>
        <v>8.5642192807018063</v>
      </c>
      <c r="S827" s="58" t="str">
        <f>IF(Table1[[#This Row],[On Hand Stock (units)]]&gt;R827,"yes","no")</f>
        <v>no</v>
      </c>
      <c r="T827" s="59">
        <f>Table1[[#This Row],[On Hand Stock (units)]]-J827</f>
        <v>-32.700557929378093</v>
      </c>
      <c r="U827" s="59">
        <f>Table1[[#This Row],[Exp. Lead time]]*Table1[[#This Row],[APU
(units)]]/30</f>
        <v>7.083333333333333</v>
      </c>
      <c r="V827" s="59">
        <f>Table1[[#This Row],[On Hand Stock (units)]]+U827</f>
        <v>15.18277540395524</v>
      </c>
      <c r="W827" s="59" t="str">
        <f>IF(Table1[[#This Row],[On hand quantity after purchase]]&gt;Table1[[#This Row],[APU  Projection for oct]],"Yes","No")</f>
        <v>No</v>
      </c>
      <c r="X827" s="59">
        <f>AE827-Table1[[#This Row],[On Hand Stock (units)]]</f>
        <v>1753.212893929378</v>
      </c>
      <c r="Y827" s="59">
        <f>MAX(Table1[[#This Row],[Qty required to meet next quarter]],Table1[[#This Row],[MOQ/One lead time demand]])</f>
        <v>1753.212893929378</v>
      </c>
      <c r="Z827" s="59">
        <f>Table1[[#This Row],[Qty to purchase]]*Table1[[#This Row],[Std. Price ($)]]</f>
        <v>21624.338219272217</v>
      </c>
      <c r="AA827" s="59"/>
      <c r="AB827" s="59"/>
      <c r="AC827" s="61">
        <f>Table1[[#This Row],[On Hand Stock (units)]]-(12*Table1[[#This Row],[APU
(units)]])</f>
        <v>-399.90055792937807</v>
      </c>
      <c r="AD827" s="64">
        <v>142.80000000000001</v>
      </c>
      <c r="AE827" s="65">
        <f>AD827*Table1[[#This Row],[Std. Price ($)]]</f>
        <v>1761.312336</v>
      </c>
    </row>
    <row r="828" spans="1:31" ht="18.5" x14ac:dyDescent="0.35">
      <c r="A828" s="46">
        <v>20237.869449138081</v>
      </c>
      <c r="B828" s="47">
        <v>58.91</v>
      </c>
      <c r="C828" s="47">
        <v>1470.3341970899999</v>
      </c>
      <c r="D828" s="47">
        <f>Table1[[#This Row],[On-Hand Stock ($)]]/Table1[[#This Row],[Std. Price ($)]]</f>
        <v>24.95899163282974</v>
      </c>
      <c r="E828" s="48">
        <v>58</v>
      </c>
      <c r="F828" s="49">
        <v>0.8</v>
      </c>
      <c r="G828" s="48">
        <v>1</v>
      </c>
      <c r="H828" s="48">
        <v>1.23</v>
      </c>
      <c r="I828" s="48">
        <v>11</v>
      </c>
      <c r="J828" s="55">
        <f>Table1[[#This Row],[APU
(units)]]+(Table1[[#This Row],[APU Trend]]*Table1[[#This Row],[APU
(units)]])</f>
        <v>104.4</v>
      </c>
      <c r="K828" s="55" t="str">
        <f>IF(Table1[[#This Row],[On Hand Stock (units)]]&gt;J828,"Yes","No")</f>
        <v>No</v>
      </c>
      <c r="L828" s="55">
        <f>Table1[[#This Row],[Lead Time (days)]]/Table1[[#This Row],[S-OTD]]</f>
        <v>11</v>
      </c>
      <c r="M828" s="55">
        <f>(Table1[[#This Row],[Demand variability (COV)]]/100)*E828</f>
        <v>0.71340000000000003</v>
      </c>
      <c r="N828" s="55">
        <f>AVERAGE(Table1[[#This Row],[Lead Time (days)]],Table1[[#This Row],[Exp. Lead time]])</f>
        <v>11</v>
      </c>
      <c r="O828" s="55">
        <f>(Table1[[#This Row],[Exp. Lead time]]-N828)^2</f>
        <v>0</v>
      </c>
      <c r="P828" s="55">
        <v>0</v>
      </c>
      <c r="Q828" s="55">
        <f>1.64*SQRT(Table1[[#This Row],[Lead Time (days)]]*(M828^2)+Table1[[#This Row],[APU
(units)]]*P828)</f>
        <v>3.8803714057208496</v>
      </c>
      <c r="R828" s="58">
        <f>Table1[[#This Row],[Safety Stock]]+(E828/30)*Table1[[#This Row],[Lead Time (days)]]</f>
        <v>25.147038072387517</v>
      </c>
      <c r="S828" s="58" t="str">
        <f>IF(Table1[[#This Row],[On Hand Stock (units)]]&gt;R828,"yes","no")</f>
        <v>no</v>
      </c>
      <c r="T828" s="59">
        <f>Table1[[#This Row],[On Hand Stock (units)]]-J828</f>
        <v>-79.441008367170269</v>
      </c>
      <c r="U828" s="59">
        <f>Table1[[#This Row],[Exp. Lead time]]*Table1[[#This Row],[APU
(units)]]/30</f>
        <v>21.266666666666666</v>
      </c>
      <c r="V828" s="59">
        <f>Table1[[#This Row],[On Hand Stock (units)]]+U828</f>
        <v>46.225658299496402</v>
      </c>
      <c r="W828" s="59" t="str">
        <f>IF(Table1[[#This Row],[On hand quantity after purchase]]&gt;Table1[[#This Row],[APU  Projection for oct]],"Yes","No")</f>
        <v>No</v>
      </c>
      <c r="X828" s="59">
        <f>AE828-Table1[[#This Row],[On Hand Stock (units)]]</f>
        <v>26625.925008367172</v>
      </c>
      <c r="Y828" s="59">
        <f>MAX(Table1[[#This Row],[Qty required to meet next quarter]],Table1[[#This Row],[MOQ/One lead time demand]])</f>
        <v>26625.925008367172</v>
      </c>
      <c r="Z828" s="59">
        <f>Table1[[#This Row],[Qty to purchase]]*Table1[[#This Row],[Std. Price ($)]]</f>
        <v>1568533.24224291</v>
      </c>
      <c r="AA828" s="59"/>
      <c r="AB828" s="59"/>
      <c r="AC828" s="61">
        <f>Table1[[#This Row],[On Hand Stock (units)]]-(12*Table1[[#This Row],[APU
(units)]])</f>
        <v>-671.04100836717021</v>
      </c>
      <c r="AD828" s="64">
        <v>452.40000000000003</v>
      </c>
      <c r="AE828" s="65">
        <f>AD828*Table1[[#This Row],[Std. Price ($)]]</f>
        <v>26650.884000000002</v>
      </c>
    </row>
    <row r="829" spans="1:31" ht="18.5" x14ac:dyDescent="0.35">
      <c r="A829" s="46">
        <v>93398.352809591161</v>
      </c>
      <c r="B829" s="47">
        <v>6.4800999999999993</v>
      </c>
      <c r="C829" s="47">
        <v>123.36504460432124</v>
      </c>
      <c r="D829" s="47">
        <f>Table1[[#This Row],[On-Hand Stock ($)]]/Table1[[#This Row],[Std. Price ($)]]</f>
        <v>19.037521736442532</v>
      </c>
      <c r="E829" s="48">
        <v>66</v>
      </c>
      <c r="F829" s="49">
        <v>-0.4</v>
      </c>
      <c r="G829" s="48">
        <v>0.82</v>
      </c>
      <c r="H829" s="48">
        <v>0.25</v>
      </c>
      <c r="I829" s="48">
        <v>16</v>
      </c>
      <c r="J829" s="55">
        <f>Table1[[#This Row],[APU
(units)]]+(Table1[[#This Row],[APU Trend]]*Table1[[#This Row],[APU
(units)]])</f>
        <v>39.599999999999994</v>
      </c>
      <c r="K829" s="55" t="str">
        <f>IF(Table1[[#This Row],[On Hand Stock (units)]]&gt;J829,"Yes","No")</f>
        <v>No</v>
      </c>
      <c r="L829" s="55">
        <f>Table1[[#This Row],[Lead Time (days)]]/Table1[[#This Row],[S-OTD]]</f>
        <v>19.512195121951219</v>
      </c>
      <c r="M829" s="55">
        <f>(Table1[[#This Row],[Demand variability (COV)]]/100)*E829</f>
        <v>0.16500000000000001</v>
      </c>
      <c r="N829" s="55">
        <f>AVERAGE(Table1[[#This Row],[Lead Time (days)]],Table1[[#This Row],[Exp. Lead time]])</f>
        <v>17.756097560975611</v>
      </c>
      <c r="O829" s="55">
        <f>(Table1[[#This Row],[Exp. Lead time]]-N829)^2</f>
        <v>3.0838786436644785</v>
      </c>
      <c r="P829" s="55">
        <v>3.0838786436644785</v>
      </c>
      <c r="Q829" s="55">
        <f>1.64*SQRT(Table1[[#This Row],[Lead Time (days)]]*(M829^2)+Table1[[#This Row],[APU
(units)]]*P829)</f>
        <v>23.422254156250602</v>
      </c>
      <c r="R829" s="58">
        <f>Table1[[#This Row],[Safety Stock]]+(E829/30)*Table1[[#This Row],[Lead Time (days)]]</f>
        <v>58.622254156250605</v>
      </c>
      <c r="S829" s="58" t="str">
        <f>IF(Table1[[#This Row],[On Hand Stock (units)]]&gt;R829,"yes","no")</f>
        <v>no</v>
      </c>
      <c r="T829" s="59">
        <f>Table1[[#This Row],[On Hand Stock (units)]]-J829</f>
        <v>-20.562478263557463</v>
      </c>
      <c r="U829" s="59">
        <f>Table1[[#This Row],[Exp. Lead time]]*Table1[[#This Row],[APU
(units)]]/30</f>
        <v>42.926829268292678</v>
      </c>
      <c r="V829" s="59">
        <f>Table1[[#This Row],[On Hand Stock (units)]]+U829</f>
        <v>61.964351004735207</v>
      </c>
      <c r="W829" s="59" t="str">
        <f>IF(Table1[[#This Row],[On hand quantity after purchase]]&gt;Table1[[#This Row],[APU  Projection for oct]],"Yes","No")</f>
        <v>Yes</v>
      </c>
      <c r="X829" s="59">
        <f>AE829-Table1[[#This Row],[On Hand Stock (units)]]</f>
        <v>237.57443826355725</v>
      </c>
      <c r="Y829" s="59">
        <f>MAX(Table1[[#This Row],[Qty required to meet next quarter]],Table1[[#This Row],[MOQ/One lead time demand]])</f>
        <v>237.57443826355725</v>
      </c>
      <c r="Z829" s="59">
        <f>Table1[[#This Row],[Qty to purchase]]*Table1[[#This Row],[Std. Price ($)]]</f>
        <v>1539.5061173916772</v>
      </c>
      <c r="AA829" s="59"/>
      <c r="AB829" s="59"/>
      <c r="AC829" s="61">
        <f>Table1[[#This Row],[On Hand Stock (units)]]-(12*Table1[[#This Row],[APU
(units)]])</f>
        <v>-772.9624782635575</v>
      </c>
      <c r="AD829" s="64">
        <v>39.599999999999973</v>
      </c>
      <c r="AE829" s="65">
        <f>AD829*Table1[[#This Row],[Std. Price ($)]]</f>
        <v>256.61195999999978</v>
      </c>
    </row>
    <row r="830" spans="1:31" ht="18.5" x14ac:dyDescent="0.35">
      <c r="A830" s="46">
        <v>63038.376972152175</v>
      </c>
      <c r="B830" s="47">
        <v>11.39945007</v>
      </c>
      <c r="C830" s="47">
        <v>346.65059602998548</v>
      </c>
      <c r="D830" s="47">
        <f>Table1[[#This Row],[On-Hand Stock ($)]]/Table1[[#This Row],[Std. Price ($)]]</f>
        <v>30.409413954298365</v>
      </c>
      <c r="E830" s="48">
        <v>114</v>
      </c>
      <c r="F830" s="49">
        <v>1.2</v>
      </c>
      <c r="G830" s="48">
        <v>1</v>
      </c>
      <c r="H830" s="48">
        <v>1.3</v>
      </c>
      <c r="I830" s="48">
        <v>5</v>
      </c>
      <c r="J830" s="55">
        <f>Table1[[#This Row],[APU
(units)]]+(Table1[[#This Row],[APU Trend]]*Table1[[#This Row],[APU
(units)]])</f>
        <v>250.79999999999998</v>
      </c>
      <c r="K830" s="55" t="str">
        <f>IF(Table1[[#This Row],[On Hand Stock (units)]]&gt;J830,"Yes","No")</f>
        <v>No</v>
      </c>
      <c r="L830" s="55">
        <f>Table1[[#This Row],[Lead Time (days)]]/Table1[[#This Row],[S-OTD]]</f>
        <v>5</v>
      </c>
      <c r="M830" s="55">
        <f>(Table1[[#This Row],[Demand variability (COV)]]/100)*E830</f>
        <v>1.4820000000000002</v>
      </c>
      <c r="N830" s="55">
        <f>AVERAGE(Table1[[#This Row],[Lead Time (days)]],Table1[[#This Row],[Exp. Lead time]])</f>
        <v>5</v>
      </c>
      <c r="O830" s="55">
        <f>(Table1[[#This Row],[Exp. Lead time]]-N830)^2</f>
        <v>0</v>
      </c>
      <c r="P830" s="55">
        <v>0</v>
      </c>
      <c r="Q830" s="55">
        <f>1.64*SQRT(Table1[[#This Row],[Lead Time (days)]]*(M830^2)+Table1[[#This Row],[APU
(units)]]*P830)</f>
        <v>5.4347184979536891</v>
      </c>
      <c r="R830" s="58">
        <f>Table1[[#This Row],[Safety Stock]]+(E830/30)*Table1[[#This Row],[Lead Time (days)]]</f>
        <v>24.434718497953689</v>
      </c>
      <c r="S830" s="58" t="str">
        <f>IF(Table1[[#This Row],[On Hand Stock (units)]]&gt;R830,"yes","no")</f>
        <v>yes</v>
      </c>
      <c r="T830" s="59">
        <f>Table1[[#This Row],[On Hand Stock (units)]]-J830</f>
        <v>-220.39058604570161</v>
      </c>
      <c r="U830" s="59">
        <f>Table1[[#This Row],[Exp. Lead time]]*Table1[[#This Row],[APU
(units)]]/30</f>
        <v>19</v>
      </c>
      <c r="V830" s="59">
        <f>Table1[[#This Row],[On Hand Stock (units)]]+U830</f>
        <v>49.409413954298365</v>
      </c>
      <c r="W830" s="59" t="str">
        <f>IF(Table1[[#This Row],[On hand quantity after purchase]]&gt;Table1[[#This Row],[APU  Projection for oct]],"Yes","No")</f>
        <v>No</v>
      </c>
      <c r="X830" s="59">
        <f>AE830-Table1[[#This Row],[On Hand Stock (units)]]</f>
        <v>13224.871127441702</v>
      </c>
      <c r="Y830" s="59">
        <f>MAX(Table1[[#This Row],[Qty required to meet next quarter]],Table1[[#This Row],[MOQ/One lead time demand]])</f>
        <v>13224.871127441702</v>
      </c>
      <c r="Z830" s="59">
        <f>Table1[[#This Row],[Qty to purchase]]*Table1[[#This Row],[Std. Price ($)]]</f>
        <v>150756.25809945629</v>
      </c>
      <c r="AA830" s="59"/>
      <c r="AB830" s="59"/>
      <c r="AC830" s="61">
        <f>Table1[[#This Row],[On Hand Stock (units)]]-(12*Table1[[#This Row],[APU
(units)]])</f>
        <v>-1337.5905860457017</v>
      </c>
      <c r="AD830" s="64">
        <v>1162.8</v>
      </c>
      <c r="AE830" s="65">
        <f>AD830*Table1[[#This Row],[Std. Price ($)]]</f>
        <v>13255.280541396</v>
      </c>
    </row>
    <row r="831" spans="1:31" ht="18.5" x14ac:dyDescent="0.35">
      <c r="A831" s="46">
        <v>3131.1174519843112</v>
      </c>
      <c r="B831" s="47">
        <v>9.4439571299999994</v>
      </c>
      <c r="C831" s="47">
        <v>151.12858293823871</v>
      </c>
      <c r="D831" s="47">
        <f>Table1[[#This Row],[On-Hand Stock ($)]]/Table1[[#This Row],[Std. Price ($)]]</f>
        <v>16.002675664225375</v>
      </c>
      <c r="E831" s="48">
        <v>66</v>
      </c>
      <c r="F831" s="49">
        <v>0.8</v>
      </c>
      <c r="G831" s="48">
        <v>0.82</v>
      </c>
      <c r="H831" s="48">
        <v>1.1399999999999999</v>
      </c>
      <c r="I831" s="48">
        <v>5</v>
      </c>
      <c r="J831" s="55">
        <f>Table1[[#This Row],[APU
(units)]]+(Table1[[#This Row],[APU Trend]]*Table1[[#This Row],[APU
(units)]])</f>
        <v>118.80000000000001</v>
      </c>
      <c r="K831" s="55" t="str">
        <f>IF(Table1[[#This Row],[On Hand Stock (units)]]&gt;J831,"Yes","No")</f>
        <v>No</v>
      </c>
      <c r="L831" s="55">
        <f>Table1[[#This Row],[Lead Time (days)]]/Table1[[#This Row],[S-OTD]]</f>
        <v>6.0975609756097562</v>
      </c>
      <c r="M831" s="55">
        <f>(Table1[[#This Row],[Demand variability (COV)]]/100)*E831</f>
        <v>0.75239999999999996</v>
      </c>
      <c r="N831" s="55">
        <f>AVERAGE(Table1[[#This Row],[Lead Time (days)]],Table1[[#This Row],[Exp. Lead time]])</f>
        <v>5.5487804878048781</v>
      </c>
      <c r="O831" s="55">
        <f>(Table1[[#This Row],[Exp. Lead time]]-N831)^2</f>
        <v>0.30116002379535994</v>
      </c>
      <c r="P831" s="55">
        <v>0.30116002379535994</v>
      </c>
      <c r="Q831" s="55">
        <f>1.64*SQRT(Table1[[#This Row],[Lead Time (days)]]*(M831^2)+Table1[[#This Row],[APU
(units)]]*P831)</f>
        <v>7.8149210015508164</v>
      </c>
      <c r="R831" s="58">
        <f>Table1[[#This Row],[Safety Stock]]+(E831/30)*Table1[[#This Row],[Lead Time (days)]]</f>
        <v>18.814921001550815</v>
      </c>
      <c r="S831" s="58" t="str">
        <f>IF(Table1[[#This Row],[On Hand Stock (units)]]&gt;R831,"yes","no")</f>
        <v>no</v>
      </c>
      <c r="T831" s="59">
        <f>Table1[[#This Row],[On Hand Stock (units)]]-J831</f>
        <v>-102.79732433577463</v>
      </c>
      <c r="U831" s="59">
        <f>Table1[[#This Row],[Exp. Lead time]]*Table1[[#This Row],[APU
(units)]]/30</f>
        <v>13.414634146341463</v>
      </c>
      <c r="V831" s="59">
        <f>Table1[[#This Row],[On Hand Stock (units)]]+U831</f>
        <v>29.417309810566838</v>
      </c>
      <c r="W831" s="59" t="str">
        <f>IF(Table1[[#This Row],[On hand quantity after purchase]]&gt;Table1[[#This Row],[APU  Projection for oct]],"Yes","No")</f>
        <v>No</v>
      </c>
      <c r="X831" s="59">
        <f>AE831-Table1[[#This Row],[On Hand Stock (units)]]</f>
        <v>4845.7464548597745</v>
      </c>
      <c r="Y831" s="59">
        <f>MAX(Table1[[#This Row],[Qty required to meet next quarter]],Table1[[#This Row],[MOQ/One lead time demand]])</f>
        <v>4845.7464548597745</v>
      </c>
      <c r="Z831" s="59">
        <f>Table1[[#This Row],[Qty to purchase]]*Table1[[#This Row],[Std. Price ($)]]</f>
        <v>45763.021782545191</v>
      </c>
      <c r="AA831" s="59"/>
      <c r="AB831" s="59"/>
      <c r="AC831" s="61">
        <f>Table1[[#This Row],[On Hand Stock (units)]]-(12*Table1[[#This Row],[APU
(units)]])</f>
        <v>-775.99732433577458</v>
      </c>
      <c r="AD831" s="64">
        <v>514.80000000000007</v>
      </c>
      <c r="AE831" s="65">
        <f>AD831*Table1[[#This Row],[Std. Price ($)]]</f>
        <v>4861.7491305240001</v>
      </c>
    </row>
    <row r="832" spans="1:31" ht="18.5" x14ac:dyDescent="0.35">
      <c r="A832" s="46">
        <v>55467.271207786194</v>
      </c>
      <c r="B832" s="47">
        <v>12.05138683</v>
      </c>
      <c r="C832" s="47">
        <v>175.56990063592249</v>
      </c>
      <c r="D832" s="47">
        <f>Table1[[#This Row],[On-Hand Stock ($)]]/Table1[[#This Row],[Std. Price ($)]]</f>
        <v>14.568439559077907</v>
      </c>
      <c r="E832" s="48">
        <v>82</v>
      </c>
      <c r="F832" s="49">
        <v>-0.4</v>
      </c>
      <c r="G832" s="48">
        <v>1</v>
      </c>
      <c r="H832" s="48">
        <v>0.84</v>
      </c>
      <c r="I832" s="48">
        <v>5</v>
      </c>
      <c r="J832" s="55">
        <f>Table1[[#This Row],[APU
(units)]]+(Table1[[#This Row],[APU Trend]]*Table1[[#This Row],[APU
(units)]])</f>
        <v>49.199999999999996</v>
      </c>
      <c r="K832" s="55" t="str">
        <f>IF(Table1[[#This Row],[On Hand Stock (units)]]&gt;J832,"Yes","No")</f>
        <v>No</v>
      </c>
      <c r="L832" s="55">
        <f>Table1[[#This Row],[Lead Time (days)]]/Table1[[#This Row],[S-OTD]]</f>
        <v>5</v>
      </c>
      <c r="M832" s="55">
        <f>(Table1[[#This Row],[Demand variability (COV)]]/100)*E832</f>
        <v>0.68879999999999997</v>
      </c>
      <c r="N832" s="55">
        <f>AVERAGE(Table1[[#This Row],[Lead Time (days)]],Table1[[#This Row],[Exp. Lead time]])</f>
        <v>5</v>
      </c>
      <c r="O832" s="55">
        <f>(Table1[[#This Row],[Exp. Lead time]]-N832)^2</f>
        <v>0</v>
      </c>
      <c r="P832" s="55">
        <v>0</v>
      </c>
      <c r="Q832" s="55">
        <f>1.64*SQRT(Table1[[#This Row],[Lead Time (days)]]*(M832^2)+Table1[[#This Row],[APU
(units)]]*P832)</f>
        <v>2.5259339415590421</v>
      </c>
      <c r="R832" s="58">
        <f>Table1[[#This Row],[Safety Stock]]+(E832/30)*Table1[[#This Row],[Lead Time (days)]]</f>
        <v>16.19260060822571</v>
      </c>
      <c r="S832" s="58" t="str">
        <f>IF(Table1[[#This Row],[On Hand Stock (units)]]&gt;R832,"yes","no")</f>
        <v>no</v>
      </c>
      <c r="T832" s="59">
        <f>Table1[[#This Row],[On Hand Stock (units)]]-J832</f>
        <v>-34.631560440922087</v>
      </c>
      <c r="U832" s="59">
        <f>Table1[[#This Row],[Exp. Lead time]]*Table1[[#This Row],[APU
(units)]]/30</f>
        <v>13.666666666666666</v>
      </c>
      <c r="V832" s="59">
        <f>Table1[[#This Row],[On Hand Stock (units)]]+U832</f>
        <v>28.235106225744573</v>
      </c>
      <c r="W832" s="59" t="str">
        <f>IF(Table1[[#This Row],[On hand quantity after purchase]]&gt;Table1[[#This Row],[APU  Projection for oct]],"Yes","No")</f>
        <v>No</v>
      </c>
      <c r="X832" s="59">
        <f>AE832-Table1[[#This Row],[On Hand Stock (units)]]</f>
        <v>578.35979247692183</v>
      </c>
      <c r="Y832" s="59">
        <f>MAX(Table1[[#This Row],[Qty required to meet next quarter]],Table1[[#This Row],[MOQ/One lead time demand]])</f>
        <v>578.35979247692183</v>
      </c>
      <c r="Z832" s="59">
        <f>Table1[[#This Row],[Qty to purchase]]*Table1[[#This Row],[Std. Price ($)]]</f>
        <v>6970.0375860579088</v>
      </c>
      <c r="AA832" s="59"/>
      <c r="AB832" s="59"/>
      <c r="AC832" s="61">
        <f>Table1[[#This Row],[On Hand Stock (units)]]-(12*Table1[[#This Row],[APU
(units)]])</f>
        <v>-969.43156044092211</v>
      </c>
      <c r="AD832" s="64">
        <v>49.199999999999974</v>
      </c>
      <c r="AE832" s="65">
        <f>AD832*Table1[[#This Row],[Std. Price ($)]]</f>
        <v>592.92823203599971</v>
      </c>
    </row>
    <row r="833" spans="1:31" ht="18.5" x14ac:dyDescent="0.35">
      <c r="A833" s="46">
        <v>51310.785534844275</v>
      </c>
      <c r="B833" s="47">
        <v>18.637124499999999</v>
      </c>
      <c r="C833" s="47">
        <v>861.47305262218219</v>
      </c>
      <c r="D833" s="47">
        <f>Table1[[#This Row],[On-Hand Stock ($)]]/Table1[[#This Row],[Std. Price ($)]]</f>
        <v>46.223496152648565</v>
      </c>
      <c r="E833" s="48">
        <v>66</v>
      </c>
      <c r="F833" s="49">
        <v>0.2</v>
      </c>
      <c r="G833" s="48">
        <v>1</v>
      </c>
      <c r="H833" s="48">
        <v>0.68</v>
      </c>
      <c r="I833" s="48">
        <v>21</v>
      </c>
      <c r="J833" s="55">
        <f>Table1[[#This Row],[APU
(units)]]+(Table1[[#This Row],[APU Trend]]*Table1[[#This Row],[APU
(units)]])</f>
        <v>79.2</v>
      </c>
      <c r="K833" s="55" t="str">
        <f>IF(Table1[[#This Row],[On Hand Stock (units)]]&gt;J833,"Yes","No")</f>
        <v>No</v>
      </c>
      <c r="L833" s="55">
        <f>Table1[[#This Row],[Lead Time (days)]]/Table1[[#This Row],[S-OTD]]</f>
        <v>21</v>
      </c>
      <c r="M833" s="55">
        <f>(Table1[[#This Row],[Demand variability (COV)]]/100)*E833</f>
        <v>0.44880000000000003</v>
      </c>
      <c r="N833" s="55">
        <f>AVERAGE(Table1[[#This Row],[Lead Time (days)]],Table1[[#This Row],[Exp. Lead time]])</f>
        <v>21</v>
      </c>
      <c r="O833" s="55">
        <f>(Table1[[#This Row],[Exp. Lead time]]-N833)^2</f>
        <v>0</v>
      </c>
      <c r="P833" s="55">
        <v>0</v>
      </c>
      <c r="Q833" s="55">
        <f>1.64*SQRT(Table1[[#This Row],[Lead Time (days)]]*(M833^2)+Table1[[#This Row],[APU
(units)]]*P833)</f>
        <v>3.3729223539097366</v>
      </c>
      <c r="R833" s="58">
        <f>Table1[[#This Row],[Safety Stock]]+(E833/30)*Table1[[#This Row],[Lead Time (days)]]</f>
        <v>49.572922353909739</v>
      </c>
      <c r="S833" s="58" t="str">
        <f>IF(Table1[[#This Row],[On Hand Stock (units)]]&gt;R833,"yes","no")</f>
        <v>no</v>
      </c>
      <c r="T833" s="59">
        <f>Table1[[#This Row],[On Hand Stock (units)]]-J833</f>
        <v>-32.976503847351438</v>
      </c>
      <c r="U833" s="59">
        <f>Table1[[#This Row],[Exp. Lead time]]*Table1[[#This Row],[APU
(units)]]/30</f>
        <v>46.2</v>
      </c>
      <c r="V833" s="59">
        <f>Table1[[#This Row],[On Hand Stock (units)]]+U833</f>
        <v>92.423496152648568</v>
      </c>
      <c r="W833" s="59" t="str">
        <f>IF(Table1[[#This Row],[On hand quantity after purchase]]&gt;Table1[[#This Row],[APU  Projection for oct]],"Yes","No")</f>
        <v>Yes</v>
      </c>
      <c r="X833" s="59">
        <f>AE833-Table1[[#This Row],[On Hand Stock (units)]]</f>
        <v>5119.9874152473521</v>
      </c>
      <c r="Y833" s="59">
        <f>MAX(Table1[[#This Row],[Qty required to meet next quarter]],Table1[[#This Row],[MOQ/One lead time demand]])</f>
        <v>5119.9874152473521</v>
      </c>
      <c r="Z833" s="59">
        <f>Table1[[#This Row],[Qty to purchase]]*Table1[[#This Row],[Std. Price ($)]]</f>
        <v>95421.842896398099</v>
      </c>
      <c r="AA833" s="59"/>
      <c r="AB833" s="59"/>
      <c r="AC833" s="61">
        <f>Table1[[#This Row],[On Hand Stock (units)]]-(12*Table1[[#This Row],[APU
(units)]])</f>
        <v>-745.77650384735148</v>
      </c>
      <c r="AD833" s="64">
        <v>277.20000000000005</v>
      </c>
      <c r="AE833" s="65">
        <f>AD833*Table1[[#This Row],[Std. Price ($)]]</f>
        <v>5166.2109114000004</v>
      </c>
    </row>
    <row r="834" spans="1:31" ht="18.5" x14ac:dyDescent="0.35">
      <c r="A834" s="46">
        <v>11965.103547691835</v>
      </c>
      <c r="B834" s="47">
        <v>8.6531264999999991</v>
      </c>
      <c r="C834" s="47">
        <v>436.64195251843836</v>
      </c>
      <c r="D834" s="47">
        <f>Table1[[#This Row],[On-Hand Stock ($)]]/Table1[[#This Row],[Std. Price ($)]]</f>
        <v>50.460599705602178</v>
      </c>
      <c r="E834" s="48">
        <v>98</v>
      </c>
      <c r="F834" s="49">
        <v>0.8</v>
      </c>
      <c r="G834" s="48">
        <v>1</v>
      </c>
      <c r="H834" s="48">
        <v>1.1000000000000001</v>
      </c>
      <c r="I834" s="48">
        <v>11</v>
      </c>
      <c r="J834" s="55">
        <f>Table1[[#This Row],[APU
(units)]]+(Table1[[#This Row],[APU Trend]]*Table1[[#This Row],[APU
(units)]])</f>
        <v>176.4</v>
      </c>
      <c r="K834" s="55" t="str">
        <f>IF(Table1[[#This Row],[On Hand Stock (units)]]&gt;J834,"Yes","No")</f>
        <v>No</v>
      </c>
      <c r="L834" s="55">
        <f>Table1[[#This Row],[Lead Time (days)]]/Table1[[#This Row],[S-OTD]]</f>
        <v>11</v>
      </c>
      <c r="M834" s="55">
        <f>(Table1[[#This Row],[Demand variability (COV)]]/100)*E834</f>
        <v>1.0780000000000001</v>
      </c>
      <c r="N834" s="55">
        <f>AVERAGE(Table1[[#This Row],[Lead Time (days)]],Table1[[#This Row],[Exp. Lead time]])</f>
        <v>11</v>
      </c>
      <c r="O834" s="55">
        <f>(Table1[[#This Row],[Exp. Lead time]]-N834)^2</f>
        <v>0</v>
      </c>
      <c r="P834" s="55">
        <v>0</v>
      </c>
      <c r="Q834" s="55">
        <f>1.64*SQRT(Table1[[#This Row],[Lead Time (days)]]*(M834^2)+Table1[[#This Row],[APU
(units)]]*P834)</f>
        <v>5.863527299365118</v>
      </c>
      <c r="R834" s="58">
        <f>Table1[[#This Row],[Safety Stock]]+(E834/30)*Table1[[#This Row],[Lead Time (days)]]</f>
        <v>41.796860632698447</v>
      </c>
      <c r="S834" s="58" t="str">
        <f>IF(Table1[[#This Row],[On Hand Stock (units)]]&gt;R834,"yes","no")</f>
        <v>yes</v>
      </c>
      <c r="T834" s="59">
        <f>Table1[[#This Row],[On Hand Stock (units)]]-J834</f>
        <v>-125.93940029439783</v>
      </c>
      <c r="U834" s="59">
        <f>Table1[[#This Row],[Exp. Lead time]]*Table1[[#This Row],[APU
(units)]]/30</f>
        <v>35.93333333333333</v>
      </c>
      <c r="V834" s="59">
        <f>Table1[[#This Row],[On Hand Stock (units)]]+U834</f>
        <v>86.393933038935501</v>
      </c>
      <c r="W834" s="59" t="str">
        <f>IF(Table1[[#This Row],[On hand quantity after purchase]]&gt;Table1[[#This Row],[APU  Projection for oct]],"Yes","No")</f>
        <v>No</v>
      </c>
      <c r="X834" s="59">
        <f>AE834-Table1[[#This Row],[On Hand Stock (units)]]</f>
        <v>6563.9892968943977</v>
      </c>
      <c r="Y834" s="59">
        <f>MAX(Table1[[#This Row],[Qty required to meet next quarter]],Table1[[#This Row],[MOQ/One lead time demand]])</f>
        <v>6563.9892968943977</v>
      </c>
      <c r="Z834" s="59">
        <f>Table1[[#This Row],[Qty to purchase]]*Table1[[#This Row],[Std. Price ($)]]</f>
        <v>56799.029730673275</v>
      </c>
      <c r="AA834" s="59"/>
      <c r="AB834" s="59"/>
      <c r="AC834" s="61">
        <f>Table1[[#This Row],[On Hand Stock (units)]]-(12*Table1[[#This Row],[APU
(units)]])</f>
        <v>-1125.5394002943979</v>
      </c>
      <c r="AD834" s="64">
        <v>764.40000000000009</v>
      </c>
      <c r="AE834" s="65">
        <f>AD834*Table1[[#This Row],[Std. Price ($)]]</f>
        <v>6614.4498966000001</v>
      </c>
    </row>
    <row r="835" spans="1:31" ht="18.5" x14ac:dyDescent="0.35">
      <c r="A835" s="46">
        <v>96062.587783050942</v>
      </c>
      <c r="B835" s="47">
        <v>12.512999999999998</v>
      </c>
      <c r="C835" s="47">
        <v>1149.0494003999997</v>
      </c>
      <c r="D835" s="47">
        <f>Table1[[#This Row],[On-Hand Stock ($)]]/Table1[[#This Row],[Std. Price ($)]]</f>
        <v>91.828450443538713</v>
      </c>
      <c r="E835" s="48">
        <v>90</v>
      </c>
      <c r="F835" s="49">
        <v>0.8</v>
      </c>
      <c r="G835" s="48">
        <v>1</v>
      </c>
      <c r="H835" s="48">
        <v>1.95</v>
      </c>
      <c r="I835" s="48">
        <v>16</v>
      </c>
      <c r="J835" s="55">
        <f>Table1[[#This Row],[APU
(units)]]+(Table1[[#This Row],[APU Trend]]*Table1[[#This Row],[APU
(units)]])</f>
        <v>162</v>
      </c>
      <c r="K835" s="55" t="str">
        <f>IF(Table1[[#This Row],[On Hand Stock (units)]]&gt;J835,"Yes","No")</f>
        <v>No</v>
      </c>
      <c r="L835" s="55">
        <f>Table1[[#This Row],[Lead Time (days)]]/Table1[[#This Row],[S-OTD]]</f>
        <v>16</v>
      </c>
      <c r="M835" s="55">
        <f>(Table1[[#This Row],[Demand variability (COV)]]/100)*E835</f>
        <v>1.7549999999999999</v>
      </c>
      <c r="N835" s="55">
        <f>AVERAGE(Table1[[#This Row],[Lead Time (days)]],Table1[[#This Row],[Exp. Lead time]])</f>
        <v>16</v>
      </c>
      <c r="O835" s="55">
        <f>(Table1[[#This Row],[Exp. Lead time]]-N835)^2</f>
        <v>0</v>
      </c>
      <c r="P835" s="55">
        <v>0</v>
      </c>
      <c r="Q835" s="55">
        <f>1.64*SQRT(Table1[[#This Row],[Lead Time (days)]]*(M835^2)+Table1[[#This Row],[APU
(units)]]*P835)</f>
        <v>11.512799999999999</v>
      </c>
      <c r="R835" s="58">
        <f>Table1[[#This Row],[Safety Stock]]+(E835/30)*Table1[[#This Row],[Lead Time (days)]]</f>
        <v>59.512799999999999</v>
      </c>
      <c r="S835" s="58" t="str">
        <f>IF(Table1[[#This Row],[On Hand Stock (units)]]&gt;R835,"yes","no")</f>
        <v>yes</v>
      </c>
      <c r="T835" s="59">
        <f>Table1[[#This Row],[On Hand Stock (units)]]-J835</f>
        <v>-70.171549556461287</v>
      </c>
      <c r="U835" s="59">
        <f>Table1[[#This Row],[Exp. Lead time]]*Table1[[#This Row],[APU
(units)]]/30</f>
        <v>48</v>
      </c>
      <c r="V835" s="59">
        <f>Table1[[#This Row],[On Hand Stock (units)]]+U835</f>
        <v>139.82845044353871</v>
      </c>
      <c r="W835" s="59" t="str">
        <f>IF(Table1[[#This Row],[On hand quantity after purchase]]&gt;Table1[[#This Row],[APU  Projection for oct]],"Yes","No")</f>
        <v>No</v>
      </c>
      <c r="X835" s="59">
        <f>AE835-Table1[[#This Row],[On Hand Stock (units)]]</f>
        <v>8692.2975495564606</v>
      </c>
      <c r="Y835" s="59">
        <f>MAX(Table1[[#This Row],[Qty required to meet next quarter]],Table1[[#This Row],[MOQ/One lead time demand]])</f>
        <v>8692.2975495564606</v>
      </c>
      <c r="Z835" s="59">
        <f>Table1[[#This Row],[Qty to purchase]]*Table1[[#This Row],[Std. Price ($)]]</f>
        <v>108766.71923759997</v>
      </c>
      <c r="AA835" s="59"/>
      <c r="AB835" s="59"/>
      <c r="AC835" s="61">
        <f>Table1[[#This Row],[On Hand Stock (units)]]-(12*Table1[[#This Row],[APU
(units)]])</f>
        <v>-988.17154955646129</v>
      </c>
      <c r="AD835" s="64">
        <v>702</v>
      </c>
      <c r="AE835" s="65">
        <f>AD835*Table1[[#This Row],[Std. Price ($)]]</f>
        <v>8784.1259999999984</v>
      </c>
    </row>
    <row r="836" spans="1:31" ht="18.5" x14ac:dyDescent="0.35">
      <c r="A836" s="46">
        <v>31835.026095180929</v>
      </c>
      <c r="B836" s="47">
        <v>7.5249999999999995</v>
      </c>
      <c r="C836" s="47">
        <v>844.20343831965306</v>
      </c>
      <c r="D836" s="47">
        <f>Table1[[#This Row],[On-Hand Stock ($)]]/Table1[[#This Row],[Std. Price ($)]]</f>
        <v>112.18650343118314</v>
      </c>
      <c r="E836" s="48">
        <v>130</v>
      </c>
      <c r="F836" s="49">
        <v>0.8</v>
      </c>
      <c r="G836" s="48">
        <v>0.95</v>
      </c>
      <c r="H836" s="48">
        <v>1.05</v>
      </c>
      <c r="I836" s="48">
        <v>16</v>
      </c>
      <c r="J836" s="55">
        <f>Table1[[#This Row],[APU
(units)]]+(Table1[[#This Row],[APU Trend]]*Table1[[#This Row],[APU
(units)]])</f>
        <v>234</v>
      </c>
      <c r="K836" s="55" t="str">
        <f>IF(Table1[[#This Row],[On Hand Stock (units)]]&gt;J836,"Yes","No")</f>
        <v>No</v>
      </c>
      <c r="L836" s="55">
        <f>Table1[[#This Row],[Lead Time (days)]]/Table1[[#This Row],[S-OTD]]</f>
        <v>16.842105263157894</v>
      </c>
      <c r="M836" s="55">
        <f>(Table1[[#This Row],[Demand variability (COV)]]/100)*E836</f>
        <v>1.365</v>
      </c>
      <c r="N836" s="55">
        <f>AVERAGE(Table1[[#This Row],[Lead Time (days)]],Table1[[#This Row],[Exp. Lead time]])</f>
        <v>16.421052631578945</v>
      </c>
      <c r="O836" s="55">
        <f>(Table1[[#This Row],[Exp. Lead time]]-N836)^2</f>
        <v>0.1772853185595579</v>
      </c>
      <c r="P836" s="55">
        <v>0.1772853185595579</v>
      </c>
      <c r="Q836" s="55">
        <f>1.64*SQRT(Table1[[#This Row],[Lead Time (days)]]*(M836^2)+Table1[[#This Row],[APU
(units)]]*P836)</f>
        <v>11.923453208853225</v>
      </c>
      <c r="R836" s="58">
        <f>Table1[[#This Row],[Safety Stock]]+(E836/30)*Table1[[#This Row],[Lead Time (days)]]</f>
        <v>81.256786542186546</v>
      </c>
      <c r="S836" s="58" t="str">
        <f>IF(Table1[[#This Row],[On Hand Stock (units)]]&gt;R836,"yes","no")</f>
        <v>yes</v>
      </c>
      <c r="T836" s="59">
        <f>Table1[[#This Row],[On Hand Stock (units)]]-J836</f>
        <v>-121.81349656881686</v>
      </c>
      <c r="U836" s="59">
        <f>Table1[[#This Row],[Exp. Lead time]]*Table1[[#This Row],[APU
(units)]]/30</f>
        <v>72.982456140350877</v>
      </c>
      <c r="V836" s="59">
        <f>Table1[[#This Row],[On Hand Stock (units)]]+U836</f>
        <v>185.168959571534</v>
      </c>
      <c r="W836" s="59" t="str">
        <f>IF(Table1[[#This Row],[On hand quantity after purchase]]&gt;Table1[[#This Row],[APU  Projection for oct]],"Yes","No")</f>
        <v>No</v>
      </c>
      <c r="X836" s="59">
        <f>AE836-Table1[[#This Row],[On Hand Stock (units)]]</f>
        <v>7518.1634965688163</v>
      </c>
      <c r="Y836" s="59">
        <f>MAX(Table1[[#This Row],[Qty required to meet next quarter]],Table1[[#This Row],[MOQ/One lead time demand]])</f>
        <v>7518.1634965688163</v>
      </c>
      <c r="Z836" s="59">
        <f>Table1[[#This Row],[Qty to purchase]]*Table1[[#This Row],[Std. Price ($)]]</f>
        <v>56574.180311680342</v>
      </c>
      <c r="AA836" s="59"/>
      <c r="AB836" s="59"/>
      <c r="AC836" s="61">
        <f>Table1[[#This Row],[On Hand Stock (units)]]-(12*Table1[[#This Row],[APU
(units)]])</f>
        <v>-1447.8134965688168</v>
      </c>
      <c r="AD836" s="64">
        <v>1014</v>
      </c>
      <c r="AE836" s="65">
        <f>AD836*Table1[[#This Row],[Std. Price ($)]]</f>
        <v>7630.3499999999995</v>
      </c>
    </row>
    <row r="837" spans="1:31" ht="18.5" x14ac:dyDescent="0.35">
      <c r="A837" s="46">
        <v>27385.064813142581</v>
      </c>
      <c r="B837" s="47">
        <v>122.39473043999999</v>
      </c>
      <c r="C837" s="47">
        <v>10244.129622822455</v>
      </c>
      <c r="D837" s="47">
        <f>Table1[[#This Row],[On-Hand Stock ($)]]/Table1[[#This Row],[Std. Price ($)]]</f>
        <v>83.697472807820787</v>
      </c>
      <c r="E837" s="48">
        <v>98</v>
      </c>
      <c r="F837" s="49">
        <v>0.2</v>
      </c>
      <c r="G837" s="48">
        <v>1</v>
      </c>
      <c r="H837" s="48">
        <v>0.76</v>
      </c>
      <c r="I837" s="48">
        <v>29</v>
      </c>
      <c r="J837" s="55">
        <f>Table1[[#This Row],[APU
(units)]]+(Table1[[#This Row],[APU Trend]]*Table1[[#This Row],[APU
(units)]])</f>
        <v>117.6</v>
      </c>
      <c r="K837" s="55" t="str">
        <f>IF(Table1[[#This Row],[On Hand Stock (units)]]&gt;J837,"Yes","No")</f>
        <v>No</v>
      </c>
      <c r="L837" s="55">
        <f>Table1[[#This Row],[Lead Time (days)]]/Table1[[#This Row],[S-OTD]]</f>
        <v>29</v>
      </c>
      <c r="M837" s="55">
        <f>(Table1[[#This Row],[Demand variability (COV)]]/100)*E837</f>
        <v>0.74480000000000002</v>
      </c>
      <c r="N837" s="55">
        <f>AVERAGE(Table1[[#This Row],[Lead Time (days)]],Table1[[#This Row],[Exp. Lead time]])</f>
        <v>29</v>
      </c>
      <c r="O837" s="55">
        <f>(Table1[[#This Row],[Exp. Lead time]]-N837)^2</f>
        <v>0</v>
      </c>
      <c r="P837" s="55">
        <v>0</v>
      </c>
      <c r="Q837" s="55">
        <f>1.64*SQRT(Table1[[#This Row],[Lead Time (days)]]*(M837^2)+Table1[[#This Row],[APU
(units)]]*P837)</f>
        <v>6.577828027300197</v>
      </c>
      <c r="R837" s="58">
        <f>Table1[[#This Row],[Safety Stock]]+(E837/30)*Table1[[#This Row],[Lead Time (days)]]</f>
        <v>101.31116136063353</v>
      </c>
      <c r="S837" s="58" t="str">
        <f>IF(Table1[[#This Row],[On Hand Stock (units)]]&gt;R837,"yes","no")</f>
        <v>no</v>
      </c>
      <c r="T837" s="59">
        <f>Table1[[#This Row],[On Hand Stock (units)]]-J837</f>
        <v>-33.902527192179207</v>
      </c>
      <c r="U837" s="59">
        <f>Table1[[#This Row],[Exp. Lead time]]*Table1[[#This Row],[APU
(units)]]/30</f>
        <v>94.733333333333334</v>
      </c>
      <c r="V837" s="59">
        <f>Table1[[#This Row],[On Hand Stock (units)]]+U837</f>
        <v>178.43080614115411</v>
      </c>
      <c r="W837" s="59" t="str">
        <f>IF(Table1[[#This Row],[On hand quantity after purchase]]&gt;Table1[[#This Row],[APU  Projection for oct]],"Yes","No")</f>
        <v>Yes</v>
      </c>
      <c r="X837" s="59">
        <f>AE837-Table1[[#This Row],[On Hand Stock (units)]]</f>
        <v>50293.973576296179</v>
      </c>
      <c r="Y837" s="59">
        <f>MAX(Table1[[#This Row],[Qty required to meet next quarter]],Table1[[#This Row],[MOQ/One lead time demand]])</f>
        <v>50293.973576296179</v>
      </c>
      <c r="Z837" s="59">
        <f>Table1[[#This Row],[Qty to purchase]]*Table1[[#This Row],[Std. Price ($)]]</f>
        <v>6155717.3386272527</v>
      </c>
      <c r="AA837" s="59"/>
      <c r="AB837" s="59"/>
      <c r="AC837" s="61">
        <f>Table1[[#This Row],[On Hand Stock (units)]]-(12*Table1[[#This Row],[APU
(units)]])</f>
        <v>-1092.3025271921792</v>
      </c>
      <c r="AD837" s="64">
        <v>411.6</v>
      </c>
      <c r="AE837" s="65">
        <f>AD837*Table1[[#This Row],[Std. Price ($)]]</f>
        <v>50377.671049103999</v>
      </c>
    </row>
    <row r="838" spans="1:31" ht="18.5" x14ac:dyDescent="0.35">
      <c r="A838" s="46">
        <v>73865.197292395227</v>
      </c>
      <c r="B838" s="47">
        <v>10.319999999999999</v>
      </c>
      <c r="C838" s="47">
        <v>774.74417648912731</v>
      </c>
      <c r="D838" s="47">
        <f>Table1[[#This Row],[On-Hand Stock ($)]]/Table1[[#This Row],[Std. Price ($)]]</f>
        <v>75.072110124915454</v>
      </c>
      <c r="E838" s="48">
        <v>66</v>
      </c>
      <c r="F838" s="49">
        <v>-0.4</v>
      </c>
      <c r="G838" s="48">
        <v>0.91</v>
      </c>
      <c r="H838" s="48">
        <v>1.57</v>
      </c>
      <c r="I838" s="48">
        <v>15</v>
      </c>
      <c r="J838" s="55">
        <f>Table1[[#This Row],[APU
(units)]]+(Table1[[#This Row],[APU Trend]]*Table1[[#This Row],[APU
(units)]])</f>
        <v>39.599999999999994</v>
      </c>
      <c r="K838" s="55" t="str">
        <f>IF(Table1[[#This Row],[On Hand Stock (units)]]&gt;J838,"Yes","No")</f>
        <v>Yes</v>
      </c>
      <c r="L838" s="55">
        <f>Table1[[#This Row],[Lead Time (days)]]/Table1[[#This Row],[S-OTD]]</f>
        <v>16.483516483516482</v>
      </c>
      <c r="M838" s="55">
        <f>(Table1[[#This Row],[Demand variability (COV)]]/100)*E838</f>
        <v>1.0362000000000002</v>
      </c>
      <c r="N838" s="55">
        <f>AVERAGE(Table1[[#This Row],[Lead Time (days)]],Table1[[#This Row],[Exp. Lead time]])</f>
        <v>15.741758241758241</v>
      </c>
      <c r="O838" s="55">
        <f>(Table1[[#This Row],[Exp. Lead time]]-N838)^2</f>
        <v>0.55020528921627698</v>
      </c>
      <c r="P838" s="55">
        <v>0.55020528921627698</v>
      </c>
      <c r="Q838" s="55">
        <f>1.64*SQRT(Table1[[#This Row],[Lead Time (days)]]*(M838^2)+Table1[[#This Row],[APU
(units)]]*P838)</f>
        <v>11.873781858328984</v>
      </c>
      <c r="R838" s="58">
        <f>Table1[[#This Row],[Safety Stock]]+(E838/30)*Table1[[#This Row],[Lead Time (days)]]</f>
        <v>44.873781858328982</v>
      </c>
      <c r="S838" s="58" t="str">
        <f>IF(Table1[[#This Row],[On Hand Stock (units)]]&gt;R838,"yes","no")</f>
        <v>yes</v>
      </c>
      <c r="T838" s="59">
        <f>Table1[[#This Row],[On Hand Stock (units)]]-J838</f>
        <v>35.47211012491546</v>
      </c>
      <c r="U838" s="59">
        <f>Table1[[#This Row],[Exp. Lead time]]*Table1[[#This Row],[APU
(units)]]/30</f>
        <v>36.263736263736263</v>
      </c>
      <c r="V838" s="59">
        <f>Table1[[#This Row],[On Hand Stock (units)]]+U838</f>
        <v>111.33584638865172</v>
      </c>
      <c r="W838" s="59" t="str">
        <f>IF(Table1[[#This Row],[On hand quantity after purchase]]&gt;Table1[[#This Row],[APU  Projection for oct]],"Yes","No")</f>
        <v>Yes</v>
      </c>
      <c r="X838" s="59">
        <f>AE838-Table1[[#This Row],[On Hand Stock (units)]]</f>
        <v>333.59988987508422</v>
      </c>
      <c r="Y838" s="59">
        <f>MAX(Table1[[#This Row],[Qty required to meet next quarter]],Table1[[#This Row],[MOQ/One lead time demand]])</f>
        <v>333.59988987508422</v>
      </c>
      <c r="Z838" s="59">
        <f>Table1[[#This Row],[Qty to purchase]]*Table1[[#This Row],[Std. Price ($)]]</f>
        <v>3442.7508635108684</v>
      </c>
      <c r="AA838" s="59"/>
      <c r="AB838" s="59"/>
      <c r="AC838" s="61">
        <f>Table1[[#This Row],[On Hand Stock (units)]]-(12*Table1[[#This Row],[APU
(units)]])</f>
        <v>-716.92788987508459</v>
      </c>
      <c r="AD838" s="64">
        <v>39.599999999999973</v>
      </c>
      <c r="AE838" s="65">
        <f>AD838*Table1[[#This Row],[Std. Price ($)]]</f>
        <v>408.67199999999968</v>
      </c>
    </row>
    <row r="839" spans="1:31" ht="18.5" x14ac:dyDescent="0.35">
      <c r="A839" s="46">
        <v>78037.706349518805</v>
      </c>
      <c r="B839" s="47">
        <v>93.616795969999998</v>
      </c>
      <c r="C839" s="47">
        <v>3354.3372944011553</v>
      </c>
      <c r="D839" s="47">
        <f>Table1[[#This Row],[On-Hand Stock ($)]]/Table1[[#This Row],[Std. Price ($)]]</f>
        <v>35.830507331997033</v>
      </c>
      <c r="E839" s="48">
        <v>34</v>
      </c>
      <c r="F839" s="49">
        <v>-0.1</v>
      </c>
      <c r="G839" s="48">
        <v>0.94</v>
      </c>
      <c r="H839" s="48">
        <v>0.82</v>
      </c>
      <c r="I839" s="48">
        <v>33</v>
      </c>
      <c r="J839" s="55">
        <f>Table1[[#This Row],[APU
(units)]]+(Table1[[#This Row],[APU Trend]]*Table1[[#This Row],[APU
(units)]])</f>
        <v>30.6</v>
      </c>
      <c r="K839" s="55" t="str">
        <f>IF(Table1[[#This Row],[On Hand Stock (units)]]&gt;J839,"Yes","No")</f>
        <v>Yes</v>
      </c>
      <c r="L839" s="55">
        <f>Table1[[#This Row],[Lead Time (days)]]/Table1[[#This Row],[S-OTD]]</f>
        <v>35.106382978723403</v>
      </c>
      <c r="M839" s="55">
        <f>(Table1[[#This Row],[Demand variability (COV)]]/100)*E839</f>
        <v>0.27879999999999994</v>
      </c>
      <c r="N839" s="55">
        <f>AVERAGE(Table1[[#This Row],[Lead Time (days)]],Table1[[#This Row],[Exp. Lead time]])</f>
        <v>34.053191489361701</v>
      </c>
      <c r="O839" s="55">
        <f>(Table1[[#This Row],[Exp. Lead time]]-N839)^2</f>
        <v>1.1092123132639187</v>
      </c>
      <c r="P839" s="55">
        <v>1.1092123132639187</v>
      </c>
      <c r="Q839" s="55">
        <f>1.64*SQRT(Table1[[#This Row],[Lead Time (days)]]*(M839^2)+Table1[[#This Row],[APU
(units)]]*P839)</f>
        <v>10.408289448504474</v>
      </c>
      <c r="R839" s="58">
        <f>Table1[[#This Row],[Safety Stock]]+(E839/30)*Table1[[#This Row],[Lead Time (days)]]</f>
        <v>47.808289448504475</v>
      </c>
      <c r="S839" s="58" t="str">
        <f>IF(Table1[[#This Row],[On Hand Stock (units)]]&gt;R839,"yes","no")</f>
        <v>no</v>
      </c>
      <c r="T839" s="59">
        <f>Table1[[#This Row],[On Hand Stock (units)]]-J839</f>
        <v>5.2305073319970319</v>
      </c>
      <c r="U839" s="59">
        <f>Table1[[#This Row],[Exp. Lead time]]*Table1[[#This Row],[APU
(units)]]/30</f>
        <v>39.787234042553195</v>
      </c>
      <c r="V839" s="59">
        <f>Table1[[#This Row],[On Hand Stock (units)]]+U839</f>
        <v>75.617741374550235</v>
      </c>
      <c r="W839" s="59" t="str">
        <f>IF(Table1[[#This Row],[On hand quantity after purchase]]&gt;Table1[[#This Row],[APU  Projection for oct]],"Yes","No")</f>
        <v>Yes</v>
      </c>
      <c r="X839" s="59">
        <f>AE839-Table1[[#This Row],[On Hand Stock (units)]]</f>
        <v>7603.3000438200024</v>
      </c>
      <c r="Y839" s="59">
        <f>MAX(Table1[[#This Row],[Qty required to meet next quarter]],Table1[[#This Row],[MOQ/One lead time demand]])</f>
        <v>7603.3000438200024</v>
      </c>
      <c r="Z839" s="59">
        <f>Table1[[#This Row],[Qty to purchase]]*Table1[[#This Row],[Std. Price ($)]]</f>
        <v>711796.58890098927</v>
      </c>
      <c r="AA839" s="59"/>
      <c r="AB839" s="59"/>
      <c r="AC839" s="61">
        <f>Table1[[#This Row],[On Hand Stock (units)]]-(12*Table1[[#This Row],[APU
(units)]])</f>
        <v>-372.16949266800299</v>
      </c>
      <c r="AD839" s="64">
        <v>81.599999999999994</v>
      </c>
      <c r="AE839" s="65">
        <f>AD839*Table1[[#This Row],[Std. Price ($)]]</f>
        <v>7639.1305511519995</v>
      </c>
    </row>
    <row r="840" spans="1:31" ht="18.5" x14ac:dyDescent="0.35">
      <c r="A840" s="46">
        <v>12439.485010309614</v>
      </c>
      <c r="B840" s="47">
        <v>14.146999999999998</v>
      </c>
      <c r="C840" s="47">
        <v>1016.2407391331626</v>
      </c>
      <c r="D840" s="47">
        <f>Table1[[#This Row],[On-Hand Stock ($)]]/Table1[[#This Row],[Std. Price ($)]]</f>
        <v>71.834363408013203</v>
      </c>
      <c r="E840" s="48">
        <v>50</v>
      </c>
      <c r="F840" s="49">
        <v>-0.4</v>
      </c>
      <c r="G840" s="48">
        <v>0.82</v>
      </c>
      <c r="H840" s="48">
        <v>1.9</v>
      </c>
      <c r="I840" s="48">
        <v>16</v>
      </c>
      <c r="J840" s="55">
        <f>Table1[[#This Row],[APU
(units)]]+(Table1[[#This Row],[APU Trend]]*Table1[[#This Row],[APU
(units)]])</f>
        <v>30</v>
      </c>
      <c r="K840" s="55" t="str">
        <f>IF(Table1[[#This Row],[On Hand Stock (units)]]&gt;J840,"Yes","No")</f>
        <v>Yes</v>
      </c>
      <c r="L840" s="55">
        <f>Table1[[#This Row],[Lead Time (days)]]/Table1[[#This Row],[S-OTD]]</f>
        <v>19.512195121951219</v>
      </c>
      <c r="M840" s="55">
        <f>(Table1[[#This Row],[Demand variability (COV)]]/100)*E840</f>
        <v>0.95</v>
      </c>
      <c r="N840" s="55">
        <f>AVERAGE(Table1[[#This Row],[Lead Time (days)]],Table1[[#This Row],[Exp. Lead time]])</f>
        <v>17.756097560975611</v>
      </c>
      <c r="O840" s="55">
        <f>(Table1[[#This Row],[Exp. Lead time]]-N840)^2</f>
        <v>3.0838786436644785</v>
      </c>
      <c r="P840" s="55">
        <v>3.0838786436644785</v>
      </c>
      <c r="Q840" s="55">
        <f>1.64*SQRT(Table1[[#This Row],[Lead Time (days)]]*(M840^2)+Table1[[#This Row],[APU
(units)]]*P840)</f>
        <v>21.296897050979023</v>
      </c>
      <c r="R840" s="58">
        <f>Table1[[#This Row],[Safety Stock]]+(E840/30)*Table1[[#This Row],[Lead Time (days)]]</f>
        <v>47.963563717645691</v>
      </c>
      <c r="S840" s="58" t="str">
        <f>IF(Table1[[#This Row],[On Hand Stock (units)]]&gt;R840,"yes","no")</f>
        <v>yes</v>
      </c>
      <c r="T840" s="59">
        <f>Table1[[#This Row],[On Hand Stock (units)]]-J840</f>
        <v>41.834363408013203</v>
      </c>
      <c r="U840" s="59">
        <f>Table1[[#This Row],[Exp. Lead time]]*Table1[[#This Row],[APU
(units)]]/30</f>
        <v>32.520325203252035</v>
      </c>
      <c r="V840" s="59">
        <f>Table1[[#This Row],[On Hand Stock (units)]]+U840</f>
        <v>104.35468861126523</v>
      </c>
      <c r="W840" s="59" t="str">
        <f>IF(Table1[[#This Row],[On hand quantity after purchase]]&gt;Table1[[#This Row],[APU  Projection for oct]],"Yes","No")</f>
        <v>Yes</v>
      </c>
      <c r="X840" s="59">
        <f>AE840-Table1[[#This Row],[On Hand Stock (units)]]</f>
        <v>352.57563659198667</v>
      </c>
      <c r="Y840" s="59">
        <f>MAX(Table1[[#This Row],[Qty required to meet next quarter]],Table1[[#This Row],[MOQ/One lead time demand]])</f>
        <v>352.57563659198667</v>
      </c>
      <c r="Z840" s="59">
        <f>Table1[[#This Row],[Qty to purchase]]*Table1[[#This Row],[Std. Price ($)]]</f>
        <v>4987.8875308668348</v>
      </c>
      <c r="AA840" s="59"/>
      <c r="AB840" s="59"/>
      <c r="AC840" s="61">
        <f>Table1[[#This Row],[On Hand Stock (units)]]-(12*Table1[[#This Row],[APU
(units)]])</f>
        <v>-528.16563659198675</v>
      </c>
      <c r="AD840" s="64">
        <v>29.999999999999993</v>
      </c>
      <c r="AE840" s="65">
        <f>AD840*Table1[[#This Row],[Std. Price ($)]]</f>
        <v>424.40999999999985</v>
      </c>
    </row>
    <row r="841" spans="1:31" ht="18.5" x14ac:dyDescent="0.35">
      <c r="A841" s="46">
        <v>59135.7728746746</v>
      </c>
      <c r="B841" s="47">
        <v>22.982209999999998</v>
      </c>
      <c r="C841" s="47">
        <v>1060.302096329126</v>
      </c>
      <c r="D841" s="47">
        <f>Table1[[#This Row],[On-Hand Stock ($)]]/Table1[[#This Row],[Std. Price ($)]]</f>
        <v>46.13577616465632</v>
      </c>
      <c r="E841" s="48">
        <v>42</v>
      </c>
      <c r="F841" s="49">
        <v>-0.6</v>
      </c>
      <c r="G841" s="48">
        <v>0.97</v>
      </c>
      <c r="H841" s="48">
        <v>1.47</v>
      </c>
      <c r="I841" s="48">
        <v>16</v>
      </c>
      <c r="J841" s="55">
        <f>Table1[[#This Row],[APU
(units)]]+(Table1[[#This Row],[APU Trend]]*Table1[[#This Row],[APU
(units)]])</f>
        <v>16.8</v>
      </c>
      <c r="K841" s="55" t="str">
        <f>IF(Table1[[#This Row],[On Hand Stock (units)]]&gt;J841,"Yes","No")</f>
        <v>Yes</v>
      </c>
      <c r="L841" s="55">
        <f>Table1[[#This Row],[Lead Time (days)]]/Table1[[#This Row],[S-OTD]]</f>
        <v>16.494845360824744</v>
      </c>
      <c r="M841" s="55">
        <f>(Table1[[#This Row],[Demand variability (COV)]]/100)*E841</f>
        <v>0.61739999999999995</v>
      </c>
      <c r="N841" s="55">
        <f>AVERAGE(Table1[[#This Row],[Lead Time (days)]],Table1[[#This Row],[Exp. Lead time]])</f>
        <v>16.24742268041237</v>
      </c>
      <c r="O841" s="55">
        <f>(Table1[[#This Row],[Exp. Lead time]]-N841)^2</f>
        <v>6.1217982782443663E-2</v>
      </c>
      <c r="P841" s="55">
        <v>6.1217982782443663E-2</v>
      </c>
      <c r="Q841" s="55">
        <f>1.64*SQRT(Table1[[#This Row],[Lead Time (days)]]*(M841^2)+Table1[[#This Row],[APU
(units)]]*P841)</f>
        <v>4.8289797735531819</v>
      </c>
      <c r="R841" s="58">
        <f>Table1[[#This Row],[Safety Stock]]+(E841/30)*Table1[[#This Row],[Lead Time (days)]]</f>
        <v>27.228979773553181</v>
      </c>
      <c r="S841" s="58" t="str">
        <f>IF(Table1[[#This Row],[On Hand Stock (units)]]&gt;R841,"yes","no")</f>
        <v>yes</v>
      </c>
      <c r="T841" s="59">
        <f>Table1[[#This Row],[On Hand Stock (units)]]-J841</f>
        <v>29.33577616465632</v>
      </c>
      <c r="U841" s="59">
        <f>Table1[[#This Row],[Exp. Lead time]]*Table1[[#This Row],[APU
(units)]]/30</f>
        <v>23.092783505154639</v>
      </c>
      <c r="V841" s="59">
        <f>Table1[[#This Row],[On Hand Stock (units)]]+U841</f>
        <v>69.228559669810963</v>
      </c>
      <c r="W841" s="59" t="str">
        <f>IF(Table1[[#This Row],[On hand quantity after purchase]]&gt;Table1[[#This Row],[APU  Projection for oct]],"Yes","No")</f>
        <v>Yes</v>
      </c>
      <c r="X841" s="59">
        <f>AE841-Table1[[#This Row],[On Hand Stock (units)]]</f>
        <v>-625.28746816465616</v>
      </c>
      <c r="Y841" s="59">
        <f>MAX(Table1[[#This Row],[Qty required to meet next quarter]],Table1[[#This Row],[MOQ/One lead time demand]])</f>
        <v>23.092783505154639</v>
      </c>
      <c r="Z841" s="59">
        <f>Table1[[#This Row],[Qty to purchase]]*Table1[[#This Row],[Std. Price ($)]]</f>
        <v>530.72319999999991</v>
      </c>
      <c r="AA841" s="59"/>
      <c r="AB841" s="59"/>
      <c r="AC841" s="61">
        <f>Table1[[#This Row],[On Hand Stock (units)]]-(12*Table1[[#This Row],[APU
(units)]])</f>
        <v>-457.86422383534369</v>
      </c>
      <c r="AD841" s="64">
        <v>-25.199999999999992</v>
      </c>
      <c r="AE841" s="65">
        <f>AD841*Table1[[#This Row],[Std. Price ($)]]</f>
        <v>-579.1516919999998</v>
      </c>
    </row>
    <row r="842" spans="1:31" ht="18.5" x14ac:dyDescent="0.35">
      <c r="A842" s="46">
        <v>19294.755738980439</v>
      </c>
      <c r="B842" s="47">
        <v>11.781999999999998</v>
      </c>
      <c r="C842" s="47">
        <v>123.20382003095335</v>
      </c>
      <c r="D842" s="47">
        <f>Table1[[#This Row],[On-Hand Stock ($)]]/Table1[[#This Row],[Std. Price ($)]]</f>
        <v>10.456952981747866</v>
      </c>
      <c r="E842" s="48">
        <v>50</v>
      </c>
      <c r="F842" s="49">
        <v>1.5</v>
      </c>
      <c r="G842" s="48">
        <v>0.97</v>
      </c>
      <c r="H842" s="48">
        <v>0.25</v>
      </c>
      <c r="I842" s="48">
        <v>16</v>
      </c>
      <c r="J842" s="55">
        <f>Table1[[#This Row],[APU
(units)]]+(Table1[[#This Row],[APU Trend]]*Table1[[#This Row],[APU
(units)]])</f>
        <v>125</v>
      </c>
      <c r="K842" s="55" t="str">
        <f>IF(Table1[[#This Row],[On Hand Stock (units)]]&gt;J842,"Yes","No")</f>
        <v>No</v>
      </c>
      <c r="L842" s="55">
        <f>Table1[[#This Row],[Lead Time (days)]]/Table1[[#This Row],[S-OTD]]</f>
        <v>16.494845360824744</v>
      </c>
      <c r="M842" s="55">
        <f>(Table1[[#This Row],[Demand variability (COV)]]/100)*E842</f>
        <v>0.125</v>
      </c>
      <c r="N842" s="55">
        <f>AVERAGE(Table1[[#This Row],[Lead Time (days)]],Table1[[#This Row],[Exp. Lead time]])</f>
        <v>16.24742268041237</v>
      </c>
      <c r="O842" s="55">
        <f>(Table1[[#This Row],[Exp. Lead time]]-N842)^2</f>
        <v>6.1217982782443663E-2</v>
      </c>
      <c r="P842" s="55">
        <v>6.1217982782443663E-2</v>
      </c>
      <c r="Q842" s="55">
        <f>1.64*SQRT(Table1[[#This Row],[Lead Time (days)]]*(M842^2)+Table1[[#This Row],[APU
(units)]]*P842)</f>
        <v>2.9841237113402359</v>
      </c>
      <c r="R842" s="58">
        <f>Table1[[#This Row],[Safety Stock]]+(E842/30)*Table1[[#This Row],[Lead Time (days)]]</f>
        <v>29.650790378006903</v>
      </c>
      <c r="S842" s="58" t="str">
        <f>IF(Table1[[#This Row],[On Hand Stock (units)]]&gt;R842,"yes","no")</f>
        <v>no</v>
      </c>
      <c r="T842" s="59">
        <f>Table1[[#This Row],[On Hand Stock (units)]]-J842</f>
        <v>-114.54304701825214</v>
      </c>
      <c r="U842" s="59">
        <f>Table1[[#This Row],[Exp. Lead time]]*Table1[[#This Row],[APU
(units)]]/30</f>
        <v>27.491408934707909</v>
      </c>
      <c r="V842" s="59">
        <f>Table1[[#This Row],[On Hand Stock (units)]]+U842</f>
        <v>37.948361916455774</v>
      </c>
      <c r="W842" s="59" t="str">
        <f>IF(Table1[[#This Row],[On hand quantity after purchase]]&gt;Table1[[#This Row],[APU  Projection for oct]],"Yes","No")</f>
        <v>No</v>
      </c>
      <c r="X842" s="59">
        <f>AE842-Table1[[#This Row],[On Hand Stock (units)]]</f>
        <v>7058.7430470182508</v>
      </c>
      <c r="Y842" s="59">
        <f>MAX(Table1[[#This Row],[Qty required to meet next quarter]],Table1[[#This Row],[MOQ/One lead time demand]])</f>
        <v>7058.7430470182508</v>
      </c>
      <c r="Z842" s="59">
        <f>Table1[[#This Row],[Qty to purchase]]*Table1[[#This Row],[Std. Price ($)]]</f>
        <v>83166.110579969012</v>
      </c>
      <c r="AA842" s="59"/>
      <c r="AB842" s="59"/>
      <c r="AC842" s="61">
        <f>Table1[[#This Row],[On Hand Stock (units)]]-(12*Table1[[#This Row],[APU
(units)]])</f>
        <v>-589.54304701825208</v>
      </c>
      <c r="AD842" s="64">
        <v>600</v>
      </c>
      <c r="AE842" s="65">
        <f>AD842*Table1[[#This Row],[Std. Price ($)]]</f>
        <v>7069.1999999999989</v>
      </c>
    </row>
    <row r="843" spans="1:31" ht="18.5" x14ac:dyDescent="0.35">
      <c r="A843" s="46">
        <v>31773.454259645718</v>
      </c>
      <c r="B843" s="47">
        <v>12.125999999999999</v>
      </c>
      <c r="C843" s="47">
        <v>2817.9457525120001</v>
      </c>
      <c r="D843" s="47">
        <f>Table1[[#This Row],[On-Hand Stock ($)]]/Table1[[#This Row],[Std. Price ($)]]</f>
        <v>232.3887310334818</v>
      </c>
      <c r="E843" s="48">
        <v>138</v>
      </c>
      <c r="F843" s="49">
        <v>0.2</v>
      </c>
      <c r="G843" s="48">
        <v>1</v>
      </c>
      <c r="H843" s="48">
        <v>2.66</v>
      </c>
      <c r="I843" s="48">
        <v>16</v>
      </c>
      <c r="J843" s="55">
        <f>Table1[[#This Row],[APU
(units)]]+(Table1[[#This Row],[APU Trend]]*Table1[[#This Row],[APU
(units)]])</f>
        <v>165.6</v>
      </c>
      <c r="K843" s="55" t="str">
        <f>IF(Table1[[#This Row],[On Hand Stock (units)]]&gt;J843,"Yes","No")</f>
        <v>Yes</v>
      </c>
      <c r="L843" s="55">
        <f>Table1[[#This Row],[Lead Time (days)]]/Table1[[#This Row],[S-OTD]]</f>
        <v>16</v>
      </c>
      <c r="M843" s="55">
        <f>(Table1[[#This Row],[Demand variability (COV)]]/100)*E843</f>
        <v>3.6708000000000003</v>
      </c>
      <c r="N843" s="55">
        <f>AVERAGE(Table1[[#This Row],[Lead Time (days)]],Table1[[#This Row],[Exp. Lead time]])</f>
        <v>16</v>
      </c>
      <c r="O843" s="55">
        <f>(Table1[[#This Row],[Exp. Lead time]]-N843)^2</f>
        <v>0</v>
      </c>
      <c r="P843" s="55">
        <v>0</v>
      </c>
      <c r="Q843" s="55">
        <f>1.64*SQRT(Table1[[#This Row],[Lead Time (days)]]*(M843^2)+Table1[[#This Row],[APU
(units)]]*P843)</f>
        <v>24.080448000000001</v>
      </c>
      <c r="R843" s="58">
        <f>Table1[[#This Row],[Safety Stock]]+(E843/30)*Table1[[#This Row],[Lead Time (days)]]</f>
        <v>97.680447999999998</v>
      </c>
      <c r="S843" s="58" t="str">
        <f>IF(Table1[[#This Row],[On Hand Stock (units)]]&gt;R843,"yes","no")</f>
        <v>yes</v>
      </c>
      <c r="T843" s="59">
        <f>Table1[[#This Row],[On Hand Stock (units)]]-J843</f>
        <v>66.78873103348181</v>
      </c>
      <c r="U843" s="59">
        <f>Table1[[#This Row],[Exp. Lead time]]*Table1[[#This Row],[APU
(units)]]/30</f>
        <v>73.599999999999994</v>
      </c>
      <c r="V843" s="59">
        <f>Table1[[#This Row],[On Hand Stock (units)]]+U843</f>
        <v>305.98873103348183</v>
      </c>
      <c r="W843" s="59" t="str">
        <f>IF(Table1[[#This Row],[On hand quantity after purchase]]&gt;Table1[[#This Row],[APU  Projection for oct]],"Yes","No")</f>
        <v>Yes</v>
      </c>
      <c r="X843" s="59">
        <f>AE843-Table1[[#This Row],[On Hand Stock (units)]]</f>
        <v>6795.8408689665166</v>
      </c>
      <c r="Y843" s="59">
        <f>MAX(Table1[[#This Row],[Qty required to meet next quarter]],Table1[[#This Row],[MOQ/One lead time demand]])</f>
        <v>6795.8408689665166</v>
      </c>
      <c r="Z843" s="59">
        <f>Table1[[#This Row],[Qty to purchase]]*Table1[[#This Row],[Std. Price ($)]]</f>
        <v>82406.366377087979</v>
      </c>
      <c r="AA843" s="59"/>
      <c r="AB843" s="59"/>
      <c r="AC843" s="61">
        <f>Table1[[#This Row],[On Hand Stock (units)]]-(12*Table1[[#This Row],[APU
(units)]])</f>
        <v>-1423.6112689665183</v>
      </c>
      <c r="AD843" s="64">
        <v>579.59999999999991</v>
      </c>
      <c r="AE843" s="65">
        <f>AD843*Table1[[#This Row],[Std. Price ($)]]</f>
        <v>7028.2295999999988</v>
      </c>
    </row>
    <row r="844" spans="1:31" ht="18.5" x14ac:dyDescent="0.35">
      <c r="A844" s="46">
        <v>23682.798072302703</v>
      </c>
      <c r="B844" s="47">
        <v>5.9433692699999998</v>
      </c>
      <c r="C844" s="47">
        <v>322.36527073117469</v>
      </c>
      <c r="D844" s="47">
        <f>Table1[[#This Row],[On-Hand Stock ($)]]/Table1[[#This Row],[Std. Price ($)]]</f>
        <v>54.239482032247125</v>
      </c>
      <c r="E844" s="48">
        <v>58</v>
      </c>
      <c r="F844" s="49">
        <v>0.2</v>
      </c>
      <c r="G844" s="48">
        <v>0.9</v>
      </c>
      <c r="H844" s="48">
        <v>0.98</v>
      </c>
      <c r="I844" s="48">
        <v>21</v>
      </c>
      <c r="J844" s="55">
        <f>Table1[[#This Row],[APU
(units)]]+(Table1[[#This Row],[APU Trend]]*Table1[[#This Row],[APU
(units)]])</f>
        <v>69.599999999999994</v>
      </c>
      <c r="K844" s="55" t="str">
        <f>IF(Table1[[#This Row],[On Hand Stock (units)]]&gt;J844,"Yes","No")</f>
        <v>No</v>
      </c>
      <c r="L844" s="55">
        <f>Table1[[#This Row],[Lead Time (days)]]/Table1[[#This Row],[S-OTD]]</f>
        <v>23.333333333333332</v>
      </c>
      <c r="M844" s="55">
        <f>(Table1[[#This Row],[Demand variability (COV)]]/100)*E844</f>
        <v>0.56840000000000002</v>
      </c>
      <c r="N844" s="55">
        <f>AVERAGE(Table1[[#This Row],[Lead Time (days)]],Table1[[#This Row],[Exp. Lead time]])</f>
        <v>22.166666666666664</v>
      </c>
      <c r="O844" s="55">
        <f>(Table1[[#This Row],[Exp. Lead time]]-N844)^2</f>
        <v>1.3611111111111138</v>
      </c>
      <c r="P844" s="55">
        <v>1.3611111111111138</v>
      </c>
      <c r="Q844" s="55">
        <f>1.64*SQRT(Table1[[#This Row],[Lead Time (days)]]*(M844^2)+Table1[[#This Row],[APU
(units)]]*P844)</f>
        <v>15.184761169418312</v>
      </c>
      <c r="R844" s="58">
        <f>Table1[[#This Row],[Safety Stock]]+(E844/30)*Table1[[#This Row],[Lead Time (days)]]</f>
        <v>55.784761169418317</v>
      </c>
      <c r="S844" s="58" t="str">
        <f>IF(Table1[[#This Row],[On Hand Stock (units)]]&gt;R844,"yes","no")</f>
        <v>no</v>
      </c>
      <c r="T844" s="59">
        <f>Table1[[#This Row],[On Hand Stock (units)]]-J844</f>
        <v>-15.36051796775287</v>
      </c>
      <c r="U844" s="59">
        <f>Table1[[#This Row],[Exp. Lead time]]*Table1[[#This Row],[APU
(units)]]/30</f>
        <v>45.111111111111107</v>
      </c>
      <c r="V844" s="59">
        <f>Table1[[#This Row],[On Hand Stock (units)]]+U844</f>
        <v>99.350593143358225</v>
      </c>
      <c r="W844" s="59" t="str">
        <f>IF(Table1[[#This Row],[On hand quantity after purchase]]&gt;Table1[[#This Row],[APU  Projection for oct]],"Yes","No")</f>
        <v>Yes</v>
      </c>
      <c r="X844" s="59">
        <f>AE844-Table1[[#This Row],[On Hand Stock (units)]]</f>
        <v>1393.5652721397528</v>
      </c>
      <c r="Y844" s="59">
        <f>MAX(Table1[[#This Row],[Qty required to meet next quarter]],Table1[[#This Row],[MOQ/One lead time demand]])</f>
        <v>1393.5652721397528</v>
      </c>
      <c r="Z844" s="59">
        <f>Table1[[#This Row],[Qty to purchase]]*Table1[[#This Row],[Std. Price ($)]]</f>
        <v>8282.4730141745931</v>
      </c>
      <c r="AA844" s="59"/>
      <c r="AB844" s="59"/>
      <c r="AC844" s="61">
        <f>Table1[[#This Row],[On Hand Stock (units)]]-(12*Table1[[#This Row],[APU
(units)]])</f>
        <v>-641.76051796775289</v>
      </c>
      <c r="AD844" s="64">
        <v>243.60000000000002</v>
      </c>
      <c r="AE844" s="65">
        <f>AD844*Table1[[#This Row],[Std. Price ($)]]</f>
        <v>1447.804754172</v>
      </c>
    </row>
    <row r="845" spans="1:31" ht="18.5" x14ac:dyDescent="0.35">
      <c r="A845" s="46">
        <v>65445.766998304192</v>
      </c>
      <c r="B845" s="47">
        <v>7.8156799999999986</v>
      </c>
      <c r="C845" s="47">
        <v>112.04396797439999</v>
      </c>
      <c r="D845" s="47">
        <f>Table1[[#This Row],[On-Hand Stock ($)]]/Table1[[#This Row],[Std. Price ($)]]</f>
        <v>14.335792659679006</v>
      </c>
      <c r="E845" s="48">
        <v>42</v>
      </c>
      <c r="F845" s="49">
        <v>0.5</v>
      </c>
      <c r="G845" s="48">
        <v>1</v>
      </c>
      <c r="H845" s="48">
        <v>1.35</v>
      </c>
      <c r="I845" s="48">
        <v>6</v>
      </c>
      <c r="J845" s="55">
        <f>Table1[[#This Row],[APU
(units)]]+(Table1[[#This Row],[APU Trend]]*Table1[[#This Row],[APU
(units)]])</f>
        <v>63</v>
      </c>
      <c r="K845" s="55" t="str">
        <f>IF(Table1[[#This Row],[On Hand Stock (units)]]&gt;J845,"Yes","No")</f>
        <v>No</v>
      </c>
      <c r="L845" s="55">
        <f>Table1[[#This Row],[Lead Time (days)]]/Table1[[#This Row],[S-OTD]]</f>
        <v>6</v>
      </c>
      <c r="M845" s="55">
        <f>(Table1[[#This Row],[Demand variability (COV)]]/100)*E845</f>
        <v>0.56700000000000006</v>
      </c>
      <c r="N845" s="55">
        <f>AVERAGE(Table1[[#This Row],[Lead Time (days)]],Table1[[#This Row],[Exp. Lead time]])</f>
        <v>6</v>
      </c>
      <c r="O845" s="55">
        <f>(Table1[[#This Row],[Exp. Lead time]]-N845)^2</f>
        <v>0</v>
      </c>
      <c r="P845" s="55">
        <v>0</v>
      </c>
      <c r="Q845" s="55">
        <f>1.64*SQRT(Table1[[#This Row],[Lead Time (days)]]*(M845^2)+Table1[[#This Row],[APU
(units)]]*P845)</f>
        <v>2.2777315220192218</v>
      </c>
      <c r="R845" s="58">
        <f>Table1[[#This Row],[Safety Stock]]+(E845/30)*Table1[[#This Row],[Lead Time (days)]]</f>
        <v>10.67773152201922</v>
      </c>
      <c r="S845" s="58" t="str">
        <f>IF(Table1[[#This Row],[On Hand Stock (units)]]&gt;R845,"yes","no")</f>
        <v>yes</v>
      </c>
      <c r="T845" s="59">
        <f>Table1[[#This Row],[On Hand Stock (units)]]-J845</f>
        <v>-48.664207340320992</v>
      </c>
      <c r="U845" s="59">
        <f>Table1[[#This Row],[Exp. Lead time]]*Table1[[#This Row],[APU
(units)]]/30</f>
        <v>8.4</v>
      </c>
      <c r="V845" s="59">
        <f>Table1[[#This Row],[On Hand Stock (units)]]+U845</f>
        <v>22.735792659679007</v>
      </c>
      <c r="W845" s="59" t="str">
        <f>IF(Table1[[#This Row],[On hand quantity after purchase]]&gt;Table1[[#This Row],[APU  Projection for oct]],"Yes","No")</f>
        <v>No</v>
      </c>
      <c r="X845" s="59">
        <f>AE845-Table1[[#This Row],[On Hand Stock (units)]]</f>
        <v>1955.2155673403206</v>
      </c>
      <c r="Y845" s="59">
        <f>MAX(Table1[[#This Row],[Qty required to meet next quarter]],Table1[[#This Row],[MOQ/One lead time demand]])</f>
        <v>1955.2155673403206</v>
      </c>
      <c r="Z845" s="59">
        <f>Table1[[#This Row],[Qty to purchase]]*Table1[[#This Row],[Std. Price ($)]]</f>
        <v>15281.339205350394</v>
      </c>
      <c r="AA845" s="59"/>
      <c r="AB845" s="59"/>
      <c r="AC845" s="61">
        <f>Table1[[#This Row],[On Hand Stock (units)]]-(12*Table1[[#This Row],[APU
(units)]])</f>
        <v>-489.66420734032101</v>
      </c>
      <c r="AD845" s="64">
        <v>252</v>
      </c>
      <c r="AE845" s="65">
        <f>AD845*Table1[[#This Row],[Std. Price ($)]]</f>
        <v>1969.5513599999997</v>
      </c>
    </row>
    <row r="846" spans="1:31" ht="18.5" x14ac:dyDescent="0.35">
      <c r="A846" s="46">
        <v>97836.378863481572</v>
      </c>
      <c r="B846" s="47">
        <v>7.88990832</v>
      </c>
      <c r="C846" s="47">
        <v>427.59450952182158</v>
      </c>
      <c r="D846" s="47">
        <f>Table1[[#This Row],[On-Hand Stock ($)]]/Table1[[#This Row],[Std. Price ($)]]</f>
        <v>54.195117633739699</v>
      </c>
      <c r="E846" s="48">
        <v>82</v>
      </c>
      <c r="F846" s="49">
        <v>1.5</v>
      </c>
      <c r="G846" s="48">
        <v>1</v>
      </c>
      <c r="H846" s="48">
        <v>0.53</v>
      </c>
      <c r="I846" s="48">
        <v>26</v>
      </c>
      <c r="J846" s="55">
        <f>Table1[[#This Row],[APU
(units)]]+(Table1[[#This Row],[APU Trend]]*Table1[[#This Row],[APU
(units)]])</f>
        <v>205</v>
      </c>
      <c r="K846" s="55" t="str">
        <f>IF(Table1[[#This Row],[On Hand Stock (units)]]&gt;J846,"Yes","No")</f>
        <v>No</v>
      </c>
      <c r="L846" s="55">
        <f>Table1[[#This Row],[Lead Time (days)]]/Table1[[#This Row],[S-OTD]]</f>
        <v>26</v>
      </c>
      <c r="M846" s="55">
        <f>(Table1[[#This Row],[Demand variability (COV)]]/100)*E846</f>
        <v>0.43459999999999999</v>
      </c>
      <c r="N846" s="55">
        <f>AVERAGE(Table1[[#This Row],[Lead Time (days)]],Table1[[#This Row],[Exp. Lead time]])</f>
        <v>26</v>
      </c>
      <c r="O846" s="55">
        <f>(Table1[[#This Row],[Exp. Lead time]]-N846)^2</f>
        <v>0</v>
      </c>
      <c r="P846" s="55">
        <v>0</v>
      </c>
      <c r="Q846" s="55">
        <f>1.64*SQRT(Table1[[#This Row],[Lead Time (days)]]*(M846^2)+Table1[[#This Row],[APU
(units)]]*P846)</f>
        <v>3.6342955641961754</v>
      </c>
      <c r="R846" s="58">
        <f>Table1[[#This Row],[Safety Stock]]+(E846/30)*Table1[[#This Row],[Lead Time (days)]]</f>
        <v>74.700962230862842</v>
      </c>
      <c r="S846" s="58" t="str">
        <f>IF(Table1[[#This Row],[On Hand Stock (units)]]&gt;R846,"yes","no")</f>
        <v>no</v>
      </c>
      <c r="T846" s="59">
        <f>Table1[[#This Row],[On Hand Stock (units)]]-J846</f>
        <v>-150.8048823662603</v>
      </c>
      <c r="U846" s="59">
        <f>Table1[[#This Row],[Exp. Lead time]]*Table1[[#This Row],[APU
(units)]]/30</f>
        <v>71.066666666666663</v>
      </c>
      <c r="V846" s="59">
        <f>Table1[[#This Row],[On Hand Stock (units)]]+U846</f>
        <v>125.26178430040636</v>
      </c>
      <c r="W846" s="59" t="str">
        <f>IF(Table1[[#This Row],[On hand quantity after purchase]]&gt;Table1[[#This Row],[APU  Projection for oct]],"Yes","No")</f>
        <v>No</v>
      </c>
      <c r="X846" s="59">
        <f>AE846-Table1[[#This Row],[On Hand Stock (units)]]</f>
        <v>7709.4746692462604</v>
      </c>
      <c r="Y846" s="59">
        <f>MAX(Table1[[#This Row],[Qty required to meet next quarter]],Table1[[#This Row],[MOQ/One lead time demand]])</f>
        <v>7709.4746692462604</v>
      </c>
      <c r="Z846" s="59">
        <f>Table1[[#This Row],[Qty to purchase]]*Table1[[#This Row],[Std. Price ($)]]</f>
        <v>60827.048335715321</v>
      </c>
      <c r="AA846" s="59"/>
      <c r="AB846" s="59"/>
      <c r="AC846" s="61">
        <f>Table1[[#This Row],[On Hand Stock (units)]]-(12*Table1[[#This Row],[APU
(units)]])</f>
        <v>-929.80488236626024</v>
      </c>
      <c r="AD846" s="64">
        <v>984</v>
      </c>
      <c r="AE846" s="65">
        <f>AD846*Table1[[#This Row],[Std. Price ($)]]</f>
        <v>7763.6697868800002</v>
      </c>
    </row>
    <row r="847" spans="1:31" ht="18.5" x14ac:dyDescent="0.35">
      <c r="A847" s="46">
        <v>56216.195540066052</v>
      </c>
      <c r="B847" s="47">
        <v>18.16701969</v>
      </c>
      <c r="C847" s="47">
        <v>1110.5250715772947</v>
      </c>
      <c r="D847" s="47">
        <f>Table1[[#This Row],[On-Hand Stock ($)]]/Table1[[#This Row],[Std. Price ($)]]</f>
        <v>61.1286325730456</v>
      </c>
      <c r="E847" s="48">
        <v>82</v>
      </c>
      <c r="F847" s="49">
        <v>0.2</v>
      </c>
      <c r="G847" s="48">
        <v>1</v>
      </c>
      <c r="H847" s="48">
        <v>0.53</v>
      </c>
      <c r="I847" s="48">
        <v>28</v>
      </c>
      <c r="J847" s="55">
        <f>Table1[[#This Row],[APU
(units)]]+(Table1[[#This Row],[APU Trend]]*Table1[[#This Row],[APU
(units)]])</f>
        <v>98.4</v>
      </c>
      <c r="K847" s="55" t="str">
        <f>IF(Table1[[#This Row],[On Hand Stock (units)]]&gt;J847,"Yes","No")</f>
        <v>No</v>
      </c>
      <c r="L847" s="55">
        <f>Table1[[#This Row],[Lead Time (days)]]/Table1[[#This Row],[S-OTD]]</f>
        <v>28</v>
      </c>
      <c r="M847" s="55">
        <f>(Table1[[#This Row],[Demand variability (COV)]]/100)*E847</f>
        <v>0.43459999999999999</v>
      </c>
      <c r="N847" s="55">
        <f>AVERAGE(Table1[[#This Row],[Lead Time (days)]],Table1[[#This Row],[Exp. Lead time]])</f>
        <v>28</v>
      </c>
      <c r="O847" s="55">
        <f>(Table1[[#This Row],[Exp. Lead time]]-N847)^2</f>
        <v>0</v>
      </c>
      <c r="P847" s="55">
        <v>0</v>
      </c>
      <c r="Q847" s="55">
        <f>1.64*SQRT(Table1[[#This Row],[Lead Time (days)]]*(M847^2)+Table1[[#This Row],[APU
(units)]]*P847)</f>
        <v>3.7714867449068405</v>
      </c>
      <c r="R847" s="58">
        <f>Table1[[#This Row],[Safety Stock]]+(E847/30)*Table1[[#This Row],[Lead Time (days)]]</f>
        <v>80.304820078240169</v>
      </c>
      <c r="S847" s="58" t="str">
        <f>IF(Table1[[#This Row],[On Hand Stock (units)]]&gt;R847,"yes","no")</f>
        <v>no</v>
      </c>
      <c r="T847" s="59">
        <f>Table1[[#This Row],[On Hand Stock (units)]]-J847</f>
        <v>-37.271367426954406</v>
      </c>
      <c r="U847" s="59">
        <f>Table1[[#This Row],[Exp. Lead time]]*Table1[[#This Row],[APU
(units)]]/30</f>
        <v>76.533333333333331</v>
      </c>
      <c r="V847" s="59">
        <f>Table1[[#This Row],[On Hand Stock (units)]]+U847</f>
        <v>137.66196590637892</v>
      </c>
      <c r="W847" s="59" t="str">
        <f>IF(Table1[[#This Row],[On hand quantity after purchase]]&gt;Table1[[#This Row],[APU  Projection for oct]],"Yes","No")</f>
        <v>Yes</v>
      </c>
      <c r="X847" s="59">
        <f>AE847-Table1[[#This Row],[On Hand Stock (units)]]</f>
        <v>6195.5929486629557</v>
      </c>
      <c r="Y847" s="59">
        <f>MAX(Table1[[#This Row],[Qty required to meet next quarter]],Table1[[#This Row],[MOQ/One lead time demand]])</f>
        <v>6195.5929486629557</v>
      </c>
      <c r="Z847" s="59">
        <f>Table1[[#This Row],[Qty to purchase]]*Table1[[#This Row],[Std. Price ($)]]</f>
        <v>112555.45908958507</v>
      </c>
      <c r="AA847" s="59"/>
      <c r="AB847" s="59"/>
      <c r="AC847" s="61">
        <f>Table1[[#This Row],[On Hand Stock (units)]]-(12*Table1[[#This Row],[APU
(units)]])</f>
        <v>-922.87136742695441</v>
      </c>
      <c r="AD847" s="64">
        <v>344.40000000000003</v>
      </c>
      <c r="AE847" s="65">
        <f>AD847*Table1[[#This Row],[Std. Price ($)]]</f>
        <v>6256.7215812360009</v>
      </c>
    </row>
    <row r="848" spans="1:31" ht="18.5" x14ac:dyDescent="0.35">
      <c r="A848" s="46">
        <v>78535.814992106927</v>
      </c>
      <c r="B848" s="47">
        <v>11.274599999999998</v>
      </c>
      <c r="C848" s="47">
        <v>42.943517446575726</v>
      </c>
      <c r="D848" s="47">
        <f>Table1[[#This Row],[On-Hand Stock ($)]]/Table1[[#This Row],[Std. Price ($)]]</f>
        <v>3.8088728155833231</v>
      </c>
      <c r="E848" s="48">
        <v>18</v>
      </c>
      <c r="F848" s="49">
        <v>-0.4</v>
      </c>
      <c r="G848" s="48">
        <v>0.97</v>
      </c>
      <c r="H848" s="48">
        <v>0.25</v>
      </c>
      <c r="I848" s="48">
        <v>16</v>
      </c>
      <c r="J848" s="55">
        <f>Table1[[#This Row],[APU
(units)]]+(Table1[[#This Row],[APU Trend]]*Table1[[#This Row],[APU
(units)]])</f>
        <v>10.8</v>
      </c>
      <c r="K848" s="55" t="str">
        <f>IF(Table1[[#This Row],[On Hand Stock (units)]]&gt;J848,"Yes","No")</f>
        <v>No</v>
      </c>
      <c r="L848" s="55">
        <f>Table1[[#This Row],[Lead Time (days)]]/Table1[[#This Row],[S-OTD]]</f>
        <v>16.494845360824744</v>
      </c>
      <c r="M848" s="55">
        <f>(Table1[[#This Row],[Demand variability (COV)]]/100)*E848</f>
        <v>4.4999999999999998E-2</v>
      </c>
      <c r="N848" s="55">
        <f>AVERAGE(Table1[[#This Row],[Lead Time (days)]],Table1[[#This Row],[Exp. Lead time]])</f>
        <v>16.24742268041237</v>
      </c>
      <c r="O848" s="55">
        <f>(Table1[[#This Row],[Exp. Lead time]]-N848)^2</f>
        <v>6.1217982782443663E-2</v>
      </c>
      <c r="P848" s="55">
        <v>6.1217982782443663E-2</v>
      </c>
      <c r="Q848" s="55">
        <f>1.64*SQRT(Table1[[#This Row],[Lead Time (days)]]*(M848^2)+Table1[[#This Row],[APU
(units)]]*P848)</f>
        <v>1.7466759850784828</v>
      </c>
      <c r="R848" s="58">
        <f>Table1[[#This Row],[Safety Stock]]+(E848/30)*Table1[[#This Row],[Lead Time (days)]]</f>
        <v>11.346675985078482</v>
      </c>
      <c r="S848" s="58" t="str">
        <f>IF(Table1[[#This Row],[On Hand Stock (units)]]&gt;R848,"yes","no")</f>
        <v>no</v>
      </c>
      <c r="T848" s="59">
        <f>Table1[[#This Row],[On Hand Stock (units)]]-J848</f>
        <v>-6.991127184416678</v>
      </c>
      <c r="U848" s="59">
        <f>Table1[[#This Row],[Exp. Lead time]]*Table1[[#This Row],[APU
(units)]]/30</f>
        <v>9.8969072164948457</v>
      </c>
      <c r="V848" s="59">
        <f>Table1[[#This Row],[On Hand Stock (units)]]+U848</f>
        <v>13.705780032078168</v>
      </c>
      <c r="W848" s="59" t="str">
        <f>IF(Table1[[#This Row],[On hand quantity after purchase]]&gt;Table1[[#This Row],[APU  Projection for oct]],"Yes","No")</f>
        <v>Yes</v>
      </c>
      <c r="X848" s="59">
        <f>AE848-Table1[[#This Row],[On Hand Stock (units)]]</f>
        <v>117.95680718441663</v>
      </c>
      <c r="Y848" s="59">
        <f>MAX(Table1[[#This Row],[Qty required to meet next quarter]],Table1[[#This Row],[MOQ/One lead time demand]])</f>
        <v>117.95680718441663</v>
      </c>
      <c r="Z848" s="59">
        <f>Table1[[#This Row],[Qty to purchase]]*Table1[[#This Row],[Std. Price ($)]]</f>
        <v>1329.9158182814235</v>
      </c>
      <c r="AA848" s="59"/>
      <c r="AB848" s="59"/>
      <c r="AC848" s="61">
        <f>Table1[[#This Row],[On Hand Stock (units)]]-(12*Table1[[#This Row],[APU
(units)]])</f>
        <v>-212.19112718441667</v>
      </c>
      <c r="AD848" s="64">
        <v>10.799999999999999</v>
      </c>
      <c r="AE848" s="65">
        <f>AD848*Table1[[#This Row],[Std. Price ($)]]</f>
        <v>121.76567999999996</v>
      </c>
    </row>
    <row r="849" spans="1:31" ht="18.5" x14ac:dyDescent="0.35">
      <c r="A849" s="46">
        <v>4776.1228852583936</v>
      </c>
      <c r="B849" s="47">
        <v>20.230533789999999</v>
      </c>
      <c r="C849" s="47">
        <v>1226.3343873501162</v>
      </c>
      <c r="D849" s="47">
        <f>Table1[[#This Row],[On-Hand Stock ($)]]/Table1[[#This Row],[Std. Price ($)]]</f>
        <v>60.617994566030497</v>
      </c>
      <c r="E849" s="48">
        <v>82</v>
      </c>
      <c r="F849" s="49">
        <v>1.2</v>
      </c>
      <c r="G849" s="48">
        <v>0.8</v>
      </c>
      <c r="H849" s="48">
        <v>0.54</v>
      </c>
      <c r="I849" s="48">
        <v>26</v>
      </c>
      <c r="J849" s="55">
        <f>Table1[[#This Row],[APU
(units)]]+(Table1[[#This Row],[APU Trend]]*Table1[[#This Row],[APU
(units)]])</f>
        <v>180.39999999999998</v>
      </c>
      <c r="K849" s="55" t="str">
        <f>IF(Table1[[#This Row],[On Hand Stock (units)]]&gt;J849,"Yes","No")</f>
        <v>No</v>
      </c>
      <c r="L849" s="55">
        <f>Table1[[#This Row],[Lead Time (days)]]/Table1[[#This Row],[S-OTD]]</f>
        <v>32.5</v>
      </c>
      <c r="M849" s="55">
        <f>(Table1[[#This Row],[Demand variability (COV)]]/100)*E849</f>
        <v>0.44280000000000003</v>
      </c>
      <c r="N849" s="55">
        <f>AVERAGE(Table1[[#This Row],[Lead Time (days)]],Table1[[#This Row],[Exp. Lead time]])</f>
        <v>29.25</v>
      </c>
      <c r="O849" s="55">
        <f>(Table1[[#This Row],[Exp. Lead time]]-N849)^2</f>
        <v>10.5625</v>
      </c>
      <c r="P849" s="55">
        <v>10.5625</v>
      </c>
      <c r="Q849" s="55">
        <f>1.64*SQRT(Table1[[#This Row],[Lead Time (days)]]*(M849^2)+Table1[[#This Row],[APU
(units)]]*P849)</f>
        <v>48.407034874514508</v>
      </c>
      <c r="R849" s="58">
        <f>Table1[[#This Row],[Safety Stock]]+(E849/30)*Table1[[#This Row],[Lead Time (days)]]</f>
        <v>119.47370154118117</v>
      </c>
      <c r="S849" s="58" t="str">
        <f>IF(Table1[[#This Row],[On Hand Stock (units)]]&gt;R849,"yes","no")</f>
        <v>no</v>
      </c>
      <c r="T849" s="59">
        <f>Table1[[#This Row],[On Hand Stock (units)]]-J849</f>
        <v>-119.78200543396949</v>
      </c>
      <c r="U849" s="59">
        <f>Table1[[#This Row],[Exp. Lead time]]*Table1[[#This Row],[APU
(units)]]/30</f>
        <v>88.833333333333329</v>
      </c>
      <c r="V849" s="59">
        <f>Table1[[#This Row],[On Hand Stock (units)]]+U849</f>
        <v>149.45132789936383</v>
      </c>
      <c r="W849" s="59" t="str">
        <f>IF(Table1[[#This Row],[On hand quantity after purchase]]&gt;Table1[[#This Row],[APU  Projection for oct]],"Yes","No")</f>
        <v>No</v>
      </c>
      <c r="X849" s="59">
        <f>AE849-Table1[[#This Row],[On Hand Stock (units)]]</f>
        <v>16860.200467389968</v>
      </c>
      <c r="Y849" s="59">
        <f>MAX(Table1[[#This Row],[Qty required to meet next quarter]],Table1[[#This Row],[MOQ/One lead time demand]])</f>
        <v>16860.200467389968</v>
      </c>
      <c r="Z849" s="59">
        <f>Table1[[#This Row],[Qty to purchase]]*Table1[[#This Row],[Std. Price ($)]]</f>
        <v>341090.85526170651</v>
      </c>
      <c r="AA849" s="59"/>
      <c r="AB849" s="59"/>
      <c r="AC849" s="61">
        <f>Table1[[#This Row],[On Hand Stock (units)]]-(12*Table1[[#This Row],[APU
(units)]])</f>
        <v>-923.38200543396954</v>
      </c>
      <c r="AD849" s="64">
        <v>836.39999999999986</v>
      </c>
      <c r="AE849" s="65">
        <f>AD849*Table1[[#This Row],[Std. Price ($)]]</f>
        <v>16920.818461955998</v>
      </c>
    </row>
    <row r="850" spans="1:31" ht="18.5" x14ac:dyDescent="0.35">
      <c r="A850" s="46">
        <v>16190.155759372605</v>
      </c>
      <c r="B850" s="47">
        <v>36.549999999999997</v>
      </c>
      <c r="C850" s="47">
        <v>339.69313125000002</v>
      </c>
      <c r="D850" s="47">
        <f>Table1[[#This Row],[On-Hand Stock ($)]]/Table1[[#This Row],[Std. Price ($)]]</f>
        <v>9.2939297195622448</v>
      </c>
      <c r="E850" s="48">
        <v>58</v>
      </c>
      <c r="F850" s="49">
        <v>1.5</v>
      </c>
      <c r="G850" s="48">
        <v>1</v>
      </c>
      <c r="H850" s="48">
        <v>0.25</v>
      </c>
      <c r="I850" s="48">
        <v>15</v>
      </c>
      <c r="J850" s="55">
        <f>Table1[[#This Row],[APU
(units)]]+(Table1[[#This Row],[APU Trend]]*Table1[[#This Row],[APU
(units)]])</f>
        <v>145</v>
      </c>
      <c r="K850" s="55" t="str">
        <f>IF(Table1[[#This Row],[On Hand Stock (units)]]&gt;J850,"Yes","No")</f>
        <v>No</v>
      </c>
      <c r="L850" s="55">
        <f>Table1[[#This Row],[Lead Time (days)]]/Table1[[#This Row],[S-OTD]]</f>
        <v>15</v>
      </c>
      <c r="M850" s="55">
        <f>(Table1[[#This Row],[Demand variability (COV)]]/100)*E850</f>
        <v>0.14499999999999999</v>
      </c>
      <c r="N850" s="55">
        <f>AVERAGE(Table1[[#This Row],[Lead Time (days)]],Table1[[#This Row],[Exp. Lead time]])</f>
        <v>15</v>
      </c>
      <c r="O850" s="55">
        <f>(Table1[[#This Row],[Exp. Lead time]]-N850)^2</f>
        <v>0</v>
      </c>
      <c r="P850" s="55">
        <v>0</v>
      </c>
      <c r="Q850" s="55">
        <f>1.64*SQRT(Table1[[#This Row],[Lead Time (days)]]*(M850^2)+Table1[[#This Row],[APU
(units)]]*P850)</f>
        <v>0.92099543972812359</v>
      </c>
      <c r="R850" s="58">
        <f>Table1[[#This Row],[Safety Stock]]+(E850/30)*Table1[[#This Row],[Lead Time (days)]]</f>
        <v>29.920995439728124</v>
      </c>
      <c r="S850" s="58" t="str">
        <f>IF(Table1[[#This Row],[On Hand Stock (units)]]&gt;R850,"yes","no")</f>
        <v>no</v>
      </c>
      <c r="T850" s="59">
        <f>Table1[[#This Row],[On Hand Stock (units)]]-J850</f>
        <v>-135.70607028043776</v>
      </c>
      <c r="U850" s="59">
        <f>Table1[[#This Row],[Exp. Lead time]]*Table1[[#This Row],[APU
(units)]]/30</f>
        <v>29</v>
      </c>
      <c r="V850" s="59">
        <f>Table1[[#This Row],[On Hand Stock (units)]]+U850</f>
        <v>38.293929719562243</v>
      </c>
      <c r="W850" s="59" t="str">
        <f>IF(Table1[[#This Row],[On hand quantity after purchase]]&gt;Table1[[#This Row],[APU  Projection for oct]],"Yes","No")</f>
        <v>No</v>
      </c>
      <c r="X850" s="59">
        <f>AE850-Table1[[#This Row],[On Hand Stock (units)]]</f>
        <v>25429.506070280437</v>
      </c>
      <c r="Y850" s="59">
        <f>MAX(Table1[[#This Row],[Qty required to meet next quarter]],Table1[[#This Row],[MOQ/One lead time demand]])</f>
        <v>25429.506070280437</v>
      </c>
      <c r="Z850" s="59">
        <f>Table1[[#This Row],[Qty to purchase]]*Table1[[#This Row],[Std. Price ($)]]</f>
        <v>929448.44686874992</v>
      </c>
      <c r="AA850" s="59"/>
      <c r="AB850" s="59"/>
      <c r="AC850" s="61">
        <f>Table1[[#This Row],[On Hand Stock (units)]]-(12*Table1[[#This Row],[APU
(units)]])</f>
        <v>-686.70607028043776</v>
      </c>
      <c r="AD850" s="64">
        <v>696</v>
      </c>
      <c r="AE850" s="65">
        <f>AD850*Table1[[#This Row],[Std. Price ($)]]</f>
        <v>25438.799999999999</v>
      </c>
    </row>
    <row r="851" spans="1:31" ht="18.5" x14ac:dyDescent="0.35">
      <c r="A851" s="46">
        <v>5565.1942673587419</v>
      </c>
      <c r="B851" s="47">
        <v>6.2603489299999993</v>
      </c>
      <c r="C851" s="47">
        <v>242.22561366990271</v>
      </c>
      <c r="D851" s="47">
        <f>Table1[[#This Row],[On-Hand Stock ($)]]/Table1[[#This Row],[Std. Price ($)]]</f>
        <v>38.692030808241668</v>
      </c>
      <c r="E851" s="48">
        <v>58</v>
      </c>
      <c r="F851" s="49">
        <v>1.2</v>
      </c>
      <c r="G851" s="48">
        <v>1</v>
      </c>
      <c r="H851" s="48">
        <v>0.92</v>
      </c>
      <c r="I851" s="48">
        <v>16</v>
      </c>
      <c r="J851" s="55">
        <f>Table1[[#This Row],[APU
(units)]]+(Table1[[#This Row],[APU Trend]]*Table1[[#This Row],[APU
(units)]])</f>
        <v>127.6</v>
      </c>
      <c r="K851" s="55" t="str">
        <f>IF(Table1[[#This Row],[On Hand Stock (units)]]&gt;J851,"Yes","No")</f>
        <v>No</v>
      </c>
      <c r="L851" s="55">
        <f>Table1[[#This Row],[Lead Time (days)]]/Table1[[#This Row],[S-OTD]]</f>
        <v>16</v>
      </c>
      <c r="M851" s="55">
        <f>(Table1[[#This Row],[Demand variability (COV)]]/100)*E851</f>
        <v>0.53359999999999996</v>
      </c>
      <c r="N851" s="55">
        <f>AVERAGE(Table1[[#This Row],[Lead Time (days)]],Table1[[#This Row],[Exp. Lead time]])</f>
        <v>16</v>
      </c>
      <c r="O851" s="55">
        <f>(Table1[[#This Row],[Exp. Lead time]]-N851)^2</f>
        <v>0</v>
      </c>
      <c r="P851" s="55">
        <v>0</v>
      </c>
      <c r="Q851" s="55">
        <f>1.64*SQRT(Table1[[#This Row],[Lead Time (days)]]*(M851^2)+Table1[[#This Row],[APU
(units)]]*P851)</f>
        <v>3.5004159999999995</v>
      </c>
      <c r="R851" s="58">
        <f>Table1[[#This Row],[Safety Stock]]+(E851/30)*Table1[[#This Row],[Lead Time (days)]]</f>
        <v>34.433749333333331</v>
      </c>
      <c r="S851" s="58" t="str">
        <f>IF(Table1[[#This Row],[On Hand Stock (units)]]&gt;R851,"yes","no")</f>
        <v>yes</v>
      </c>
      <c r="T851" s="59">
        <f>Table1[[#This Row],[On Hand Stock (units)]]-J851</f>
        <v>-88.907969191758326</v>
      </c>
      <c r="U851" s="59">
        <f>Table1[[#This Row],[Exp. Lead time]]*Table1[[#This Row],[APU
(units)]]/30</f>
        <v>30.933333333333334</v>
      </c>
      <c r="V851" s="59">
        <f>Table1[[#This Row],[On Hand Stock (units)]]+U851</f>
        <v>69.625364141575005</v>
      </c>
      <c r="W851" s="59" t="str">
        <f>IF(Table1[[#This Row],[On hand quantity after purchase]]&gt;Table1[[#This Row],[APU  Projection for oct]],"Yes","No")</f>
        <v>No</v>
      </c>
      <c r="X851" s="59">
        <f>AE851-Table1[[#This Row],[On Hand Stock (units)]]</f>
        <v>3664.9303961797573</v>
      </c>
      <c r="Y851" s="59">
        <f>MAX(Table1[[#This Row],[Qty required to meet next quarter]],Table1[[#This Row],[MOQ/One lead time demand]])</f>
        <v>3664.9303961797573</v>
      </c>
      <c r="Z851" s="59">
        <f>Table1[[#This Row],[Qty to purchase]]*Table1[[#This Row],[Std. Price ($)]]</f>
        <v>22943.743084248417</v>
      </c>
      <c r="AA851" s="59"/>
      <c r="AB851" s="59"/>
      <c r="AC851" s="61">
        <f>Table1[[#This Row],[On Hand Stock (units)]]-(12*Table1[[#This Row],[APU
(units)]])</f>
        <v>-657.30796919175827</v>
      </c>
      <c r="AD851" s="64">
        <v>591.59999999999991</v>
      </c>
      <c r="AE851" s="65">
        <f>AD851*Table1[[#This Row],[Std. Price ($)]]</f>
        <v>3703.622426987999</v>
      </c>
    </row>
    <row r="852" spans="1:31" ht="18.5" x14ac:dyDescent="0.35">
      <c r="A852" s="46">
        <v>68070.968839199893</v>
      </c>
      <c r="B852" s="47">
        <v>27.554591779999996</v>
      </c>
      <c r="C852" s="47">
        <v>1380.289269176875</v>
      </c>
      <c r="D852" s="47">
        <f>Table1[[#This Row],[On-Hand Stock ($)]]/Table1[[#This Row],[Std. Price ($)]]</f>
        <v>50.092894868387532</v>
      </c>
      <c r="E852" s="48">
        <v>90</v>
      </c>
      <c r="F852" s="49">
        <v>0.5</v>
      </c>
      <c r="G852" s="48">
        <v>1</v>
      </c>
      <c r="H852" s="48">
        <v>0.73</v>
      </c>
      <c r="I852" s="48">
        <v>16</v>
      </c>
      <c r="J852" s="55">
        <f>Table1[[#This Row],[APU
(units)]]+(Table1[[#This Row],[APU Trend]]*Table1[[#This Row],[APU
(units)]])</f>
        <v>135</v>
      </c>
      <c r="K852" s="55" t="str">
        <f>IF(Table1[[#This Row],[On Hand Stock (units)]]&gt;J852,"Yes","No")</f>
        <v>No</v>
      </c>
      <c r="L852" s="55">
        <f>Table1[[#This Row],[Lead Time (days)]]/Table1[[#This Row],[S-OTD]]</f>
        <v>16</v>
      </c>
      <c r="M852" s="55">
        <f>(Table1[[#This Row],[Demand variability (COV)]]/100)*E852</f>
        <v>0.65700000000000003</v>
      </c>
      <c r="N852" s="55">
        <f>AVERAGE(Table1[[#This Row],[Lead Time (days)]],Table1[[#This Row],[Exp. Lead time]])</f>
        <v>16</v>
      </c>
      <c r="O852" s="55">
        <f>(Table1[[#This Row],[Exp. Lead time]]-N852)^2</f>
        <v>0</v>
      </c>
      <c r="P852" s="55">
        <v>0</v>
      </c>
      <c r="Q852" s="55">
        <f>1.64*SQRT(Table1[[#This Row],[Lead Time (days)]]*(M852^2)+Table1[[#This Row],[APU
(units)]]*P852)</f>
        <v>4.30992</v>
      </c>
      <c r="R852" s="58">
        <f>Table1[[#This Row],[Safety Stock]]+(E852/30)*Table1[[#This Row],[Lead Time (days)]]</f>
        <v>52.309919999999998</v>
      </c>
      <c r="S852" s="58" t="str">
        <f>IF(Table1[[#This Row],[On Hand Stock (units)]]&gt;R852,"yes","no")</f>
        <v>no</v>
      </c>
      <c r="T852" s="59">
        <f>Table1[[#This Row],[On Hand Stock (units)]]-J852</f>
        <v>-84.907105131612468</v>
      </c>
      <c r="U852" s="59">
        <f>Table1[[#This Row],[Exp. Lead time]]*Table1[[#This Row],[APU
(units)]]/30</f>
        <v>48</v>
      </c>
      <c r="V852" s="59">
        <f>Table1[[#This Row],[On Hand Stock (units)]]+U852</f>
        <v>98.092894868387532</v>
      </c>
      <c r="W852" s="59" t="str">
        <f>IF(Table1[[#This Row],[On hand quantity after purchase]]&gt;Table1[[#This Row],[APU  Projection for oct]],"Yes","No")</f>
        <v>No</v>
      </c>
      <c r="X852" s="59">
        <f>AE852-Table1[[#This Row],[On Hand Stock (units)]]</f>
        <v>14829.386666331611</v>
      </c>
      <c r="Y852" s="59">
        <f>MAX(Table1[[#This Row],[Qty required to meet next quarter]],Table1[[#This Row],[MOQ/One lead time demand]])</f>
        <v>14829.386666331611</v>
      </c>
      <c r="Z852" s="59">
        <f>Table1[[#This Row],[Qty to purchase]]*Table1[[#This Row],[Std. Price ($)]]</f>
        <v>408617.69593854254</v>
      </c>
      <c r="AA852" s="59"/>
      <c r="AB852" s="59"/>
      <c r="AC852" s="61">
        <f>Table1[[#This Row],[On Hand Stock (units)]]-(12*Table1[[#This Row],[APU
(units)]])</f>
        <v>-1029.9071051316125</v>
      </c>
      <c r="AD852" s="64">
        <v>540</v>
      </c>
      <c r="AE852" s="65">
        <f>AD852*Table1[[#This Row],[Std. Price ($)]]</f>
        <v>14879.479561199998</v>
      </c>
    </row>
    <row r="853" spans="1:31" ht="18.5" x14ac:dyDescent="0.35">
      <c r="A853" s="46">
        <v>77925.24545065964</v>
      </c>
      <c r="B853" s="47">
        <v>40.980946179999997</v>
      </c>
      <c r="C853" s="47">
        <v>1648.4865103220977</v>
      </c>
      <c r="D853" s="47">
        <f>Table1[[#This Row],[On-Hand Stock ($)]]/Table1[[#This Row],[Std. Price ($)]]</f>
        <v>40.225682029923739</v>
      </c>
      <c r="E853" s="48">
        <v>74</v>
      </c>
      <c r="F853" s="49">
        <v>1.5</v>
      </c>
      <c r="G853" s="48">
        <v>1</v>
      </c>
      <c r="H853" s="48">
        <v>0.8</v>
      </c>
      <c r="I853" s="48">
        <v>21</v>
      </c>
      <c r="J853" s="55">
        <f>Table1[[#This Row],[APU
(units)]]+(Table1[[#This Row],[APU Trend]]*Table1[[#This Row],[APU
(units)]])</f>
        <v>185</v>
      </c>
      <c r="K853" s="55" t="str">
        <f>IF(Table1[[#This Row],[On Hand Stock (units)]]&gt;J853,"Yes","No")</f>
        <v>No</v>
      </c>
      <c r="L853" s="55">
        <f>Table1[[#This Row],[Lead Time (days)]]/Table1[[#This Row],[S-OTD]]</f>
        <v>21</v>
      </c>
      <c r="M853" s="55">
        <f>(Table1[[#This Row],[Demand variability (COV)]]/100)*E853</f>
        <v>0.59199999999999997</v>
      </c>
      <c r="N853" s="55">
        <f>AVERAGE(Table1[[#This Row],[Lead Time (days)]],Table1[[#This Row],[Exp. Lead time]])</f>
        <v>21</v>
      </c>
      <c r="O853" s="55">
        <f>(Table1[[#This Row],[Exp. Lead time]]-N853)^2</f>
        <v>0</v>
      </c>
      <c r="P853" s="55">
        <v>0</v>
      </c>
      <c r="Q853" s="55">
        <f>1.64*SQRT(Table1[[#This Row],[Lead Time (days)]]*(M853^2)+Table1[[#This Row],[APU
(units)]]*P853)</f>
        <v>4.4491310907187254</v>
      </c>
      <c r="R853" s="58">
        <f>Table1[[#This Row],[Safety Stock]]+(E853/30)*Table1[[#This Row],[Lead Time (days)]]</f>
        <v>56.249131090718727</v>
      </c>
      <c r="S853" s="58" t="str">
        <f>IF(Table1[[#This Row],[On Hand Stock (units)]]&gt;R853,"yes","no")</f>
        <v>no</v>
      </c>
      <c r="T853" s="59">
        <f>Table1[[#This Row],[On Hand Stock (units)]]-J853</f>
        <v>-144.77431797007625</v>
      </c>
      <c r="U853" s="59">
        <f>Table1[[#This Row],[Exp. Lead time]]*Table1[[#This Row],[APU
(units)]]/30</f>
        <v>51.8</v>
      </c>
      <c r="V853" s="59">
        <f>Table1[[#This Row],[On Hand Stock (units)]]+U853</f>
        <v>92.025682029923729</v>
      </c>
      <c r="W853" s="59" t="str">
        <f>IF(Table1[[#This Row],[On hand quantity after purchase]]&gt;Table1[[#This Row],[APU  Projection for oct]],"Yes","No")</f>
        <v>No</v>
      </c>
      <c r="X853" s="59">
        <f>AE853-Table1[[#This Row],[On Hand Stock (units)]]</f>
        <v>36350.854525810071</v>
      </c>
      <c r="Y853" s="59">
        <f>MAX(Table1[[#This Row],[Qty required to meet next quarter]],Table1[[#This Row],[MOQ/One lead time demand]])</f>
        <v>36350.854525810071</v>
      </c>
      <c r="Z853" s="59">
        <f>Table1[[#This Row],[Qty to purchase]]*Table1[[#This Row],[Std. Price ($)]]</f>
        <v>1489692.4129192319</v>
      </c>
      <c r="AA853" s="59"/>
      <c r="AB853" s="59"/>
      <c r="AC853" s="61">
        <f>Table1[[#This Row],[On Hand Stock (units)]]-(12*Table1[[#This Row],[APU
(units)]])</f>
        <v>-847.77431797007625</v>
      </c>
      <c r="AD853" s="64">
        <v>888</v>
      </c>
      <c r="AE853" s="65">
        <f>AD853*Table1[[#This Row],[Std. Price ($)]]</f>
        <v>36391.080207839994</v>
      </c>
    </row>
    <row r="854" spans="1:31" ht="18.5" x14ac:dyDescent="0.35">
      <c r="A854" s="46">
        <v>46633.957193646071</v>
      </c>
      <c r="B854" s="47">
        <v>8.3002899999999986</v>
      </c>
      <c r="C854" s="47">
        <v>408.47745043445912</v>
      </c>
      <c r="D854" s="47">
        <f>Table1[[#This Row],[On-Hand Stock ($)]]/Table1[[#This Row],[Std. Price ($)]]</f>
        <v>49.212431184266954</v>
      </c>
      <c r="E854" s="48">
        <v>82</v>
      </c>
      <c r="F854" s="49">
        <v>-0.7</v>
      </c>
      <c r="G854" s="48">
        <v>0.94</v>
      </c>
      <c r="H854" s="48">
        <v>0.85</v>
      </c>
      <c r="I854" s="48">
        <v>16</v>
      </c>
      <c r="J854" s="55">
        <f>Table1[[#This Row],[APU
(units)]]+(Table1[[#This Row],[APU Trend]]*Table1[[#This Row],[APU
(units)]])</f>
        <v>24.6</v>
      </c>
      <c r="K854" s="55" t="str">
        <f>IF(Table1[[#This Row],[On Hand Stock (units)]]&gt;J854,"Yes","No")</f>
        <v>Yes</v>
      </c>
      <c r="L854" s="55">
        <f>Table1[[#This Row],[Lead Time (days)]]/Table1[[#This Row],[S-OTD]]</f>
        <v>17.021276595744681</v>
      </c>
      <c r="M854" s="55">
        <f>(Table1[[#This Row],[Demand variability (COV)]]/100)*E854</f>
        <v>0.69700000000000006</v>
      </c>
      <c r="N854" s="55">
        <f>AVERAGE(Table1[[#This Row],[Lead Time (days)]],Table1[[#This Row],[Exp. Lead time]])</f>
        <v>16.51063829787234</v>
      </c>
      <c r="O854" s="55">
        <f>(Table1[[#This Row],[Exp. Lead time]]-N854)^2</f>
        <v>0.26075147125396092</v>
      </c>
      <c r="P854" s="55">
        <v>0.26075147125396092</v>
      </c>
      <c r="Q854" s="55">
        <f>1.64*SQRT(Table1[[#This Row],[Lead Time (days)]]*(M854^2)+Table1[[#This Row],[APU
(units)]]*P854)</f>
        <v>8.8551745924821592</v>
      </c>
      <c r="R854" s="58">
        <f>Table1[[#This Row],[Safety Stock]]+(E854/30)*Table1[[#This Row],[Lead Time (days)]]</f>
        <v>52.588507925815492</v>
      </c>
      <c r="S854" s="58" t="str">
        <f>IF(Table1[[#This Row],[On Hand Stock (units)]]&gt;R854,"yes","no")</f>
        <v>no</v>
      </c>
      <c r="T854" s="59">
        <f>Table1[[#This Row],[On Hand Stock (units)]]-J854</f>
        <v>24.612431184266953</v>
      </c>
      <c r="U854" s="59">
        <f>Table1[[#This Row],[Exp. Lead time]]*Table1[[#This Row],[APU
(units)]]/30</f>
        <v>46.524822695035461</v>
      </c>
      <c r="V854" s="59">
        <f>Table1[[#This Row],[On Hand Stock (units)]]+U854</f>
        <v>95.737253879302415</v>
      </c>
      <c r="W854" s="59" t="str">
        <f>IF(Table1[[#This Row],[On hand quantity after purchase]]&gt;Table1[[#This Row],[APU  Projection for oct]],"Yes","No")</f>
        <v>Yes</v>
      </c>
      <c r="X854" s="59">
        <f>AE854-Table1[[#This Row],[On Hand Stock (units)]]</f>
        <v>-865.96096718426645</v>
      </c>
      <c r="Y854" s="59">
        <f>MAX(Table1[[#This Row],[Qty required to meet next quarter]],Table1[[#This Row],[MOQ/One lead time demand]])</f>
        <v>46.524822695035461</v>
      </c>
      <c r="Z854" s="59">
        <f>Table1[[#This Row],[Qty to purchase]]*Table1[[#This Row],[Std. Price ($)]]</f>
        <v>386.1695205673758</v>
      </c>
      <c r="AA854" s="59"/>
      <c r="AB854" s="59"/>
      <c r="AC854" s="61">
        <f>Table1[[#This Row],[On Hand Stock (units)]]-(12*Table1[[#This Row],[APU
(units)]])</f>
        <v>-934.78756881573304</v>
      </c>
      <c r="AD854" s="64">
        <v>-98.399999999999949</v>
      </c>
      <c r="AE854" s="65">
        <f>AD854*Table1[[#This Row],[Std. Price ($)]]</f>
        <v>-816.74853599999949</v>
      </c>
    </row>
    <row r="855" spans="1:31" ht="18.5" x14ac:dyDescent="0.35">
      <c r="A855" s="46">
        <v>18262.652895199473</v>
      </c>
      <c r="B855" s="47">
        <v>21.19224341</v>
      </c>
      <c r="C855" s="47">
        <v>81.150943856940174</v>
      </c>
      <c r="D855" s="47">
        <f>Table1[[#This Row],[On-Hand Stock ($)]]/Table1[[#This Row],[Std. Price ($)]]</f>
        <v>3.8292757537244695</v>
      </c>
      <c r="E855" s="48">
        <v>34</v>
      </c>
      <c r="F855" s="49">
        <v>0.5</v>
      </c>
      <c r="G855" s="48">
        <v>1</v>
      </c>
      <c r="H855" s="48">
        <v>1.42</v>
      </c>
      <c r="I855" s="48">
        <v>2</v>
      </c>
      <c r="J855" s="55">
        <f>Table1[[#This Row],[APU
(units)]]+(Table1[[#This Row],[APU Trend]]*Table1[[#This Row],[APU
(units)]])</f>
        <v>51</v>
      </c>
      <c r="K855" s="55" t="str">
        <f>IF(Table1[[#This Row],[On Hand Stock (units)]]&gt;J855,"Yes","No")</f>
        <v>No</v>
      </c>
      <c r="L855" s="55">
        <f>Table1[[#This Row],[Lead Time (days)]]/Table1[[#This Row],[S-OTD]]</f>
        <v>2</v>
      </c>
      <c r="M855" s="55">
        <f>(Table1[[#This Row],[Demand variability (COV)]]/100)*E855</f>
        <v>0.48279999999999995</v>
      </c>
      <c r="N855" s="55">
        <f>AVERAGE(Table1[[#This Row],[Lead Time (days)]],Table1[[#This Row],[Exp. Lead time]])</f>
        <v>2</v>
      </c>
      <c r="O855" s="55">
        <f>(Table1[[#This Row],[Exp. Lead time]]-N855)^2</f>
        <v>0</v>
      </c>
      <c r="P855" s="55">
        <v>0</v>
      </c>
      <c r="Q855" s="55">
        <f>1.64*SQRT(Table1[[#This Row],[Lead Time (days)]]*(M855^2)+Table1[[#This Row],[APU
(units)]]*P855)</f>
        <v>1.1197629849785173</v>
      </c>
      <c r="R855" s="58">
        <f>Table1[[#This Row],[Safety Stock]]+(E855/30)*Table1[[#This Row],[Lead Time (days)]]</f>
        <v>3.3864296516451837</v>
      </c>
      <c r="S855" s="58" t="str">
        <f>IF(Table1[[#This Row],[On Hand Stock (units)]]&gt;R855,"yes","no")</f>
        <v>yes</v>
      </c>
      <c r="T855" s="59">
        <f>Table1[[#This Row],[On Hand Stock (units)]]-J855</f>
        <v>-47.170724246275533</v>
      </c>
      <c r="U855" s="59">
        <f>Table1[[#This Row],[Exp. Lead time]]*Table1[[#This Row],[APU
(units)]]/30</f>
        <v>2.2666666666666666</v>
      </c>
      <c r="V855" s="59">
        <f>Table1[[#This Row],[On Hand Stock (units)]]+U855</f>
        <v>6.0959424203911361</v>
      </c>
      <c r="W855" s="59" t="str">
        <f>IF(Table1[[#This Row],[On hand quantity after purchase]]&gt;Table1[[#This Row],[APU  Projection for oct]],"Yes","No")</f>
        <v>No</v>
      </c>
      <c r="X855" s="59">
        <f>AE855-Table1[[#This Row],[On Hand Stock (units)]]</f>
        <v>4319.3883798862753</v>
      </c>
      <c r="Y855" s="59">
        <f>MAX(Table1[[#This Row],[Qty required to meet next quarter]],Table1[[#This Row],[MOQ/One lead time demand]])</f>
        <v>4319.3883798862753</v>
      </c>
      <c r="Z855" s="59">
        <f>Table1[[#This Row],[Qty to purchase]]*Table1[[#This Row],[Std. Price ($)]]</f>
        <v>91537.52992887549</v>
      </c>
      <c r="AA855" s="59"/>
      <c r="AB855" s="59"/>
      <c r="AC855" s="61">
        <f>Table1[[#This Row],[On Hand Stock (units)]]-(12*Table1[[#This Row],[APU
(units)]])</f>
        <v>-404.17072424627554</v>
      </c>
      <c r="AD855" s="64">
        <v>204</v>
      </c>
      <c r="AE855" s="65">
        <f>AD855*Table1[[#This Row],[Std. Price ($)]]</f>
        <v>4323.21765564</v>
      </c>
    </row>
    <row r="856" spans="1:31" ht="18.5" x14ac:dyDescent="0.35">
      <c r="A856" s="46">
        <v>60925.839746539044</v>
      </c>
      <c r="B856" s="47">
        <v>8.9147599999999994</v>
      </c>
      <c r="C856" s="47">
        <v>160.67298861232516</v>
      </c>
      <c r="D856" s="47">
        <f>Table1[[#This Row],[On-Hand Stock ($)]]/Table1[[#This Row],[Std. Price ($)]]</f>
        <v>18.023254536557928</v>
      </c>
      <c r="E856" s="48">
        <v>74</v>
      </c>
      <c r="F856" s="49">
        <v>-0.6</v>
      </c>
      <c r="G856" s="48">
        <v>0.95</v>
      </c>
      <c r="H856" s="48">
        <v>0.94</v>
      </c>
      <c r="I856" s="48">
        <v>6</v>
      </c>
      <c r="J856" s="55">
        <f>Table1[[#This Row],[APU
(units)]]+(Table1[[#This Row],[APU Trend]]*Table1[[#This Row],[APU
(units)]])</f>
        <v>29.6</v>
      </c>
      <c r="K856" s="55" t="str">
        <f>IF(Table1[[#This Row],[On Hand Stock (units)]]&gt;J856,"Yes","No")</f>
        <v>No</v>
      </c>
      <c r="L856" s="55">
        <f>Table1[[#This Row],[Lead Time (days)]]/Table1[[#This Row],[S-OTD]]</f>
        <v>6.3157894736842106</v>
      </c>
      <c r="M856" s="55">
        <f>(Table1[[#This Row],[Demand variability (COV)]]/100)*E856</f>
        <v>0.69559999999999989</v>
      </c>
      <c r="N856" s="55">
        <f>AVERAGE(Table1[[#This Row],[Lead Time (days)]],Table1[[#This Row],[Exp. Lead time]])</f>
        <v>6.1578947368421053</v>
      </c>
      <c r="O856" s="55">
        <f>(Table1[[#This Row],[Exp. Lead time]]-N856)^2</f>
        <v>2.4930747922437688E-2</v>
      </c>
      <c r="P856" s="55">
        <v>2.4930747922437688E-2</v>
      </c>
      <c r="Q856" s="55">
        <f>1.64*SQRT(Table1[[#This Row],[Lead Time (days)]]*(M856^2)+Table1[[#This Row],[APU
(units)]]*P856)</f>
        <v>3.5735564273196996</v>
      </c>
      <c r="R856" s="58">
        <f>Table1[[#This Row],[Safety Stock]]+(E856/30)*Table1[[#This Row],[Lead Time (days)]]</f>
        <v>18.373556427319699</v>
      </c>
      <c r="S856" s="58" t="str">
        <f>IF(Table1[[#This Row],[On Hand Stock (units)]]&gt;R856,"yes","no")</f>
        <v>no</v>
      </c>
      <c r="T856" s="59">
        <f>Table1[[#This Row],[On Hand Stock (units)]]-J856</f>
        <v>-11.576745463442073</v>
      </c>
      <c r="U856" s="59">
        <f>Table1[[#This Row],[Exp. Lead time]]*Table1[[#This Row],[APU
(units)]]/30</f>
        <v>15.578947368421051</v>
      </c>
      <c r="V856" s="59">
        <f>Table1[[#This Row],[On Hand Stock (units)]]+U856</f>
        <v>33.602201904978983</v>
      </c>
      <c r="W856" s="59" t="str">
        <f>IF(Table1[[#This Row],[On hand quantity after purchase]]&gt;Table1[[#This Row],[APU  Projection for oct]],"Yes","No")</f>
        <v>Yes</v>
      </c>
      <c r="X856" s="59">
        <f>AE856-Table1[[#This Row],[On Hand Stock (units)]]</f>
        <v>-413.83859853655775</v>
      </c>
      <c r="Y856" s="59">
        <f>MAX(Table1[[#This Row],[Qty required to meet next quarter]],Table1[[#This Row],[MOQ/One lead time demand]])</f>
        <v>15.578947368421051</v>
      </c>
      <c r="Z856" s="59">
        <f>Table1[[#This Row],[Qty to purchase]]*Table1[[#This Row],[Std. Price ($)]]</f>
        <v>138.88257684210524</v>
      </c>
      <c r="AA856" s="59"/>
      <c r="AB856" s="59"/>
      <c r="AC856" s="61">
        <f>Table1[[#This Row],[On Hand Stock (units)]]-(12*Table1[[#This Row],[APU
(units)]])</f>
        <v>-869.97674546344206</v>
      </c>
      <c r="AD856" s="64">
        <v>-44.399999999999984</v>
      </c>
      <c r="AE856" s="65">
        <f>AD856*Table1[[#This Row],[Std. Price ($)]]</f>
        <v>-395.81534399999981</v>
      </c>
    </row>
    <row r="857" spans="1:31" ht="18.5" x14ac:dyDescent="0.35">
      <c r="A857" s="46">
        <v>70828.313153378549</v>
      </c>
      <c r="B857" s="47">
        <v>8.5483999999999991</v>
      </c>
      <c r="C857" s="47">
        <v>96.618891874023078</v>
      </c>
      <c r="D857" s="47">
        <f>Table1[[#This Row],[On-Hand Stock ($)]]/Table1[[#This Row],[Std. Price ($)]]</f>
        <v>11.302570290817355</v>
      </c>
      <c r="E857" s="48">
        <v>58</v>
      </c>
      <c r="F857" s="49">
        <v>-0.4</v>
      </c>
      <c r="G857" s="48">
        <v>0.75</v>
      </c>
      <c r="H857" s="48">
        <v>0.68</v>
      </c>
      <c r="I857" s="48">
        <v>6</v>
      </c>
      <c r="J857" s="55">
        <f>Table1[[#This Row],[APU
(units)]]+(Table1[[#This Row],[APU Trend]]*Table1[[#This Row],[APU
(units)]])</f>
        <v>34.799999999999997</v>
      </c>
      <c r="K857" s="55" t="str">
        <f>IF(Table1[[#This Row],[On Hand Stock (units)]]&gt;J857,"Yes","No")</f>
        <v>No</v>
      </c>
      <c r="L857" s="55">
        <f>Table1[[#This Row],[Lead Time (days)]]/Table1[[#This Row],[S-OTD]]</f>
        <v>8</v>
      </c>
      <c r="M857" s="55">
        <f>(Table1[[#This Row],[Demand variability (COV)]]/100)*E857</f>
        <v>0.39440000000000003</v>
      </c>
      <c r="N857" s="55">
        <f>AVERAGE(Table1[[#This Row],[Lead Time (days)]],Table1[[#This Row],[Exp. Lead time]])</f>
        <v>7</v>
      </c>
      <c r="O857" s="55">
        <f>(Table1[[#This Row],[Exp. Lead time]]-N857)^2</f>
        <v>1</v>
      </c>
      <c r="P857" s="55">
        <v>1</v>
      </c>
      <c r="Q857" s="55">
        <f>1.64*SQRT(Table1[[#This Row],[Lead Time (days)]]*(M857^2)+Table1[[#This Row],[APU
(units)]]*P857)</f>
        <v>12.58995733222063</v>
      </c>
      <c r="R857" s="58">
        <f>Table1[[#This Row],[Safety Stock]]+(E857/30)*Table1[[#This Row],[Lead Time (days)]]</f>
        <v>24.189957332220629</v>
      </c>
      <c r="S857" s="58" t="str">
        <f>IF(Table1[[#This Row],[On Hand Stock (units)]]&gt;R857,"yes","no")</f>
        <v>no</v>
      </c>
      <c r="T857" s="59">
        <f>Table1[[#This Row],[On Hand Stock (units)]]-J857</f>
        <v>-23.49742970918264</v>
      </c>
      <c r="U857" s="59">
        <f>Table1[[#This Row],[Exp. Lead time]]*Table1[[#This Row],[APU
(units)]]/30</f>
        <v>15.466666666666667</v>
      </c>
      <c r="V857" s="59">
        <f>Table1[[#This Row],[On Hand Stock (units)]]+U857</f>
        <v>26.769236957484022</v>
      </c>
      <c r="W857" s="59" t="str">
        <f>IF(Table1[[#This Row],[On hand quantity after purchase]]&gt;Table1[[#This Row],[APU  Projection for oct]],"Yes","No")</f>
        <v>No</v>
      </c>
      <c r="X857" s="59">
        <f>AE857-Table1[[#This Row],[On Hand Stock (units)]]</f>
        <v>286.18174970918244</v>
      </c>
      <c r="Y857" s="59">
        <f>MAX(Table1[[#This Row],[Qty required to meet next quarter]],Table1[[#This Row],[MOQ/One lead time demand]])</f>
        <v>286.18174970918244</v>
      </c>
      <c r="Z857" s="59">
        <f>Table1[[#This Row],[Qty to purchase]]*Table1[[#This Row],[Std. Price ($)]]</f>
        <v>2446.3960692139749</v>
      </c>
      <c r="AA857" s="59"/>
      <c r="AB857" s="59"/>
      <c r="AC857" s="61">
        <f>Table1[[#This Row],[On Hand Stock (units)]]-(12*Table1[[#This Row],[APU
(units)]])</f>
        <v>-684.69742970918264</v>
      </c>
      <c r="AD857" s="64">
        <v>34.799999999999983</v>
      </c>
      <c r="AE857" s="65">
        <f>AD857*Table1[[#This Row],[Std. Price ($)]]</f>
        <v>297.4843199999998</v>
      </c>
    </row>
    <row r="858" spans="1:31" ht="18.5" x14ac:dyDescent="0.35">
      <c r="A858" s="46">
        <v>6622.8051489649606</v>
      </c>
      <c r="B858" s="47">
        <v>16.142190969999998</v>
      </c>
      <c r="C858" s="47">
        <v>1138.1662226989829</v>
      </c>
      <c r="D858" s="47">
        <f>Table1[[#This Row],[On-Hand Stock ($)]]/Table1[[#This Row],[Std. Price ($)]]</f>
        <v>70.50878191282996</v>
      </c>
      <c r="E858" s="48">
        <v>58</v>
      </c>
      <c r="F858" s="49">
        <v>-0.4</v>
      </c>
      <c r="G858" s="48">
        <v>1</v>
      </c>
      <c r="H858" s="48">
        <v>3.46</v>
      </c>
      <c r="I858" s="48">
        <v>11</v>
      </c>
      <c r="J858" s="55">
        <f>Table1[[#This Row],[APU
(units)]]+(Table1[[#This Row],[APU Trend]]*Table1[[#This Row],[APU
(units)]])</f>
        <v>34.799999999999997</v>
      </c>
      <c r="K858" s="55" t="str">
        <f>IF(Table1[[#This Row],[On Hand Stock (units)]]&gt;J858,"Yes","No")</f>
        <v>Yes</v>
      </c>
      <c r="L858" s="55">
        <f>Table1[[#This Row],[Lead Time (days)]]/Table1[[#This Row],[S-OTD]]</f>
        <v>11</v>
      </c>
      <c r="M858" s="55">
        <f>(Table1[[#This Row],[Demand variability (COV)]]/100)*E858</f>
        <v>2.0068000000000001</v>
      </c>
      <c r="N858" s="55">
        <f>AVERAGE(Table1[[#This Row],[Lead Time (days)]],Table1[[#This Row],[Exp. Lead time]])</f>
        <v>11</v>
      </c>
      <c r="O858" s="55">
        <f>(Table1[[#This Row],[Exp. Lead time]]-N858)^2</f>
        <v>0</v>
      </c>
      <c r="P858" s="55">
        <v>0</v>
      </c>
      <c r="Q858" s="55">
        <f>1.64*SQRT(Table1[[#This Row],[Lead Time (days)]]*(M858^2)+Table1[[#This Row],[APU
(units)]]*P858)</f>
        <v>10.915516312027755</v>
      </c>
      <c r="R858" s="58">
        <f>Table1[[#This Row],[Safety Stock]]+(E858/30)*Table1[[#This Row],[Lead Time (days)]]</f>
        <v>32.182182978694421</v>
      </c>
      <c r="S858" s="58" t="str">
        <f>IF(Table1[[#This Row],[On Hand Stock (units)]]&gt;R858,"yes","no")</f>
        <v>yes</v>
      </c>
      <c r="T858" s="59">
        <f>Table1[[#This Row],[On Hand Stock (units)]]-J858</f>
        <v>35.708781912829963</v>
      </c>
      <c r="U858" s="59">
        <f>Table1[[#This Row],[Exp. Lead time]]*Table1[[#This Row],[APU
(units)]]/30</f>
        <v>21.266666666666666</v>
      </c>
      <c r="V858" s="59">
        <f>Table1[[#This Row],[On Hand Stock (units)]]+U858</f>
        <v>91.775448579496626</v>
      </c>
      <c r="W858" s="59" t="str">
        <f>IF(Table1[[#This Row],[On hand quantity after purchase]]&gt;Table1[[#This Row],[APU  Projection for oct]],"Yes","No")</f>
        <v>Yes</v>
      </c>
      <c r="X858" s="59">
        <f>AE858-Table1[[#This Row],[On Hand Stock (units)]]</f>
        <v>491.23946384316969</v>
      </c>
      <c r="Y858" s="59">
        <f>MAX(Table1[[#This Row],[Qty required to meet next quarter]],Table1[[#This Row],[MOQ/One lead time demand]])</f>
        <v>491.23946384316969</v>
      </c>
      <c r="Z858" s="59">
        <f>Table1[[#This Row],[Qty to purchase]]*Table1[[#This Row],[Std. Price ($)]]</f>
        <v>7929.6812373568546</v>
      </c>
      <c r="AA858" s="59"/>
      <c r="AB858" s="59"/>
      <c r="AC858" s="61">
        <f>Table1[[#This Row],[On Hand Stock (units)]]-(12*Table1[[#This Row],[APU
(units)]])</f>
        <v>-625.49121808717007</v>
      </c>
      <c r="AD858" s="64">
        <v>34.799999999999983</v>
      </c>
      <c r="AE858" s="65">
        <f>AD858*Table1[[#This Row],[Std. Price ($)]]</f>
        <v>561.74824575599962</v>
      </c>
    </row>
    <row r="859" spans="1:31" ht="18.5" x14ac:dyDescent="0.35">
      <c r="A859" s="46">
        <v>87383.016634778149</v>
      </c>
      <c r="B859" s="47">
        <v>13.975</v>
      </c>
      <c r="C859" s="47">
        <v>602.84716800000001</v>
      </c>
      <c r="D859" s="47">
        <f>Table1[[#This Row],[On-Hand Stock ($)]]/Table1[[#This Row],[Std. Price ($)]]</f>
        <v>43.137543327370309</v>
      </c>
      <c r="E859" s="48">
        <v>42</v>
      </c>
      <c r="F859" s="49">
        <v>-0.1</v>
      </c>
      <c r="G859" s="48">
        <v>1</v>
      </c>
      <c r="H859" s="48">
        <v>1.6</v>
      </c>
      <c r="I859" s="48">
        <v>16</v>
      </c>
      <c r="J859" s="55">
        <f>Table1[[#This Row],[APU
(units)]]+(Table1[[#This Row],[APU Trend]]*Table1[[#This Row],[APU
(units)]])</f>
        <v>37.799999999999997</v>
      </c>
      <c r="K859" s="55" t="str">
        <f>IF(Table1[[#This Row],[On Hand Stock (units)]]&gt;J859,"Yes","No")</f>
        <v>Yes</v>
      </c>
      <c r="L859" s="55">
        <f>Table1[[#This Row],[Lead Time (days)]]/Table1[[#This Row],[S-OTD]]</f>
        <v>16</v>
      </c>
      <c r="M859" s="55">
        <f>(Table1[[#This Row],[Demand variability (COV)]]/100)*E859</f>
        <v>0.67200000000000004</v>
      </c>
      <c r="N859" s="55">
        <f>AVERAGE(Table1[[#This Row],[Lead Time (days)]],Table1[[#This Row],[Exp. Lead time]])</f>
        <v>16</v>
      </c>
      <c r="O859" s="55">
        <f>(Table1[[#This Row],[Exp. Lead time]]-N859)^2</f>
        <v>0</v>
      </c>
      <c r="P859" s="55">
        <v>0</v>
      </c>
      <c r="Q859" s="55">
        <f>1.64*SQRT(Table1[[#This Row],[Lead Time (days)]]*(M859^2)+Table1[[#This Row],[APU
(units)]]*P859)</f>
        <v>4.4083199999999998</v>
      </c>
      <c r="R859" s="58">
        <f>Table1[[#This Row],[Safety Stock]]+(E859/30)*Table1[[#This Row],[Lead Time (days)]]</f>
        <v>26.808319999999998</v>
      </c>
      <c r="S859" s="58" t="str">
        <f>IF(Table1[[#This Row],[On Hand Stock (units)]]&gt;R859,"yes","no")</f>
        <v>yes</v>
      </c>
      <c r="T859" s="59">
        <f>Table1[[#This Row],[On Hand Stock (units)]]-J859</f>
        <v>5.3375433273703123</v>
      </c>
      <c r="U859" s="59">
        <f>Table1[[#This Row],[Exp. Lead time]]*Table1[[#This Row],[APU
(units)]]/30</f>
        <v>22.4</v>
      </c>
      <c r="V859" s="59">
        <f>Table1[[#This Row],[On Hand Stock (units)]]+U859</f>
        <v>65.537543327370315</v>
      </c>
      <c r="W859" s="59" t="str">
        <f>IF(Table1[[#This Row],[On hand quantity after purchase]]&gt;Table1[[#This Row],[APU  Projection for oct]],"Yes","No")</f>
        <v>Yes</v>
      </c>
      <c r="X859" s="59">
        <f>AE859-Table1[[#This Row],[On Hand Stock (units)]]</f>
        <v>1365.5424566726297</v>
      </c>
      <c r="Y859" s="59">
        <f>MAX(Table1[[#This Row],[Qty required to meet next quarter]],Table1[[#This Row],[MOQ/One lead time demand]])</f>
        <v>1365.5424566726297</v>
      </c>
      <c r="Z859" s="59">
        <f>Table1[[#This Row],[Qty to purchase]]*Table1[[#This Row],[Std. Price ($)]]</f>
        <v>19083.455832</v>
      </c>
      <c r="AA859" s="59"/>
      <c r="AB859" s="59"/>
      <c r="AC859" s="61">
        <f>Table1[[#This Row],[On Hand Stock (units)]]-(12*Table1[[#This Row],[APU
(units)]])</f>
        <v>-460.86245667262972</v>
      </c>
      <c r="AD859" s="64">
        <v>100.80000000000001</v>
      </c>
      <c r="AE859" s="65">
        <f>AD859*Table1[[#This Row],[Std. Price ($)]]</f>
        <v>1408.68</v>
      </c>
    </row>
    <row r="860" spans="1:31" ht="18.5" x14ac:dyDescent="0.35">
      <c r="A860" s="46">
        <v>47546.815606173368</v>
      </c>
      <c r="B860" s="47">
        <v>8.3419999999999987</v>
      </c>
      <c r="C860" s="47">
        <v>370.77838335999991</v>
      </c>
      <c r="D860" s="47">
        <f>Table1[[#This Row],[On-Hand Stock ($)]]/Table1[[#This Row],[Std. Price ($)]]</f>
        <v>44.447180935027568</v>
      </c>
      <c r="E860" s="48">
        <v>42</v>
      </c>
      <c r="F860" s="49">
        <v>0.8</v>
      </c>
      <c r="G860" s="48">
        <v>1</v>
      </c>
      <c r="H860" s="48">
        <v>1.6</v>
      </c>
      <c r="I860" s="48">
        <v>16</v>
      </c>
      <c r="J860" s="55">
        <f>Table1[[#This Row],[APU
(units)]]+(Table1[[#This Row],[APU Trend]]*Table1[[#This Row],[APU
(units)]])</f>
        <v>75.599999999999994</v>
      </c>
      <c r="K860" s="55" t="str">
        <f>IF(Table1[[#This Row],[On Hand Stock (units)]]&gt;J860,"Yes","No")</f>
        <v>No</v>
      </c>
      <c r="L860" s="55">
        <f>Table1[[#This Row],[Lead Time (days)]]/Table1[[#This Row],[S-OTD]]</f>
        <v>16</v>
      </c>
      <c r="M860" s="55">
        <f>(Table1[[#This Row],[Demand variability (COV)]]/100)*E860</f>
        <v>0.67200000000000004</v>
      </c>
      <c r="N860" s="55">
        <f>AVERAGE(Table1[[#This Row],[Lead Time (days)]],Table1[[#This Row],[Exp. Lead time]])</f>
        <v>16</v>
      </c>
      <c r="O860" s="55">
        <f>(Table1[[#This Row],[Exp. Lead time]]-N860)^2</f>
        <v>0</v>
      </c>
      <c r="P860" s="55">
        <v>0</v>
      </c>
      <c r="Q860" s="55">
        <f>1.64*SQRT(Table1[[#This Row],[Lead Time (days)]]*(M860^2)+Table1[[#This Row],[APU
(units)]]*P860)</f>
        <v>4.4083199999999998</v>
      </c>
      <c r="R860" s="58">
        <f>Table1[[#This Row],[Safety Stock]]+(E860/30)*Table1[[#This Row],[Lead Time (days)]]</f>
        <v>26.808319999999998</v>
      </c>
      <c r="S860" s="58" t="str">
        <f>IF(Table1[[#This Row],[On Hand Stock (units)]]&gt;R860,"yes","no")</f>
        <v>yes</v>
      </c>
      <c r="T860" s="59">
        <f>Table1[[#This Row],[On Hand Stock (units)]]-J860</f>
        <v>-31.152819064972427</v>
      </c>
      <c r="U860" s="59">
        <f>Table1[[#This Row],[Exp. Lead time]]*Table1[[#This Row],[APU
(units)]]/30</f>
        <v>22.4</v>
      </c>
      <c r="V860" s="59">
        <f>Table1[[#This Row],[On Hand Stock (units)]]+U860</f>
        <v>66.847180935027566</v>
      </c>
      <c r="W860" s="59" t="str">
        <f>IF(Table1[[#This Row],[On hand quantity after purchase]]&gt;Table1[[#This Row],[APU  Projection for oct]],"Yes","No")</f>
        <v>No</v>
      </c>
      <c r="X860" s="59">
        <f>AE860-Table1[[#This Row],[On Hand Stock (units)]]</f>
        <v>2688.3920190649724</v>
      </c>
      <c r="Y860" s="59">
        <f>MAX(Table1[[#This Row],[Qty required to meet next quarter]],Table1[[#This Row],[MOQ/One lead time demand]])</f>
        <v>2688.3920190649724</v>
      </c>
      <c r="Z860" s="59">
        <f>Table1[[#This Row],[Qty to purchase]]*Table1[[#This Row],[Std. Price ($)]]</f>
        <v>22426.566223039998</v>
      </c>
      <c r="AA860" s="59"/>
      <c r="AB860" s="59"/>
      <c r="AC860" s="61">
        <f>Table1[[#This Row],[On Hand Stock (units)]]-(12*Table1[[#This Row],[APU
(units)]])</f>
        <v>-459.55281906497243</v>
      </c>
      <c r="AD860" s="64">
        <v>327.60000000000002</v>
      </c>
      <c r="AE860" s="65">
        <f>AD860*Table1[[#This Row],[Std. Price ($)]]</f>
        <v>2732.8391999999999</v>
      </c>
    </row>
    <row r="861" spans="1:31" ht="18.5" x14ac:dyDescent="0.35">
      <c r="A861" s="46">
        <v>1449.1958541890449</v>
      </c>
      <c r="B861" s="47">
        <v>6.5359999999999996</v>
      </c>
      <c r="C861" s="47">
        <v>588.54590270797814</v>
      </c>
      <c r="D861" s="47">
        <f>Table1[[#This Row],[On-Hand Stock ($)]]/Table1[[#This Row],[Std. Price ($)]]</f>
        <v>90.046802739898737</v>
      </c>
      <c r="E861" s="48">
        <v>58</v>
      </c>
      <c r="F861" s="49">
        <v>-0.2</v>
      </c>
      <c r="G861" s="48">
        <v>0.97</v>
      </c>
      <c r="H861" s="48">
        <v>2.54</v>
      </c>
      <c r="I861" s="48">
        <v>15</v>
      </c>
      <c r="J861" s="55">
        <f>Table1[[#This Row],[APU
(units)]]+(Table1[[#This Row],[APU Trend]]*Table1[[#This Row],[APU
(units)]])</f>
        <v>46.4</v>
      </c>
      <c r="K861" s="55" t="str">
        <f>IF(Table1[[#This Row],[On Hand Stock (units)]]&gt;J861,"Yes","No")</f>
        <v>Yes</v>
      </c>
      <c r="L861" s="55">
        <f>Table1[[#This Row],[Lead Time (days)]]/Table1[[#This Row],[S-OTD]]</f>
        <v>15.463917525773196</v>
      </c>
      <c r="M861" s="55">
        <f>(Table1[[#This Row],[Demand variability (COV)]]/100)*E861</f>
        <v>1.4731999999999998</v>
      </c>
      <c r="N861" s="55">
        <f>AVERAGE(Table1[[#This Row],[Lead Time (days)]],Table1[[#This Row],[Exp. Lead time]])</f>
        <v>15.231958762886599</v>
      </c>
      <c r="O861" s="55">
        <f>(Table1[[#This Row],[Exp. Lead time]]-N861)^2</f>
        <v>5.3804867679880582E-2</v>
      </c>
      <c r="P861" s="55">
        <v>5.3804867679880582E-2</v>
      </c>
      <c r="Q861" s="55">
        <f>1.64*SQRT(Table1[[#This Row],[Lead Time (days)]]*(M861^2)+Table1[[#This Row],[APU
(units)]]*P861)</f>
        <v>9.7955452251033357</v>
      </c>
      <c r="R861" s="58">
        <f>Table1[[#This Row],[Safety Stock]]+(E861/30)*Table1[[#This Row],[Lead Time (days)]]</f>
        <v>38.795545225103339</v>
      </c>
      <c r="S861" s="58" t="str">
        <f>IF(Table1[[#This Row],[On Hand Stock (units)]]&gt;R861,"yes","no")</f>
        <v>yes</v>
      </c>
      <c r="T861" s="59">
        <f>Table1[[#This Row],[On Hand Stock (units)]]-J861</f>
        <v>43.646802739898739</v>
      </c>
      <c r="U861" s="59">
        <f>Table1[[#This Row],[Exp. Lead time]]*Table1[[#This Row],[APU
(units)]]/30</f>
        <v>29.896907216494846</v>
      </c>
      <c r="V861" s="59">
        <f>Table1[[#This Row],[On Hand Stock (units)]]+U861</f>
        <v>119.94370995639358</v>
      </c>
      <c r="W861" s="59" t="str">
        <f>IF(Table1[[#This Row],[On hand quantity after purchase]]&gt;Table1[[#This Row],[APU  Projection for oct]],"Yes","No")</f>
        <v>Yes</v>
      </c>
      <c r="X861" s="59">
        <f>AE861-Table1[[#This Row],[On Hand Stock (units)]]</f>
        <v>592.31159726010105</v>
      </c>
      <c r="Y861" s="59">
        <f>MAX(Table1[[#This Row],[Qty required to meet next quarter]],Table1[[#This Row],[MOQ/One lead time demand]])</f>
        <v>592.31159726010105</v>
      </c>
      <c r="Z861" s="59">
        <f>Table1[[#This Row],[Qty to purchase]]*Table1[[#This Row],[Std. Price ($)]]</f>
        <v>3871.3485996920203</v>
      </c>
      <c r="AA861" s="59"/>
      <c r="AB861" s="59"/>
      <c r="AC861" s="61">
        <f>Table1[[#This Row],[On Hand Stock (units)]]-(12*Table1[[#This Row],[APU
(units)]])</f>
        <v>-605.95319726010121</v>
      </c>
      <c r="AD861" s="64">
        <v>104.39999999999998</v>
      </c>
      <c r="AE861" s="65">
        <f>AD861*Table1[[#This Row],[Std. Price ($)]]</f>
        <v>682.35839999999985</v>
      </c>
    </row>
    <row r="862" spans="1:31" ht="18.5" x14ac:dyDescent="0.35">
      <c r="A862" s="46">
        <v>63934.827276913376</v>
      </c>
      <c r="B862" s="47">
        <v>7.8452472299999991</v>
      </c>
      <c r="C862" s="47">
        <v>387.46440264071975</v>
      </c>
      <c r="D862" s="47">
        <f>Table1[[#This Row],[On-Hand Stock ($)]]/Table1[[#This Row],[Std. Price ($)]]</f>
        <v>49.388424772525596</v>
      </c>
      <c r="E862" s="48">
        <v>170</v>
      </c>
      <c r="F862" s="49">
        <v>0.8</v>
      </c>
      <c r="G862" s="48">
        <v>0.77</v>
      </c>
      <c r="H862" s="48">
        <v>0.25</v>
      </c>
      <c r="I862" s="48">
        <v>16</v>
      </c>
      <c r="J862" s="55">
        <f>Table1[[#This Row],[APU
(units)]]+(Table1[[#This Row],[APU Trend]]*Table1[[#This Row],[APU
(units)]])</f>
        <v>306</v>
      </c>
      <c r="K862" s="55" t="str">
        <f>IF(Table1[[#This Row],[On Hand Stock (units)]]&gt;J862,"Yes","No")</f>
        <v>No</v>
      </c>
      <c r="L862" s="55">
        <f>Table1[[#This Row],[Lead Time (days)]]/Table1[[#This Row],[S-OTD]]</f>
        <v>20.779220779220779</v>
      </c>
      <c r="M862" s="55">
        <f>(Table1[[#This Row],[Demand variability (COV)]]/100)*E862</f>
        <v>0.42499999999999999</v>
      </c>
      <c r="N862" s="55">
        <f>AVERAGE(Table1[[#This Row],[Lead Time (days)]],Table1[[#This Row],[Exp. Lead time]])</f>
        <v>18.38961038961039</v>
      </c>
      <c r="O862" s="55">
        <f>(Table1[[#This Row],[Exp. Lead time]]-N862)^2</f>
        <v>5.7102378141339178</v>
      </c>
      <c r="P862" s="55">
        <v>5.7102378141339178</v>
      </c>
      <c r="Q862" s="55">
        <f>1.64*SQRT(Table1[[#This Row],[Lead Time (days)]]*(M862^2)+Table1[[#This Row],[APU
(units)]]*P862)</f>
        <v>51.173004604303614</v>
      </c>
      <c r="R862" s="58">
        <f>Table1[[#This Row],[Safety Stock]]+(E862/30)*Table1[[#This Row],[Lead Time (days)]]</f>
        <v>141.83967127097029</v>
      </c>
      <c r="S862" s="58" t="str">
        <f>IF(Table1[[#This Row],[On Hand Stock (units)]]&gt;R862,"yes","no")</f>
        <v>no</v>
      </c>
      <c r="T862" s="59">
        <f>Table1[[#This Row],[On Hand Stock (units)]]-J862</f>
        <v>-256.61157522747442</v>
      </c>
      <c r="U862" s="59">
        <f>Table1[[#This Row],[Exp. Lead time]]*Table1[[#This Row],[APU
(units)]]/30</f>
        <v>117.74891774891775</v>
      </c>
      <c r="V862" s="59">
        <f>Table1[[#This Row],[On Hand Stock (units)]]+U862</f>
        <v>167.13734252144334</v>
      </c>
      <c r="W862" s="59" t="str">
        <f>IF(Table1[[#This Row],[On hand quantity after purchase]]&gt;Table1[[#This Row],[APU  Projection for oct]],"Yes","No")</f>
        <v>No</v>
      </c>
      <c r="X862" s="59">
        <f>AE862-Table1[[#This Row],[On Hand Stock (units)]]</f>
        <v>10353.409402207473</v>
      </c>
      <c r="Y862" s="59">
        <f>MAX(Table1[[#This Row],[Qty required to meet next quarter]],Table1[[#This Row],[MOQ/One lead time demand]])</f>
        <v>10353.409402207473</v>
      </c>
      <c r="Z862" s="59">
        <f>Table1[[#This Row],[Qty to purchase]]*Table1[[#This Row],[Std. Price ($)]]</f>
        <v>81225.056433724123</v>
      </c>
      <c r="AA862" s="59"/>
      <c r="AB862" s="59"/>
      <c r="AC862" s="61">
        <f>Table1[[#This Row],[On Hand Stock (units)]]-(12*Table1[[#This Row],[APU
(units)]])</f>
        <v>-1990.6115752274743</v>
      </c>
      <c r="AD862" s="64">
        <v>1326</v>
      </c>
      <c r="AE862" s="65">
        <f>AD862*Table1[[#This Row],[Std. Price ($)]]</f>
        <v>10402.797826979999</v>
      </c>
    </row>
    <row r="863" spans="1:31" ht="18.5" x14ac:dyDescent="0.35">
      <c r="A863" s="46">
        <v>84079.24587117089</v>
      </c>
      <c r="B863" s="47">
        <v>39.322010479999996</v>
      </c>
      <c r="C863" s="47">
        <v>1591.9029717649344</v>
      </c>
      <c r="D863" s="47">
        <f>Table1[[#This Row],[On-Hand Stock ($)]]/Table1[[#This Row],[Std. Price ($)]]</f>
        <v>40.483763478335113</v>
      </c>
      <c r="E863" s="48">
        <v>90</v>
      </c>
      <c r="F863" s="49">
        <v>0.5</v>
      </c>
      <c r="G863" s="48">
        <v>1</v>
      </c>
      <c r="H863" s="48">
        <v>0.87</v>
      </c>
      <c r="I863" s="48">
        <v>16</v>
      </c>
      <c r="J863" s="55">
        <f>Table1[[#This Row],[APU
(units)]]+(Table1[[#This Row],[APU Trend]]*Table1[[#This Row],[APU
(units)]])</f>
        <v>135</v>
      </c>
      <c r="K863" s="55" t="str">
        <f>IF(Table1[[#This Row],[On Hand Stock (units)]]&gt;J863,"Yes","No")</f>
        <v>No</v>
      </c>
      <c r="L863" s="55">
        <f>Table1[[#This Row],[Lead Time (days)]]/Table1[[#This Row],[S-OTD]]</f>
        <v>16</v>
      </c>
      <c r="M863" s="55">
        <f>(Table1[[#This Row],[Demand variability (COV)]]/100)*E863</f>
        <v>0.78299999999999992</v>
      </c>
      <c r="N863" s="55">
        <f>AVERAGE(Table1[[#This Row],[Lead Time (days)]],Table1[[#This Row],[Exp. Lead time]])</f>
        <v>16</v>
      </c>
      <c r="O863" s="55">
        <f>(Table1[[#This Row],[Exp. Lead time]]-N863)^2</f>
        <v>0</v>
      </c>
      <c r="P863" s="55">
        <v>0</v>
      </c>
      <c r="Q863" s="55">
        <f>1.64*SQRT(Table1[[#This Row],[Lead Time (days)]]*(M863^2)+Table1[[#This Row],[APU
(units)]]*P863)</f>
        <v>5.1364799999999988</v>
      </c>
      <c r="R863" s="58">
        <f>Table1[[#This Row],[Safety Stock]]+(E863/30)*Table1[[#This Row],[Lead Time (days)]]</f>
        <v>53.136479999999999</v>
      </c>
      <c r="S863" s="58" t="str">
        <f>IF(Table1[[#This Row],[On Hand Stock (units)]]&gt;R863,"yes","no")</f>
        <v>no</v>
      </c>
      <c r="T863" s="59">
        <f>Table1[[#This Row],[On Hand Stock (units)]]-J863</f>
        <v>-94.516236521664894</v>
      </c>
      <c r="U863" s="59">
        <f>Table1[[#This Row],[Exp. Lead time]]*Table1[[#This Row],[APU
(units)]]/30</f>
        <v>48</v>
      </c>
      <c r="V863" s="59">
        <f>Table1[[#This Row],[On Hand Stock (units)]]+U863</f>
        <v>88.483763478335106</v>
      </c>
      <c r="W863" s="59" t="str">
        <f>IF(Table1[[#This Row],[On hand quantity after purchase]]&gt;Table1[[#This Row],[APU  Projection for oct]],"Yes","No")</f>
        <v>No</v>
      </c>
      <c r="X863" s="59">
        <f>AE863-Table1[[#This Row],[On Hand Stock (units)]]</f>
        <v>21193.401895721661</v>
      </c>
      <c r="Y863" s="59">
        <f>MAX(Table1[[#This Row],[Qty required to meet next quarter]],Table1[[#This Row],[MOQ/One lead time demand]])</f>
        <v>21193.401895721661</v>
      </c>
      <c r="Z863" s="59">
        <f>Table1[[#This Row],[Qty to purchase]]*Table1[[#This Row],[Std. Price ($)]]</f>
        <v>833367.171450419</v>
      </c>
      <c r="AA863" s="59"/>
      <c r="AB863" s="59"/>
      <c r="AC863" s="61">
        <f>Table1[[#This Row],[On Hand Stock (units)]]-(12*Table1[[#This Row],[APU
(units)]])</f>
        <v>-1039.516236521665</v>
      </c>
      <c r="AD863" s="64">
        <v>540</v>
      </c>
      <c r="AE863" s="65">
        <f>AD863*Table1[[#This Row],[Std. Price ($)]]</f>
        <v>21233.885659199997</v>
      </c>
    </row>
    <row r="864" spans="1:31" ht="18.5" x14ac:dyDescent="0.35">
      <c r="A864" s="46">
        <v>83605.04193160031</v>
      </c>
      <c r="B864" s="47">
        <v>37.426487919999992</v>
      </c>
      <c r="C864" s="47">
        <v>1324.2720602925147</v>
      </c>
      <c r="D864" s="47">
        <f>Table1[[#This Row],[On-Hand Stock ($)]]/Table1[[#This Row],[Std. Price ($)]]</f>
        <v>35.383284243052074</v>
      </c>
      <c r="E864" s="48">
        <v>50</v>
      </c>
      <c r="F864" s="49">
        <v>-0.4</v>
      </c>
      <c r="G864" s="48">
        <v>1</v>
      </c>
      <c r="H864" s="48">
        <v>0.53</v>
      </c>
      <c r="I864" s="48">
        <v>28</v>
      </c>
      <c r="J864" s="55">
        <f>Table1[[#This Row],[APU
(units)]]+(Table1[[#This Row],[APU Trend]]*Table1[[#This Row],[APU
(units)]])</f>
        <v>30</v>
      </c>
      <c r="K864" s="55" t="str">
        <f>IF(Table1[[#This Row],[On Hand Stock (units)]]&gt;J864,"Yes","No")</f>
        <v>Yes</v>
      </c>
      <c r="L864" s="55">
        <f>Table1[[#This Row],[Lead Time (days)]]/Table1[[#This Row],[S-OTD]]</f>
        <v>28</v>
      </c>
      <c r="M864" s="55">
        <f>(Table1[[#This Row],[Demand variability (COV)]]/100)*E864</f>
        <v>0.26500000000000001</v>
      </c>
      <c r="N864" s="55">
        <f>AVERAGE(Table1[[#This Row],[Lead Time (days)]],Table1[[#This Row],[Exp. Lead time]])</f>
        <v>28</v>
      </c>
      <c r="O864" s="55">
        <f>(Table1[[#This Row],[Exp. Lead time]]-N864)^2</f>
        <v>0</v>
      </c>
      <c r="P864" s="55">
        <v>0</v>
      </c>
      <c r="Q864" s="55">
        <f>1.64*SQRT(Table1[[#This Row],[Lead Time (days)]]*(M864^2)+Table1[[#This Row],[APU
(units)]]*P864)</f>
        <v>2.2996870395773423</v>
      </c>
      <c r="R864" s="58">
        <f>Table1[[#This Row],[Safety Stock]]+(E864/30)*Table1[[#This Row],[Lead Time (days)]]</f>
        <v>48.966353706244014</v>
      </c>
      <c r="S864" s="58" t="str">
        <f>IF(Table1[[#This Row],[On Hand Stock (units)]]&gt;R864,"yes","no")</f>
        <v>no</v>
      </c>
      <c r="T864" s="59">
        <f>Table1[[#This Row],[On Hand Stock (units)]]-J864</f>
        <v>5.3832842430520742</v>
      </c>
      <c r="U864" s="59">
        <f>Table1[[#This Row],[Exp. Lead time]]*Table1[[#This Row],[APU
(units)]]/30</f>
        <v>46.666666666666664</v>
      </c>
      <c r="V864" s="59">
        <f>Table1[[#This Row],[On Hand Stock (units)]]+U864</f>
        <v>82.049950909718746</v>
      </c>
      <c r="W864" s="59" t="str">
        <f>IF(Table1[[#This Row],[On hand quantity after purchase]]&gt;Table1[[#This Row],[APU  Projection for oct]],"Yes","No")</f>
        <v>Yes</v>
      </c>
      <c r="X864" s="59">
        <f>AE864-Table1[[#This Row],[On Hand Stock (units)]]</f>
        <v>1087.4113533569475</v>
      </c>
      <c r="Y864" s="59">
        <f>MAX(Table1[[#This Row],[Qty required to meet next quarter]],Table1[[#This Row],[MOQ/One lead time demand]])</f>
        <v>1087.4113533569475</v>
      </c>
      <c r="Z864" s="59">
        <f>Table1[[#This Row],[Qty to purchase]]*Table1[[#This Row],[Std. Price ($)]]</f>
        <v>40697.987880484638</v>
      </c>
      <c r="AA864" s="59"/>
      <c r="AB864" s="59"/>
      <c r="AC864" s="61">
        <f>Table1[[#This Row],[On Hand Stock (units)]]-(12*Table1[[#This Row],[APU
(units)]])</f>
        <v>-564.61671575694788</v>
      </c>
      <c r="AD864" s="64">
        <v>29.999999999999993</v>
      </c>
      <c r="AE864" s="65">
        <f>AD864*Table1[[#This Row],[Std. Price ($)]]</f>
        <v>1122.7946375999995</v>
      </c>
    </row>
    <row r="865" spans="1:31" ht="18.5" x14ac:dyDescent="0.35">
      <c r="A865" s="46">
        <v>92397.659442883189</v>
      </c>
      <c r="B865" s="47">
        <v>9.4148289299999988</v>
      </c>
      <c r="C865" s="47">
        <v>66.044879948786189</v>
      </c>
      <c r="D865" s="47">
        <f>Table1[[#This Row],[On-Hand Stock ($)]]/Table1[[#This Row],[Std. Price ($)]]</f>
        <v>7.0149845992779181</v>
      </c>
      <c r="E865" s="48">
        <v>42</v>
      </c>
      <c r="F865" s="49">
        <v>-0.4</v>
      </c>
      <c r="G865" s="48">
        <v>1</v>
      </c>
      <c r="H865" s="48">
        <v>0.76</v>
      </c>
      <c r="I865" s="48">
        <v>5</v>
      </c>
      <c r="J865" s="55">
        <f>Table1[[#This Row],[APU
(units)]]+(Table1[[#This Row],[APU Trend]]*Table1[[#This Row],[APU
(units)]])</f>
        <v>25.2</v>
      </c>
      <c r="K865" s="55" t="str">
        <f>IF(Table1[[#This Row],[On Hand Stock (units)]]&gt;J865,"Yes","No")</f>
        <v>No</v>
      </c>
      <c r="L865" s="55">
        <f>Table1[[#This Row],[Lead Time (days)]]/Table1[[#This Row],[S-OTD]]</f>
        <v>5</v>
      </c>
      <c r="M865" s="55">
        <f>(Table1[[#This Row],[Demand variability (COV)]]/100)*E865</f>
        <v>0.31919999999999998</v>
      </c>
      <c r="N865" s="55">
        <f>AVERAGE(Table1[[#This Row],[Lead Time (days)]],Table1[[#This Row],[Exp. Lead time]])</f>
        <v>5</v>
      </c>
      <c r="O865" s="55">
        <f>(Table1[[#This Row],[Exp. Lead time]]-N865)^2</f>
        <v>0</v>
      </c>
      <c r="P865" s="55">
        <v>0</v>
      </c>
      <c r="Q865" s="55">
        <f>1.64*SQRT(Table1[[#This Row],[Lead Time (days)]]*(M865^2)+Table1[[#This Row],[APU
(units)]]*P865)</f>
        <v>1.1705547534054099</v>
      </c>
      <c r="R865" s="58">
        <f>Table1[[#This Row],[Safety Stock]]+(E865/30)*Table1[[#This Row],[Lead Time (days)]]</f>
        <v>8.1705547534054102</v>
      </c>
      <c r="S865" s="58" t="str">
        <f>IF(Table1[[#This Row],[On Hand Stock (units)]]&gt;R865,"yes","no")</f>
        <v>no</v>
      </c>
      <c r="T865" s="59">
        <f>Table1[[#This Row],[On Hand Stock (units)]]-J865</f>
        <v>-18.185015400722079</v>
      </c>
      <c r="U865" s="59">
        <f>Table1[[#This Row],[Exp. Lead time]]*Table1[[#This Row],[APU
(units)]]/30</f>
        <v>7</v>
      </c>
      <c r="V865" s="59">
        <f>Table1[[#This Row],[On Hand Stock (units)]]+U865</f>
        <v>14.014984599277918</v>
      </c>
      <c r="W865" s="59" t="str">
        <f>IF(Table1[[#This Row],[On hand quantity after purchase]]&gt;Table1[[#This Row],[APU  Projection for oct]],"Yes","No")</f>
        <v>No</v>
      </c>
      <c r="X865" s="59">
        <f>AE865-Table1[[#This Row],[On Hand Stock (units)]]</f>
        <v>230.23870443672195</v>
      </c>
      <c r="Y865" s="59">
        <f>MAX(Table1[[#This Row],[Qty required to meet next quarter]],Table1[[#This Row],[MOQ/One lead time demand]])</f>
        <v>230.23870443672195</v>
      </c>
      <c r="Z865" s="59">
        <f>Table1[[#This Row],[Qty to purchase]]*Table1[[#This Row],[Std. Price ($)]]</f>
        <v>2167.658015336569</v>
      </c>
      <c r="AA865" s="59"/>
      <c r="AB865" s="59"/>
      <c r="AC865" s="61">
        <f>Table1[[#This Row],[On Hand Stock (units)]]-(12*Table1[[#This Row],[APU
(units)]])</f>
        <v>-496.98501540072209</v>
      </c>
      <c r="AD865" s="64">
        <v>25.199999999999989</v>
      </c>
      <c r="AE865" s="65">
        <f>AD865*Table1[[#This Row],[Std. Price ($)]]</f>
        <v>237.25368903599986</v>
      </c>
    </row>
    <row r="866" spans="1:31" ht="18.5" x14ac:dyDescent="0.35">
      <c r="A866" s="46">
        <v>89374.891939658322</v>
      </c>
      <c r="B866" s="47">
        <v>7.1220921500000003</v>
      </c>
      <c r="C866" s="47">
        <v>269.99841665427783</v>
      </c>
      <c r="D866" s="47">
        <f>Table1[[#This Row],[On-Hand Stock ($)]]/Table1[[#This Row],[Std. Price ($)]]</f>
        <v>37.909986415196528</v>
      </c>
      <c r="E866" s="48">
        <v>98</v>
      </c>
      <c r="F866" s="49">
        <v>1.2</v>
      </c>
      <c r="G866" s="48">
        <v>1</v>
      </c>
      <c r="H866" s="48">
        <v>0.77</v>
      </c>
      <c r="I866" s="48">
        <v>11</v>
      </c>
      <c r="J866" s="55">
        <f>Table1[[#This Row],[APU
(units)]]+(Table1[[#This Row],[APU Trend]]*Table1[[#This Row],[APU
(units)]])</f>
        <v>215.6</v>
      </c>
      <c r="K866" s="55" t="str">
        <f>IF(Table1[[#This Row],[On Hand Stock (units)]]&gt;J866,"Yes","No")</f>
        <v>No</v>
      </c>
      <c r="L866" s="55">
        <f>Table1[[#This Row],[Lead Time (days)]]/Table1[[#This Row],[S-OTD]]</f>
        <v>11</v>
      </c>
      <c r="M866" s="55">
        <f>(Table1[[#This Row],[Demand variability (COV)]]/100)*E866</f>
        <v>0.75460000000000005</v>
      </c>
      <c r="N866" s="55">
        <f>AVERAGE(Table1[[#This Row],[Lead Time (days)]],Table1[[#This Row],[Exp. Lead time]])</f>
        <v>11</v>
      </c>
      <c r="O866" s="55">
        <f>(Table1[[#This Row],[Exp. Lead time]]-N866)^2</f>
        <v>0</v>
      </c>
      <c r="P866" s="55">
        <v>0</v>
      </c>
      <c r="Q866" s="55">
        <f>1.64*SQRT(Table1[[#This Row],[Lead Time (days)]]*(M866^2)+Table1[[#This Row],[APU
(units)]]*P866)</f>
        <v>4.1044691095555832</v>
      </c>
      <c r="R866" s="58">
        <f>Table1[[#This Row],[Safety Stock]]+(E866/30)*Table1[[#This Row],[Lead Time (days)]]</f>
        <v>40.037802442888911</v>
      </c>
      <c r="S866" s="58" t="str">
        <f>IF(Table1[[#This Row],[On Hand Stock (units)]]&gt;R866,"yes","no")</f>
        <v>no</v>
      </c>
      <c r="T866" s="59">
        <f>Table1[[#This Row],[On Hand Stock (units)]]-J866</f>
        <v>-177.69001358480347</v>
      </c>
      <c r="U866" s="59">
        <f>Table1[[#This Row],[Exp. Lead time]]*Table1[[#This Row],[APU
(units)]]/30</f>
        <v>35.93333333333333</v>
      </c>
      <c r="V866" s="59">
        <f>Table1[[#This Row],[On Hand Stock (units)]]+U866</f>
        <v>73.843319748529865</v>
      </c>
      <c r="W866" s="59" t="str">
        <f>IF(Table1[[#This Row],[On hand quantity after purchase]]&gt;Table1[[#This Row],[APU  Projection for oct]],"Yes","No")</f>
        <v>No</v>
      </c>
      <c r="X866" s="59">
        <f>AE866-Table1[[#This Row],[On Hand Stock (units)]]</f>
        <v>7081.3333267248026</v>
      </c>
      <c r="Y866" s="59">
        <f>MAX(Table1[[#This Row],[Qty required to meet next quarter]],Table1[[#This Row],[MOQ/One lead time demand]])</f>
        <v>7081.3333267248026</v>
      </c>
      <c r="Z866" s="59">
        <f>Table1[[#This Row],[Qty to purchase]]*Table1[[#This Row],[Std. Price ($)]]</f>
        <v>50433.908497800105</v>
      </c>
      <c r="AA866" s="59"/>
      <c r="AB866" s="59"/>
      <c r="AC866" s="61">
        <f>Table1[[#This Row],[On Hand Stock (units)]]-(12*Table1[[#This Row],[APU
(units)]])</f>
        <v>-1138.0900135848035</v>
      </c>
      <c r="AD866" s="64">
        <v>999.59999999999991</v>
      </c>
      <c r="AE866" s="65">
        <f>AD866*Table1[[#This Row],[Std. Price ($)]]</f>
        <v>7119.2433131399994</v>
      </c>
    </row>
    <row r="867" spans="1:31" ht="18.5" x14ac:dyDescent="0.35">
      <c r="A867" s="46">
        <v>20851.90804468494</v>
      </c>
      <c r="B867" s="47">
        <v>10.061999999999999</v>
      </c>
      <c r="C867" s="47">
        <v>437.34927150933345</v>
      </c>
      <c r="D867" s="47">
        <f>Table1[[#This Row],[On-Hand Stock ($)]]/Table1[[#This Row],[Std. Price ($)]]</f>
        <v>43.465441414165518</v>
      </c>
      <c r="E867" s="48">
        <v>82</v>
      </c>
      <c r="F867" s="49">
        <v>0.4</v>
      </c>
      <c r="G867" s="48">
        <v>1</v>
      </c>
      <c r="H867" s="48">
        <v>0.76</v>
      </c>
      <c r="I867" s="48">
        <v>16</v>
      </c>
      <c r="J867" s="55">
        <f>Table1[[#This Row],[APU
(units)]]+(Table1[[#This Row],[APU Trend]]*Table1[[#This Row],[APU
(units)]])</f>
        <v>114.80000000000001</v>
      </c>
      <c r="K867" s="55" t="str">
        <f>IF(Table1[[#This Row],[On Hand Stock (units)]]&gt;J867,"Yes","No")</f>
        <v>No</v>
      </c>
      <c r="L867" s="55">
        <f>Table1[[#This Row],[Lead Time (days)]]/Table1[[#This Row],[S-OTD]]</f>
        <v>16</v>
      </c>
      <c r="M867" s="55">
        <f>(Table1[[#This Row],[Demand variability (COV)]]/100)*E867</f>
        <v>0.62319999999999998</v>
      </c>
      <c r="N867" s="55">
        <f>AVERAGE(Table1[[#This Row],[Lead Time (days)]],Table1[[#This Row],[Exp. Lead time]])</f>
        <v>16</v>
      </c>
      <c r="O867" s="55">
        <f>(Table1[[#This Row],[Exp. Lead time]]-N867)^2</f>
        <v>0</v>
      </c>
      <c r="P867" s="55">
        <v>0</v>
      </c>
      <c r="Q867" s="55">
        <f>1.64*SQRT(Table1[[#This Row],[Lead Time (days)]]*(M867^2)+Table1[[#This Row],[APU
(units)]]*P867)</f>
        <v>4.0881919999999994</v>
      </c>
      <c r="R867" s="58">
        <f>Table1[[#This Row],[Safety Stock]]+(E867/30)*Table1[[#This Row],[Lead Time (days)]]</f>
        <v>47.821525333333334</v>
      </c>
      <c r="S867" s="58" t="str">
        <f>IF(Table1[[#This Row],[On Hand Stock (units)]]&gt;R867,"yes","no")</f>
        <v>no</v>
      </c>
      <c r="T867" s="59">
        <f>Table1[[#This Row],[On Hand Stock (units)]]-J867</f>
        <v>-71.334558585834486</v>
      </c>
      <c r="U867" s="59">
        <f>Table1[[#This Row],[Exp. Lead time]]*Table1[[#This Row],[APU
(units)]]/30</f>
        <v>43.733333333333334</v>
      </c>
      <c r="V867" s="59">
        <f>Table1[[#This Row],[On Hand Stock (units)]]+U867</f>
        <v>87.198774747498845</v>
      </c>
      <c r="W867" s="59" t="str">
        <f>IF(Table1[[#This Row],[On hand quantity after purchase]]&gt;Table1[[#This Row],[APU  Projection for oct]],"Yes","No")</f>
        <v>No</v>
      </c>
      <c r="X867" s="59">
        <f>AE867-Table1[[#This Row],[On Hand Stock (units)]]</f>
        <v>4411.9881585858357</v>
      </c>
      <c r="Y867" s="59">
        <f>MAX(Table1[[#This Row],[Qty required to meet next quarter]],Table1[[#This Row],[MOQ/One lead time demand]])</f>
        <v>4411.9881585858357</v>
      </c>
      <c r="Z867" s="59">
        <f>Table1[[#This Row],[Qty to purchase]]*Table1[[#This Row],[Std. Price ($)]]</f>
        <v>44393.424851690674</v>
      </c>
      <c r="AA867" s="59"/>
      <c r="AB867" s="59"/>
      <c r="AC867" s="61">
        <f>Table1[[#This Row],[On Hand Stock (units)]]-(12*Table1[[#This Row],[APU
(units)]])</f>
        <v>-940.53455858583447</v>
      </c>
      <c r="AD867" s="64">
        <v>442.80000000000007</v>
      </c>
      <c r="AE867" s="65">
        <f>AD867*Table1[[#This Row],[Std. Price ($)]]</f>
        <v>4455.4536000000007</v>
      </c>
    </row>
    <row r="868" spans="1:31" ht="18.5" x14ac:dyDescent="0.35">
      <c r="A868" s="46">
        <v>79546.862615071077</v>
      </c>
      <c r="B868" s="47">
        <v>13.759999999999998</v>
      </c>
      <c r="C868" s="47">
        <v>716.59411929495968</v>
      </c>
      <c r="D868" s="47">
        <f>Table1[[#This Row],[On-Hand Stock ($)]]/Table1[[#This Row],[Std. Price ($)]]</f>
        <v>52.078060995273241</v>
      </c>
      <c r="E868" s="48">
        <v>82</v>
      </c>
      <c r="F868" s="49">
        <v>-0.1</v>
      </c>
      <c r="G868" s="48">
        <v>0.75</v>
      </c>
      <c r="H868" s="48">
        <v>0.76</v>
      </c>
      <c r="I868" s="48">
        <v>16</v>
      </c>
      <c r="J868" s="55">
        <f>Table1[[#This Row],[APU
(units)]]+(Table1[[#This Row],[APU Trend]]*Table1[[#This Row],[APU
(units)]])</f>
        <v>73.8</v>
      </c>
      <c r="K868" s="55" t="str">
        <f>IF(Table1[[#This Row],[On Hand Stock (units)]]&gt;J868,"Yes","No")</f>
        <v>No</v>
      </c>
      <c r="L868" s="55">
        <f>Table1[[#This Row],[Lead Time (days)]]/Table1[[#This Row],[S-OTD]]</f>
        <v>21.333333333333332</v>
      </c>
      <c r="M868" s="55">
        <f>(Table1[[#This Row],[Demand variability (COV)]]/100)*E868</f>
        <v>0.62319999999999998</v>
      </c>
      <c r="N868" s="55">
        <f>AVERAGE(Table1[[#This Row],[Lead Time (days)]],Table1[[#This Row],[Exp. Lead time]])</f>
        <v>18.666666666666664</v>
      </c>
      <c r="O868" s="55">
        <f>(Table1[[#This Row],[Exp. Lead time]]-N868)^2</f>
        <v>7.1111111111111178</v>
      </c>
      <c r="P868" s="55">
        <v>7.1111111111111178</v>
      </c>
      <c r="Q868" s="55">
        <f>1.64*SQRT(Table1[[#This Row],[Lead Time (days)]]*(M868^2)+Table1[[#This Row],[APU
(units)]]*P868)</f>
        <v>39.812673337435022</v>
      </c>
      <c r="R868" s="58">
        <f>Table1[[#This Row],[Safety Stock]]+(E868/30)*Table1[[#This Row],[Lead Time (days)]]</f>
        <v>83.54600667076835</v>
      </c>
      <c r="S868" s="58" t="str">
        <f>IF(Table1[[#This Row],[On Hand Stock (units)]]&gt;R868,"yes","no")</f>
        <v>no</v>
      </c>
      <c r="T868" s="59">
        <f>Table1[[#This Row],[On Hand Stock (units)]]-J868</f>
        <v>-21.721939004726757</v>
      </c>
      <c r="U868" s="59">
        <f>Table1[[#This Row],[Exp. Lead time]]*Table1[[#This Row],[APU
(units)]]/30</f>
        <v>58.31111111111111</v>
      </c>
      <c r="V868" s="59">
        <f>Table1[[#This Row],[On Hand Stock (units)]]+U868</f>
        <v>110.38917210638435</v>
      </c>
      <c r="W868" s="59" t="str">
        <f>IF(Table1[[#This Row],[On hand quantity after purchase]]&gt;Table1[[#This Row],[APU  Projection for oct]],"Yes","No")</f>
        <v>Yes</v>
      </c>
      <c r="X868" s="59">
        <f>AE868-Table1[[#This Row],[On Hand Stock (units)]]</f>
        <v>2655.8899390047259</v>
      </c>
      <c r="Y868" s="59">
        <f>MAX(Table1[[#This Row],[Qty required to meet next quarter]],Table1[[#This Row],[MOQ/One lead time demand]])</f>
        <v>2655.8899390047259</v>
      </c>
      <c r="Z868" s="59">
        <f>Table1[[#This Row],[Qty to purchase]]*Table1[[#This Row],[Std. Price ($)]]</f>
        <v>36545.045560705024</v>
      </c>
      <c r="AA868" s="59"/>
      <c r="AB868" s="59"/>
      <c r="AC868" s="61">
        <f>Table1[[#This Row],[On Hand Stock (units)]]-(12*Table1[[#This Row],[APU
(units)]])</f>
        <v>-931.92193900472671</v>
      </c>
      <c r="AD868" s="64">
        <v>196.79999999999995</v>
      </c>
      <c r="AE868" s="65">
        <f>AD868*Table1[[#This Row],[Std. Price ($)]]</f>
        <v>2707.9679999999989</v>
      </c>
    </row>
    <row r="869" spans="1:31" ht="18.5" x14ac:dyDescent="0.35">
      <c r="A869" s="46">
        <v>72252.52323032917</v>
      </c>
      <c r="B869" s="47">
        <v>13.759999999999998</v>
      </c>
      <c r="C869" s="47">
        <v>582.30961094290478</v>
      </c>
      <c r="D869" s="47">
        <f>Table1[[#This Row],[On-Hand Stock ($)]]/Table1[[#This Row],[Std. Price ($)]]</f>
        <v>42.319012423176225</v>
      </c>
      <c r="E869" s="48">
        <v>82</v>
      </c>
      <c r="F869" s="49">
        <v>-0.1</v>
      </c>
      <c r="G869" s="48">
        <v>0.91</v>
      </c>
      <c r="H869" s="48">
        <v>0.76</v>
      </c>
      <c r="I869" s="48">
        <v>16</v>
      </c>
      <c r="J869" s="55">
        <f>Table1[[#This Row],[APU
(units)]]+(Table1[[#This Row],[APU Trend]]*Table1[[#This Row],[APU
(units)]])</f>
        <v>73.8</v>
      </c>
      <c r="K869" s="55" t="str">
        <f>IF(Table1[[#This Row],[On Hand Stock (units)]]&gt;J869,"Yes","No")</f>
        <v>No</v>
      </c>
      <c r="L869" s="55">
        <f>Table1[[#This Row],[Lead Time (days)]]/Table1[[#This Row],[S-OTD]]</f>
        <v>17.58241758241758</v>
      </c>
      <c r="M869" s="55">
        <f>(Table1[[#This Row],[Demand variability (COV)]]/100)*E869</f>
        <v>0.62319999999999998</v>
      </c>
      <c r="N869" s="55">
        <f>AVERAGE(Table1[[#This Row],[Lead Time (days)]],Table1[[#This Row],[Exp. Lead time]])</f>
        <v>16.791208791208788</v>
      </c>
      <c r="O869" s="55">
        <f>(Table1[[#This Row],[Exp. Lead time]]-N869)^2</f>
        <v>0.62601135128607777</v>
      </c>
      <c r="P869" s="55">
        <v>0.62601135128607777</v>
      </c>
      <c r="Q869" s="55">
        <f>1.64*SQRT(Table1[[#This Row],[Lead Time (days)]]*(M869^2)+Table1[[#This Row],[APU
(units)]]*P869)</f>
        <v>12.440995318833009</v>
      </c>
      <c r="R869" s="58">
        <f>Table1[[#This Row],[Safety Stock]]+(E869/30)*Table1[[#This Row],[Lead Time (days)]]</f>
        <v>56.174328652166345</v>
      </c>
      <c r="S869" s="58" t="str">
        <f>IF(Table1[[#This Row],[On Hand Stock (units)]]&gt;R869,"yes","no")</f>
        <v>no</v>
      </c>
      <c r="T869" s="59">
        <f>Table1[[#This Row],[On Hand Stock (units)]]-J869</f>
        <v>-31.480987576823772</v>
      </c>
      <c r="U869" s="59">
        <f>Table1[[#This Row],[Exp. Lead time]]*Table1[[#This Row],[APU
(units)]]/30</f>
        <v>48.058608058608051</v>
      </c>
      <c r="V869" s="59">
        <f>Table1[[#This Row],[On Hand Stock (units)]]+U869</f>
        <v>90.377620481784277</v>
      </c>
      <c r="W869" s="59" t="str">
        <f>IF(Table1[[#This Row],[On hand quantity after purchase]]&gt;Table1[[#This Row],[APU  Projection for oct]],"Yes","No")</f>
        <v>Yes</v>
      </c>
      <c r="X869" s="59">
        <f>AE869-Table1[[#This Row],[On Hand Stock (units)]]</f>
        <v>2665.6489875768225</v>
      </c>
      <c r="Y869" s="59">
        <f>MAX(Table1[[#This Row],[Qty required to meet next quarter]],Table1[[#This Row],[MOQ/One lead time demand]])</f>
        <v>2665.6489875768225</v>
      </c>
      <c r="Z869" s="59">
        <f>Table1[[#This Row],[Qty to purchase]]*Table1[[#This Row],[Std. Price ($)]]</f>
        <v>36679.330069057069</v>
      </c>
      <c r="AA869" s="59"/>
      <c r="AB869" s="59"/>
      <c r="AC869" s="61">
        <f>Table1[[#This Row],[On Hand Stock (units)]]-(12*Table1[[#This Row],[APU
(units)]])</f>
        <v>-941.68098757682378</v>
      </c>
      <c r="AD869" s="64">
        <v>196.79999999999995</v>
      </c>
      <c r="AE869" s="65">
        <f>AD869*Table1[[#This Row],[Std. Price ($)]]</f>
        <v>2707.9679999999989</v>
      </c>
    </row>
    <row r="870" spans="1:31" ht="18.5" x14ac:dyDescent="0.35">
      <c r="A870" s="46">
        <v>32381.692985005662</v>
      </c>
      <c r="B870" s="47">
        <v>10.534999999999998</v>
      </c>
      <c r="C870" s="47">
        <v>457.12454779313424</v>
      </c>
      <c r="D870" s="47">
        <f>Table1[[#This Row],[On-Hand Stock ($)]]/Table1[[#This Row],[Std. Price ($)]]</f>
        <v>43.391034436937289</v>
      </c>
      <c r="E870" s="48">
        <v>82</v>
      </c>
      <c r="F870" s="49">
        <v>0.2</v>
      </c>
      <c r="G870" s="48">
        <v>0.93</v>
      </c>
      <c r="H870" s="48">
        <v>0.76</v>
      </c>
      <c r="I870" s="48">
        <v>16</v>
      </c>
      <c r="J870" s="55">
        <f>Table1[[#This Row],[APU
(units)]]+(Table1[[#This Row],[APU Trend]]*Table1[[#This Row],[APU
(units)]])</f>
        <v>98.4</v>
      </c>
      <c r="K870" s="55" t="str">
        <f>IF(Table1[[#This Row],[On Hand Stock (units)]]&gt;J870,"Yes","No")</f>
        <v>No</v>
      </c>
      <c r="L870" s="55">
        <f>Table1[[#This Row],[Lead Time (days)]]/Table1[[#This Row],[S-OTD]]</f>
        <v>17.204301075268816</v>
      </c>
      <c r="M870" s="55">
        <f>(Table1[[#This Row],[Demand variability (COV)]]/100)*E870</f>
        <v>0.62319999999999998</v>
      </c>
      <c r="N870" s="55">
        <f>AVERAGE(Table1[[#This Row],[Lead Time (days)]],Table1[[#This Row],[Exp. Lead time]])</f>
        <v>16.602150537634408</v>
      </c>
      <c r="O870" s="55">
        <f>(Table1[[#This Row],[Exp. Lead time]]-N870)^2</f>
        <v>0.36258526997340668</v>
      </c>
      <c r="P870" s="55">
        <v>0.36258526997340668</v>
      </c>
      <c r="Q870" s="55">
        <f>1.64*SQRT(Table1[[#This Row],[Lead Time (days)]]*(M870^2)+Table1[[#This Row],[APU
(units)]]*P870)</f>
        <v>9.8326232452353679</v>
      </c>
      <c r="R870" s="58">
        <f>Table1[[#This Row],[Safety Stock]]+(E870/30)*Table1[[#This Row],[Lead Time (days)]]</f>
        <v>53.565956578568702</v>
      </c>
      <c r="S870" s="58" t="str">
        <f>IF(Table1[[#This Row],[On Hand Stock (units)]]&gt;R870,"yes","no")</f>
        <v>no</v>
      </c>
      <c r="T870" s="59">
        <f>Table1[[#This Row],[On Hand Stock (units)]]-J870</f>
        <v>-55.008965563062716</v>
      </c>
      <c r="U870" s="59">
        <f>Table1[[#This Row],[Exp. Lead time]]*Table1[[#This Row],[APU
(units)]]/30</f>
        <v>47.02508960573477</v>
      </c>
      <c r="V870" s="59">
        <f>Table1[[#This Row],[On Hand Stock (units)]]+U870</f>
        <v>90.416124042672067</v>
      </c>
      <c r="W870" s="59" t="str">
        <f>IF(Table1[[#This Row],[On hand quantity after purchase]]&gt;Table1[[#This Row],[APU  Projection for oct]],"Yes","No")</f>
        <v>No</v>
      </c>
      <c r="X870" s="59">
        <f>AE870-Table1[[#This Row],[On Hand Stock (units)]]</f>
        <v>3584.8629655630625</v>
      </c>
      <c r="Y870" s="59">
        <f>MAX(Table1[[#This Row],[Qty required to meet next quarter]],Table1[[#This Row],[MOQ/One lead time demand]])</f>
        <v>3584.8629655630625</v>
      </c>
      <c r="Z870" s="59">
        <f>Table1[[#This Row],[Qty to purchase]]*Table1[[#This Row],[Std. Price ($)]]</f>
        <v>37766.531342206858</v>
      </c>
      <c r="AA870" s="59"/>
      <c r="AB870" s="59"/>
      <c r="AC870" s="61">
        <f>Table1[[#This Row],[On Hand Stock (units)]]-(12*Table1[[#This Row],[APU
(units)]])</f>
        <v>-940.60896556306272</v>
      </c>
      <c r="AD870" s="64">
        <v>344.40000000000003</v>
      </c>
      <c r="AE870" s="65">
        <f>AD870*Table1[[#This Row],[Std. Price ($)]]</f>
        <v>3628.2539999999999</v>
      </c>
    </row>
    <row r="871" spans="1:31" ht="18.5" x14ac:dyDescent="0.35">
      <c r="A871" s="46">
        <v>64875.31789060864</v>
      </c>
      <c r="B871" s="47">
        <v>8.2301514099999995</v>
      </c>
      <c r="C871" s="47">
        <v>1338.9472353931953</v>
      </c>
      <c r="D871" s="47">
        <f>Table1[[#This Row],[On-Hand Stock ($)]]/Table1[[#This Row],[Std. Price ($)]]</f>
        <v>162.68804408219211</v>
      </c>
      <c r="E871" s="48">
        <v>82</v>
      </c>
      <c r="F871" s="49">
        <v>-0.2</v>
      </c>
      <c r="G871" s="48">
        <v>0.96</v>
      </c>
      <c r="H871" s="48">
        <v>0.75</v>
      </c>
      <c r="I871" s="48">
        <v>72</v>
      </c>
      <c r="J871" s="55">
        <f>Table1[[#This Row],[APU
(units)]]+(Table1[[#This Row],[APU Trend]]*Table1[[#This Row],[APU
(units)]])</f>
        <v>65.599999999999994</v>
      </c>
      <c r="K871" s="55" t="str">
        <f>IF(Table1[[#This Row],[On Hand Stock (units)]]&gt;J871,"Yes","No")</f>
        <v>Yes</v>
      </c>
      <c r="L871" s="55">
        <f>Table1[[#This Row],[Lead Time (days)]]/Table1[[#This Row],[S-OTD]]</f>
        <v>75</v>
      </c>
      <c r="M871" s="55">
        <f>(Table1[[#This Row],[Demand variability (COV)]]/100)*E871</f>
        <v>0.61499999999999999</v>
      </c>
      <c r="N871" s="55">
        <f>AVERAGE(Table1[[#This Row],[Lead Time (days)]],Table1[[#This Row],[Exp. Lead time]])</f>
        <v>73.5</v>
      </c>
      <c r="O871" s="55">
        <f>(Table1[[#This Row],[Exp. Lead time]]-N871)^2</f>
        <v>2.25</v>
      </c>
      <c r="P871" s="55">
        <v>2.25</v>
      </c>
      <c r="Q871" s="55">
        <f>1.64*SQRT(Table1[[#This Row],[Lead Time (days)]]*(M871^2)+Table1[[#This Row],[APU
(units)]]*P871)</f>
        <v>23.863673755731742</v>
      </c>
      <c r="R871" s="58">
        <f>Table1[[#This Row],[Safety Stock]]+(E871/30)*Table1[[#This Row],[Lead Time (days)]]</f>
        <v>220.66367375573176</v>
      </c>
      <c r="S871" s="58" t="str">
        <f>IF(Table1[[#This Row],[On Hand Stock (units)]]&gt;R871,"yes","no")</f>
        <v>no</v>
      </c>
      <c r="T871" s="59">
        <f>Table1[[#This Row],[On Hand Stock (units)]]-J871</f>
        <v>97.088044082192113</v>
      </c>
      <c r="U871" s="59">
        <f>Table1[[#This Row],[Exp. Lead time]]*Table1[[#This Row],[APU
(units)]]/30</f>
        <v>205</v>
      </c>
      <c r="V871" s="59">
        <f>Table1[[#This Row],[On Hand Stock (units)]]+U871</f>
        <v>367.68804408219211</v>
      </c>
      <c r="W871" s="59" t="str">
        <f>IF(Table1[[#This Row],[On hand quantity after purchase]]&gt;Table1[[#This Row],[APU  Projection for oct]],"Yes","No")</f>
        <v>Yes</v>
      </c>
      <c r="X871" s="59">
        <f>AE871-Table1[[#This Row],[On Hand Stock (units)]]</f>
        <v>1052.0823040338075</v>
      </c>
      <c r="Y871" s="59">
        <f>MAX(Table1[[#This Row],[Qty required to meet next quarter]],Table1[[#This Row],[MOQ/One lead time demand]])</f>
        <v>1052.0823040338075</v>
      </c>
      <c r="Z871" s="59">
        <f>Table1[[#This Row],[Qty to purchase]]*Table1[[#This Row],[Std. Price ($)]]</f>
        <v>8658.7966579798886</v>
      </c>
      <c r="AA871" s="59"/>
      <c r="AB871" s="59"/>
      <c r="AC871" s="61">
        <f>Table1[[#This Row],[On Hand Stock (units)]]-(12*Table1[[#This Row],[APU
(units)]])</f>
        <v>-821.31195591780784</v>
      </c>
      <c r="AD871" s="64">
        <v>147.59999999999997</v>
      </c>
      <c r="AE871" s="65">
        <f>AD871*Table1[[#This Row],[Std. Price ($)]]</f>
        <v>1214.7703481159997</v>
      </c>
    </row>
    <row r="872" spans="1:31" ht="18.5" x14ac:dyDescent="0.35">
      <c r="A872" s="46">
        <v>51368.025118214522</v>
      </c>
      <c r="B872" s="47">
        <v>10.823099999999998</v>
      </c>
      <c r="C872" s="47">
        <v>340.882242182418</v>
      </c>
      <c r="D872" s="47">
        <f>Table1[[#This Row],[On-Hand Stock ($)]]/Table1[[#This Row],[Std. Price ($)]]</f>
        <v>31.49580454605594</v>
      </c>
      <c r="E872" s="48">
        <v>106</v>
      </c>
      <c r="F872" s="49">
        <v>0.2</v>
      </c>
      <c r="G872" s="48">
        <v>0.94</v>
      </c>
      <c r="H872" s="48">
        <v>0.87</v>
      </c>
      <c r="I872" s="48">
        <v>8</v>
      </c>
      <c r="J872" s="55">
        <f>Table1[[#This Row],[APU
(units)]]+(Table1[[#This Row],[APU Trend]]*Table1[[#This Row],[APU
(units)]])</f>
        <v>127.2</v>
      </c>
      <c r="K872" s="55" t="str">
        <f>IF(Table1[[#This Row],[On Hand Stock (units)]]&gt;J872,"Yes","No")</f>
        <v>No</v>
      </c>
      <c r="L872" s="55">
        <f>Table1[[#This Row],[Lead Time (days)]]/Table1[[#This Row],[S-OTD]]</f>
        <v>8.5106382978723403</v>
      </c>
      <c r="M872" s="55">
        <f>(Table1[[#This Row],[Demand variability (COV)]]/100)*E872</f>
        <v>0.92219999999999991</v>
      </c>
      <c r="N872" s="55">
        <f>AVERAGE(Table1[[#This Row],[Lead Time (days)]],Table1[[#This Row],[Exp. Lead time]])</f>
        <v>8.2553191489361701</v>
      </c>
      <c r="O872" s="55">
        <f>(Table1[[#This Row],[Exp. Lead time]]-N872)^2</f>
        <v>6.518786781349023E-2</v>
      </c>
      <c r="P872" s="55">
        <v>6.518786781349023E-2</v>
      </c>
      <c r="Q872" s="55">
        <f>1.64*SQRT(Table1[[#This Row],[Lead Time (days)]]*(M872^2)+Table1[[#This Row],[APU
(units)]]*P872)</f>
        <v>6.0732140033474291</v>
      </c>
      <c r="R872" s="58">
        <f>Table1[[#This Row],[Safety Stock]]+(E872/30)*Table1[[#This Row],[Lead Time (days)]]</f>
        <v>34.339880670014097</v>
      </c>
      <c r="S872" s="58" t="str">
        <f>IF(Table1[[#This Row],[On Hand Stock (units)]]&gt;R872,"yes","no")</f>
        <v>no</v>
      </c>
      <c r="T872" s="59">
        <f>Table1[[#This Row],[On Hand Stock (units)]]-J872</f>
        <v>-95.704195453944067</v>
      </c>
      <c r="U872" s="59">
        <f>Table1[[#This Row],[Exp. Lead time]]*Table1[[#This Row],[APU
(units)]]/30</f>
        <v>30.070921985815605</v>
      </c>
      <c r="V872" s="59">
        <f>Table1[[#This Row],[On Hand Stock (units)]]+U872</f>
        <v>61.566726531871545</v>
      </c>
      <c r="W872" s="59" t="str">
        <f>IF(Table1[[#This Row],[On hand quantity after purchase]]&gt;Table1[[#This Row],[APU  Projection for oct]],"Yes","No")</f>
        <v>No</v>
      </c>
      <c r="X872" s="59">
        <f>AE872-Table1[[#This Row],[On Hand Stock (units)]]</f>
        <v>4786.9483154539439</v>
      </c>
      <c r="Y872" s="59">
        <f>MAX(Table1[[#This Row],[Qty required to meet next quarter]],Table1[[#This Row],[MOQ/One lead time demand]])</f>
        <v>4786.9483154539439</v>
      </c>
      <c r="Z872" s="59">
        <f>Table1[[#This Row],[Qty to purchase]]*Table1[[#This Row],[Std. Price ($)]]</f>
        <v>51809.620312989573</v>
      </c>
      <c r="AA872" s="59"/>
      <c r="AB872" s="59"/>
      <c r="AC872" s="61">
        <f>Table1[[#This Row],[On Hand Stock (units)]]-(12*Table1[[#This Row],[APU
(units)]])</f>
        <v>-1240.504195453944</v>
      </c>
      <c r="AD872" s="64">
        <v>445.20000000000005</v>
      </c>
      <c r="AE872" s="65">
        <f>AD872*Table1[[#This Row],[Std. Price ($)]]</f>
        <v>4818.4441200000001</v>
      </c>
    </row>
    <row r="873" spans="1:31" ht="18.5" x14ac:dyDescent="0.35">
      <c r="A873" s="46">
        <v>64151.560841164915</v>
      </c>
      <c r="B873" s="47">
        <v>6.5020570900000001</v>
      </c>
      <c r="C873" s="47">
        <v>114.98355365526004</v>
      </c>
      <c r="D873" s="47">
        <f>Table1[[#This Row],[On-Hand Stock ($)]]/Table1[[#This Row],[Std. Price ($)]]</f>
        <v>17.684180877479811</v>
      </c>
      <c r="E873" s="48">
        <v>98</v>
      </c>
      <c r="F873" s="49">
        <v>1.2</v>
      </c>
      <c r="G873" s="48">
        <v>1</v>
      </c>
      <c r="H873" s="48">
        <v>0.78</v>
      </c>
      <c r="I873" s="48">
        <v>5</v>
      </c>
      <c r="J873" s="55">
        <f>Table1[[#This Row],[APU
(units)]]+(Table1[[#This Row],[APU Trend]]*Table1[[#This Row],[APU
(units)]])</f>
        <v>215.6</v>
      </c>
      <c r="K873" s="55" t="str">
        <f>IF(Table1[[#This Row],[On Hand Stock (units)]]&gt;J873,"Yes","No")</f>
        <v>No</v>
      </c>
      <c r="L873" s="55">
        <f>Table1[[#This Row],[Lead Time (days)]]/Table1[[#This Row],[S-OTD]]</f>
        <v>5</v>
      </c>
      <c r="M873" s="55">
        <f>(Table1[[#This Row],[Demand variability (COV)]]/100)*E873</f>
        <v>0.76440000000000008</v>
      </c>
      <c r="N873" s="55">
        <f>AVERAGE(Table1[[#This Row],[Lead Time (days)]],Table1[[#This Row],[Exp. Lead time]])</f>
        <v>5</v>
      </c>
      <c r="O873" s="55">
        <f>(Table1[[#This Row],[Exp. Lead time]]-N873)^2</f>
        <v>0</v>
      </c>
      <c r="P873" s="55">
        <v>0</v>
      </c>
      <c r="Q873" s="55">
        <f>1.64*SQRT(Table1[[#This Row],[Lead Time (days)]]*(M873^2)+Table1[[#This Row],[APU
(units)]]*P873)</f>
        <v>2.8031705936813767</v>
      </c>
      <c r="R873" s="58">
        <f>Table1[[#This Row],[Safety Stock]]+(E873/30)*Table1[[#This Row],[Lead Time (days)]]</f>
        <v>19.136503927014708</v>
      </c>
      <c r="S873" s="58" t="str">
        <f>IF(Table1[[#This Row],[On Hand Stock (units)]]&gt;R873,"yes","no")</f>
        <v>no</v>
      </c>
      <c r="T873" s="59">
        <f>Table1[[#This Row],[On Hand Stock (units)]]-J873</f>
        <v>-197.91581912252019</v>
      </c>
      <c r="U873" s="59">
        <f>Table1[[#This Row],[Exp. Lead time]]*Table1[[#This Row],[APU
(units)]]/30</f>
        <v>16.333333333333332</v>
      </c>
      <c r="V873" s="59">
        <f>Table1[[#This Row],[On Hand Stock (units)]]+U873</f>
        <v>34.017514210813147</v>
      </c>
      <c r="W873" s="59" t="str">
        <f>IF(Table1[[#This Row],[On hand quantity after purchase]]&gt;Table1[[#This Row],[APU  Projection for oct]],"Yes","No")</f>
        <v>No</v>
      </c>
      <c r="X873" s="59">
        <f>AE873-Table1[[#This Row],[On Hand Stock (units)]]</f>
        <v>6481.7720862865199</v>
      </c>
      <c r="Y873" s="59">
        <f>MAX(Table1[[#This Row],[Qty required to meet next quarter]],Table1[[#This Row],[MOQ/One lead time demand]])</f>
        <v>6481.7720862865199</v>
      </c>
      <c r="Z873" s="59">
        <f>Table1[[#This Row],[Qty to purchase]]*Table1[[#This Row],[Std. Price ($)]]</f>
        <v>42144.852149403356</v>
      </c>
      <c r="AA873" s="59"/>
      <c r="AB873" s="59"/>
      <c r="AC873" s="61">
        <f>Table1[[#This Row],[On Hand Stock (units)]]-(12*Table1[[#This Row],[APU
(units)]])</f>
        <v>-1158.3158191225202</v>
      </c>
      <c r="AD873" s="64">
        <v>999.59999999999991</v>
      </c>
      <c r="AE873" s="65">
        <f>AD873*Table1[[#This Row],[Std. Price ($)]]</f>
        <v>6499.4562671639997</v>
      </c>
    </row>
    <row r="874" spans="1:31" ht="18.5" x14ac:dyDescent="0.35">
      <c r="A874" s="46">
        <v>41610.363054874091</v>
      </c>
      <c r="B874" s="47">
        <v>8.7620996799999986</v>
      </c>
      <c r="C874" s="47">
        <v>140.38729832177305</v>
      </c>
      <c r="D874" s="47">
        <f>Table1[[#This Row],[On-Hand Stock ($)]]/Table1[[#This Row],[Std. Price ($)]]</f>
        <v>16.022106966234954</v>
      </c>
      <c r="E874" s="48">
        <v>74</v>
      </c>
      <c r="F874" s="49">
        <v>-0.1</v>
      </c>
      <c r="G874" s="48">
        <v>1</v>
      </c>
      <c r="H874" s="48">
        <v>1.01</v>
      </c>
      <c r="I874" s="48">
        <v>5</v>
      </c>
      <c r="J874" s="55">
        <f>Table1[[#This Row],[APU
(units)]]+(Table1[[#This Row],[APU Trend]]*Table1[[#This Row],[APU
(units)]])</f>
        <v>66.599999999999994</v>
      </c>
      <c r="K874" s="55" t="str">
        <f>IF(Table1[[#This Row],[On Hand Stock (units)]]&gt;J874,"Yes","No")</f>
        <v>No</v>
      </c>
      <c r="L874" s="55">
        <f>Table1[[#This Row],[Lead Time (days)]]/Table1[[#This Row],[S-OTD]]</f>
        <v>5</v>
      </c>
      <c r="M874" s="55">
        <f>(Table1[[#This Row],[Demand variability (COV)]]/100)*E874</f>
        <v>0.74739999999999995</v>
      </c>
      <c r="N874" s="55">
        <f>AVERAGE(Table1[[#This Row],[Lead Time (days)]],Table1[[#This Row],[Exp. Lead time]])</f>
        <v>5</v>
      </c>
      <c r="O874" s="55">
        <f>(Table1[[#This Row],[Exp. Lead time]]-N874)^2</f>
        <v>0</v>
      </c>
      <c r="P874" s="55">
        <v>0</v>
      </c>
      <c r="Q874" s="55">
        <f>1.64*SQRT(Table1[[#This Row],[Lead Time (days)]]*(M874^2)+Table1[[#This Row],[APU
(units)]]*P874)</f>
        <v>2.7408290184686819</v>
      </c>
      <c r="R874" s="58">
        <f>Table1[[#This Row],[Safety Stock]]+(E874/30)*Table1[[#This Row],[Lead Time (days)]]</f>
        <v>15.074162351802016</v>
      </c>
      <c r="S874" s="58" t="str">
        <f>IF(Table1[[#This Row],[On Hand Stock (units)]]&gt;R874,"yes","no")</f>
        <v>yes</v>
      </c>
      <c r="T874" s="59">
        <f>Table1[[#This Row],[On Hand Stock (units)]]-J874</f>
        <v>-50.577893033765037</v>
      </c>
      <c r="U874" s="59">
        <f>Table1[[#This Row],[Exp. Lead time]]*Table1[[#This Row],[APU
(units)]]/30</f>
        <v>12.333333333333334</v>
      </c>
      <c r="V874" s="59">
        <f>Table1[[#This Row],[On Hand Stock (units)]]+U874</f>
        <v>28.355440299568286</v>
      </c>
      <c r="W874" s="59" t="str">
        <f>IF(Table1[[#This Row],[On hand quantity after purchase]]&gt;Table1[[#This Row],[APU  Projection for oct]],"Yes","No")</f>
        <v>No</v>
      </c>
      <c r="X874" s="59">
        <f>AE874-Table1[[#This Row],[On Hand Stock (units)]]</f>
        <v>1540.1267962017646</v>
      </c>
      <c r="Y874" s="59">
        <f>MAX(Table1[[#This Row],[Qty required to meet next quarter]],Table1[[#This Row],[MOQ/One lead time demand]])</f>
        <v>1540.1267962017646</v>
      </c>
      <c r="Z874" s="59">
        <f>Table1[[#This Row],[Qty to purchase]]*Table1[[#This Row],[Std. Price ($)]]</f>
        <v>13494.744508158905</v>
      </c>
      <c r="AA874" s="59"/>
      <c r="AB874" s="59"/>
      <c r="AC874" s="61">
        <f>Table1[[#This Row],[On Hand Stock (units)]]-(12*Table1[[#This Row],[APU
(units)]])</f>
        <v>-871.9778930337651</v>
      </c>
      <c r="AD874" s="64">
        <v>177.6</v>
      </c>
      <c r="AE874" s="65">
        <f>AD874*Table1[[#This Row],[Std. Price ($)]]</f>
        <v>1556.1489031679996</v>
      </c>
    </row>
    <row r="875" spans="1:31" ht="18.5" x14ac:dyDescent="0.35">
      <c r="A875" s="46">
        <v>82785.408077018277</v>
      </c>
      <c r="B875" s="47">
        <v>11.428539999999998</v>
      </c>
      <c r="C875" s="47">
        <v>2531.2708010874758</v>
      </c>
      <c r="D875" s="47">
        <f>Table1[[#This Row],[On-Hand Stock ($)]]/Table1[[#This Row],[Std. Price ($)]]</f>
        <v>221.48680418386567</v>
      </c>
      <c r="E875" s="48">
        <v>186</v>
      </c>
      <c r="F875" s="49">
        <v>1.2</v>
      </c>
      <c r="G875" s="48">
        <v>0.97</v>
      </c>
      <c r="H875" s="48">
        <v>1.85</v>
      </c>
      <c r="I875" s="48">
        <v>16</v>
      </c>
      <c r="J875" s="55">
        <f>Table1[[#This Row],[APU
(units)]]+(Table1[[#This Row],[APU Trend]]*Table1[[#This Row],[APU
(units)]])</f>
        <v>409.2</v>
      </c>
      <c r="K875" s="55" t="str">
        <f>IF(Table1[[#This Row],[On Hand Stock (units)]]&gt;J875,"Yes","No")</f>
        <v>No</v>
      </c>
      <c r="L875" s="55">
        <f>Table1[[#This Row],[Lead Time (days)]]/Table1[[#This Row],[S-OTD]]</f>
        <v>16.494845360824744</v>
      </c>
      <c r="M875" s="55">
        <f>(Table1[[#This Row],[Demand variability (COV)]]/100)*E875</f>
        <v>3.4410000000000003</v>
      </c>
      <c r="N875" s="55">
        <f>AVERAGE(Table1[[#This Row],[Lead Time (days)]],Table1[[#This Row],[Exp. Lead time]])</f>
        <v>16.24742268041237</v>
      </c>
      <c r="O875" s="55">
        <f>(Table1[[#This Row],[Exp. Lead time]]-N875)^2</f>
        <v>6.1217982782443663E-2</v>
      </c>
      <c r="P875" s="55">
        <v>6.1217982782443663E-2</v>
      </c>
      <c r="Q875" s="55">
        <f>1.64*SQRT(Table1[[#This Row],[Lead Time (days)]]*(M875^2)+Table1[[#This Row],[APU
(units)]]*P875)</f>
        <v>23.241423666571052</v>
      </c>
      <c r="R875" s="58">
        <f>Table1[[#This Row],[Safety Stock]]+(E875/30)*Table1[[#This Row],[Lead Time (days)]]</f>
        <v>122.44142366657105</v>
      </c>
      <c r="S875" s="58" t="str">
        <f>IF(Table1[[#This Row],[On Hand Stock (units)]]&gt;R875,"yes","no")</f>
        <v>yes</v>
      </c>
      <c r="T875" s="59">
        <f>Table1[[#This Row],[On Hand Stock (units)]]-J875</f>
        <v>-187.71319581613432</v>
      </c>
      <c r="U875" s="59">
        <f>Table1[[#This Row],[Exp. Lead time]]*Table1[[#This Row],[APU
(units)]]/30</f>
        <v>102.26804123711342</v>
      </c>
      <c r="V875" s="59">
        <f>Table1[[#This Row],[On Hand Stock (units)]]+U875</f>
        <v>323.75484542097911</v>
      </c>
      <c r="W875" s="59" t="str">
        <f>IF(Table1[[#This Row],[On hand quantity after purchase]]&gt;Table1[[#This Row],[APU  Projection for oct]],"Yes","No")</f>
        <v>No</v>
      </c>
      <c r="X875" s="59">
        <f>AE875-Table1[[#This Row],[On Hand Stock (units)]]</f>
        <v>21460.739283816129</v>
      </c>
      <c r="Y875" s="59">
        <f>MAX(Table1[[#This Row],[Qty required to meet next quarter]],Table1[[#This Row],[MOQ/One lead time demand]])</f>
        <v>21460.739283816129</v>
      </c>
      <c r="Z875" s="59">
        <f>Table1[[#This Row],[Qty to purchase]]*Table1[[#This Row],[Std. Price ($)]]</f>
        <v>245264.91733466394</v>
      </c>
      <c r="AA875" s="59"/>
      <c r="AB875" s="59"/>
      <c r="AC875" s="61">
        <f>Table1[[#This Row],[On Hand Stock (units)]]-(12*Table1[[#This Row],[APU
(units)]])</f>
        <v>-2010.5131958161344</v>
      </c>
      <c r="AD875" s="64">
        <v>1897.1999999999998</v>
      </c>
      <c r="AE875" s="65">
        <f>AD875*Table1[[#This Row],[Std. Price ($)]]</f>
        <v>21682.226087999996</v>
      </c>
    </row>
    <row r="876" spans="1:31" ht="18.5" x14ac:dyDescent="0.35">
      <c r="A876" s="46">
        <v>98043.108929873662</v>
      </c>
      <c r="B876" s="47">
        <v>7.2776162699999993</v>
      </c>
      <c r="C876" s="47">
        <v>198.67231485030297</v>
      </c>
      <c r="D876" s="47">
        <f>Table1[[#This Row],[On-Hand Stock ($)]]/Table1[[#This Row],[Std. Price ($)]]</f>
        <v>27.299091828910484</v>
      </c>
      <c r="E876" s="48">
        <v>74</v>
      </c>
      <c r="F876" s="49">
        <v>0.4</v>
      </c>
      <c r="G876" s="48">
        <v>1</v>
      </c>
      <c r="H876" s="48">
        <v>1.46</v>
      </c>
      <c r="I876" s="48">
        <v>6</v>
      </c>
      <c r="J876" s="55">
        <f>Table1[[#This Row],[APU
(units)]]+(Table1[[#This Row],[APU Trend]]*Table1[[#This Row],[APU
(units)]])</f>
        <v>103.6</v>
      </c>
      <c r="K876" s="55" t="str">
        <f>IF(Table1[[#This Row],[On Hand Stock (units)]]&gt;J876,"Yes","No")</f>
        <v>No</v>
      </c>
      <c r="L876" s="55">
        <f>Table1[[#This Row],[Lead Time (days)]]/Table1[[#This Row],[S-OTD]]</f>
        <v>6</v>
      </c>
      <c r="M876" s="55">
        <f>(Table1[[#This Row],[Demand variability (COV)]]/100)*E876</f>
        <v>1.0804</v>
      </c>
      <c r="N876" s="55">
        <f>AVERAGE(Table1[[#This Row],[Lead Time (days)]],Table1[[#This Row],[Exp. Lead time]])</f>
        <v>6</v>
      </c>
      <c r="O876" s="55">
        <f>(Table1[[#This Row],[Exp. Lead time]]-N876)^2</f>
        <v>0</v>
      </c>
      <c r="P876" s="55">
        <v>0</v>
      </c>
      <c r="Q876" s="55">
        <f>1.64*SQRT(Table1[[#This Row],[Lead Time (days)]]*(M876^2)+Table1[[#This Row],[APU
(units)]]*P876)</f>
        <v>4.3401430976888298</v>
      </c>
      <c r="R876" s="58">
        <f>Table1[[#This Row],[Safety Stock]]+(E876/30)*Table1[[#This Row],[Lead Time (days)]]</f>
        <v>19.140143097688831</v>
      </c>
      <c r="S876" s="58" t="str">
        <f>IF(Table1[[#This Row],[On Hand Stock (units)]]&gt;R876,"yes","no")</f>
        <v>yes</v>
      </c>
      <c r="T876" s="59">
        <f>Table1[[#This Row],[On Hand Stock (units)]]-J876</f>
        <v>-76.300908171089503</v>
      </c>
      <c r="U876" s="59">
        <f>Table1[[#This Row],[Exp. Lead time]]*Table1[[#This Row],[APU
(units)]]/30</f>
        <v>14.8</v>
      </c>
      <c r="V876" s="59">
        <f>Table1[[#This Row],[On Hand Stock (units)]]+U876</f>
        <v>42.099091828910488</v>
      </c>
      <c r="W876" s="59" t="str">
        <f>IF(Table1[[#This Row],[On hand quantity after purchase]]&gt;Table1[[#This Row],[APU  Projection for oct]],"Yes","No")</f>
        <v>No</v>
      </c>
      <c r="X876" s="59">
        <f>AE876-Table1[[#This Row],[On Hand Stock (units)]]</f>
        <v>2880.8363696630895</v>
      </c>
      <c r="Y876" s="59">
        <f>MAX(Table1[[#This Row],[Qty required to meet next quarter]],Table1[[#This Row],[MOQ/One lead time demand]])</f>
        <v>2880.8363696630895</v>
      </c>
      <c r="Z876" s="59">
        <f>Table1[[#This Row],[Qty to purchase]]*Table1[[#This Row],[Std. Price ($)]]</f>
        <v>20965.621635067833</v>
      </c>
      <c r="AA876" s="59"/>
      <c r="AB876" s="59"/>
      <c r="AC876" s="61">
        <f>Table1[[#This Row],[On Hand Stock (units)]]-(12*Table1[[#This Row],[APU
(units)]])</f>
        <v>-860.70090817108951</v>
      </c>
      <c r="AD876" s="64">
        <v>399.6</v>
      </c>
      <c r="AE876" s="65">
        <f>AD876*Table1[[#This Row],[Std. Price ($)]]</f>
        <v>2908.1354614920001</v>
      </c>
    </row>
    <row r="877" spans="1:31" ht="18.5" x14ac:dyDescent="0.35">
      <c r="A877" s="46">
        <v>64314.378068317201</v>
      </c>
      <c r="B877" s="47">
        <v>43.495648099999997</v>
      </c>
      <c r="C877" s="47">
        <v>6752.9039803241949</v>
      </c>
      <c r="D877" s="47">
        <f>Table1[[#This Row],[On-Hand Stock ($)]]/Table1[[#This Row],[Std. Price ($)]]</f>
        <v>155.25470421313702</v>
      </c>
      <c r="E877" s="48">
        <v>66</v>
      </c>
      <c r="F877" s="49">
        <v>1.2</v>
      </c>
      <c r="G877" s="48">
        <v>0.81</v>
      </c>
      <c r="H877" s="48">
        <v>1.58</v>
      </c>
      <c r="I877" s="48">
        <v>38</v>
      </c>
      <c r="J877" s="55">
        <f>Table1[[#This Row],[APU
(units)]]+(Table1[[#This Row],[APU Trend]]*Table1[[#This Row],[APU
(units)]])</f>
        <v>145.19999999999999</v>
      </c>
      <c r="K877" s="55" t="str">
        <f>IF(Table1[[#This Row],[On Hand Stock (units)]]&gt;J877,"Yes","No")</f>
        <v>Yes</v>
      </c>
      <c r="L877" s="55">
        <f>Table1[[#This Row],[Lead Time (days)]]/Table1[[#This Row],[S-OTD]]</f>
        <v>46.913580246913575</v>
      </c>
      <c r="M877" s="55">
        <f>(Table1[[#This Row],[Demand variability (COV)]]/100)*E877</f>
        <v>1.0428000000000002</v>
      </c>
      <c r="N877" s="55">
        <f>AVERAGE(Table1[[#This Row],[Lead Time (days)]],Table1[[#This Row],[Exp. Lead time]])</f>
        <v>42.456790123456784</v>
      </c>
      <c r="O877" s="55">
        <f>(Table1[[#This Row],[Exp. Lead time]]-N877)^2</f>
        <v>19.862978204541999</v>
      </c>
      <c r="P877" s="55">
        <v>19.862978204541999</v>
      </c>
      <c r="Q877" s="55">
        <f>1.64*SQRT(Table1[[#This Row],[Lead Time (days)]]*(M877^2)+Table1[[#This Row],[APU
(units)]]*P877)</f>
        <v>60.308287337070162</v>
      </c>
      <c r="R877" s="58">
        <f>Table1[[#This Row],[Safety Stock]]+(E877/30)*Table1[[#This Row],[Lead Time (days)]]</f>
        <v>143.90828733707016</v>
      </c>
      <c r="S877" s="58" t="str">
        <f>IF(Table1[[#This Row],[On Hand Stock (units)]]&gt;R877,"yes","no")</f>
        <v>yes</v>
      </c>
      <c r="T877" s="59">
        <f>Table1[[#This Row],[On Hand Stock (units)]]-J877</f>
        <v>10.054704213137029</v>
      </c>
      <c r="U877" s="59">
        <f>Table1[[#This Row],[Exp. Lead time]]*Table1[[#This Row],[APU
(units)]]/30</f>
        <v>103.20987654320987</v>
      </c>
      <c r="V877" s="59">
        <f>Table1[[#This Row],[On Hand Stock (units)]]+U877</f>
        <v>258.46458075634689</v>
      </c>
      <c r="W877" s="59" t="str">
        <f>IF(Table1[[#This Row],[On hand quantity after purchase]]&gt;Table1[[#This Row],[APU  Projection for oct]],"Yes","No")</f>
        <v>Yes</v>
      </c>
      <c r="X877" s="59">
        <f>AE877-Table1[[#This Row],[On Hand Stock (units)]]</f>
        <v>29126.015596706864</v>
      </c>
      <c r="Y877" s="59">
        <f>MAX(Table1[[#This Row],[Qty required to meet next quarter]],Table1[[#This Row],[MOQ/One lead time demand]])</f>
        <v>29126.015596706864</v>
      </c>
      <c r="Z877" s="59">
        <f>Table1[[#This Row],[Qty to purchase]]*Table1[[#This Row],[Std. Price ($)]]</f>
        <v>1266854.9249494732</v>
      </c>
      <c r="AA877" s="59"/>
      <c r="AB877" s="59"/>
      <c r="AC877" s="61">
        <f>Table1[[#This Row],[On Hand Stock (units)]]-(12*Table1[[#This Row],[APU
(units)]])</f>
        <v>-636.74529578686293</v>
      </c>
      <c r="AD877" s="64">
        <v>673.2</v>
      </c>
      <c r="AE877" s="65">
        <f>AD877*Table1[[#This Row],[Std. Price ($)]]</f>
        <v>29281.270300920001</v>
      </c>
    </row>
    <row r="878" spans="1:31" ht="18.5" x14ac:dyDescent="0.35">
      <c r="A878" s="46">
        <v>38489.705191662913</v>
      </c>
      <c r="B878" s="47">
        <v>21.545518509999997</v>
      </c>
      <c r="C878" s="47">
        <v>2485.0170682597018</v>
      </c>
      <c r="D878" s="47">
        <f>Table1[[#This Row],[On-Hand Stock ($)]]/Table1[[#This Row],[Std. Price ($)]]</f>
        <v>115.33800252272054</v>
      </c>
      <c r="E878" s="48">
        <v>66</v>
      </c>
      <c r="F878" s="49">
        <v>0.8</v>
      </c>
      <c r="G878" s="48">
        <v>1</v>
      </c>
      <c r="H878" s="48">
        <v>1.58</v>
      </c>
      <c r="I878" s="48">
        <v>28</v>
      </c>
      <c r="J878" s="55">
        <f>Table1[[#This Row],[APU
(units)]]+(Table1[[#This Row],[APU Trend]]*Table1[[#This Row],[APU
(units)]])</f>
        <v>118.80000000000001</v>
      </c>
      <c r="K878" s="55" t="str">
        <f>IF(Table1[[#This Row],[On Hand Stock (units)]]&gt;J878,"Yes","No")</f>
        <v>No</v>
      </c>
      <c r="L878" s="55">
        <f>Table1[[#This Row],[Lead Time (days)]]/Table1[[#This Row],[S-OTD]]</f>
        <v>28</v>
      </c>
      <c r="M878" s="55">
        <f>(Table1[[#This Row],[Demand variability (COV)]]/100)*E878</f>
        <v>1.0428000000000002</v>
      </c>
      <c r="N878" s="55">
        <f>AVERAGE(Table1[[#This Row],[Lead Time (days)]],Table1[[#This Row],[Exp. Lead time]])</f>
        <v>28</v>
      </c>
      <c r="O878" s="55">
        <f>(Table1[[#This Row],[Exp. Lead time]]-N878)^2</f>
        <v>0</v>
      </c>
      <c r="P878" s="55">
        <v>0</v>
      </c>
      <c r="Q878" s="55">
        <f>1.64*SQRT(Table1[[#This Row],[Lead Time (days)]]*(M878^2)+Table1[[#This Row],[APU
(units)]]*P878)</f>
        <v>9.0494854523443493</v>
      </c>
      <c r="R878" s="58">
        <f>Table1[[#This Row],[Safety Stock]]+(E878/30)*Table1[[#This Row],[Lead Time (days)]]</f>
        <v>70.649485452344351</v>
      </c>
      <c r="S878" s="58" t="str">
        <f>IF(Table1[[#This Row],[On Hand Stock (units)]]&gt;R878,"yes","no")</f>
        <v>yes</v>
      </c>
      <c r="T878" s="59">
        <f>Table1[[#This Row],[On Hand Stock (units)]]-J878</f>
        <v>-3.4619974772794677</v>
      </c>
      <c r="U878" s="59">
        <f>Table1[[#This Row],[Exp. Lead time]]*Table1[[#This Row],[APU
(units)]]/30</f>
        <v>61.6</v>
      </c>
      <c r="V878" s="59">
        <f>Table1[[#This Row],[On Hand Stock (units)]]+U878</f>
        <v>176.93800252272055</v>
      </c>
      <c r="W878" s="59" t="str">
        <f>IF(Table1[[#This Row],[On hand quantity after purchase]]&gt;Table1[[#This Row],[APU  Projection for oct]],"Yes","No")</f>
        <v>Yes</v>
      </c>
      <c r="X878" s="59">
        <f>AE878-Table1[[#This Row],[On Hand Stock (units)]]</f>
        <v>10976.29492642528</v>
      </c>
      <c r="Y878" s="59">
        <f>MAX(Table1[[#This Row],[Qty required to meet next quarter]],Table1[[#This Row],[MOQ/One lead time demand]])</f>
        <v>10976.29492642528</v>
      </c>
      <c r="Z878" s="59">
        <f>Table1[[#This Row],[Qty to purchase]]*Table1[[#This Row],[Std. Price ($)]]</f>
        <v>236489.96550851493</v>
      </c>
      <c r="AA878" s="59"/>
      <c r="AB878" s="59"/>
      <c r="AC878" s="61">
        <f>Table1[[#This Row],[On Hand Stock (units)]]-(12*Table1[[#This Row],[APU
(units)]])</f>
        <v>-676.66199747727944</v>
      </c>
      <c r="AD878" s="64">
        <v>514.80000000000007</v>
      </c>
      <c r="AE878" s="65">
        <f>AD878*Table1[[#This Row],[Std. Price ($)]]</f>
        <v>11091.632928948</v>
      </c>
    </row>
    <row r="879" spans="1:31" ht="18.5" x14ac:dyDescent="0.35">
      <c r="A879" s="46">
        <v>47576.202616929753</v>
      </c>
      <c r="B879" s="47">
        <v>42.690824839999998</v>
      </c>
      <c r="C879" s="47">
        <v>1108.6463729879642</v>
      </c>
      <c r="D879" s="47">
        <f>Table1[[#This Row],[On-Hand Stock ($)]]/Table1[[#This Row],[Std. Price ($)]]</f>
        <v>25.969195421803995</v>
      </c>
      <c r="E879" s="48">
        <v>122</v>
      </c>
      <c r="F879" s="49">
        <v>-0.1</v>
      </c>
      <c r="G879" s="48">
        <v>0.9</v>
      </c>
      <c r="H879" s="48">
        <v>0.91</v>
      </c>
      <c r="I879" s="48">
        <v>5</v>
      </c>
      <c r="J879" s="55">
        <f>Table1[[#This Row],[APU
(units)]]+(Table1[[#This Row],[APU Trend]]*Table1[[#This Row],[APU
(units)]])</f>
        <v>109.8</v>
      </c>
      <c r="K879" s="55" t="str">
        <f>IF(Table1[[#This Row],[On Hand Stock (units)]]&gt;J879,"Yes","No")</f>
        <v>No</v>
      </c>
      <c r="L879" s="55">
        <f>Table1[[#This Row],[Lead Time (days)]]/Table1[[#This Row],[S-OTD]]</f>
        <v>5.5555555555555554</v>
      </c>
      <c r="M879" s="55">
        <f>(Table1[[#This Row],[Demand variability (COV)]]/100)*E879</f>
        <v>1.1102000000000001</v>
      </c>
      <c r="N879" s="55">
        <f>AVERAGE(Table1[[#This Row],[Lead Time (days)]],Table1[[#This Row],[Exp. Lead time]])</f>
        <v>5.2777777777777777</v>
      </c>
      <c r="O879" s="55">
        <f>(Table1[[#This Row],[Exp. Lead time]]-N879)^2</f>
        <v>7.7160493827160434E-2</v>
      </c>
      <c r="P879" s="55">
        <v>7.7160493827160434E-2</v>
      </c>
      <c r="Q879" s="55">
        <f>1.64*SQRT(Table1[[#This Row],[Lead Time (days)]]*(M879^2)+Table1[[#This Row],[APU
(units)]]*P879)</f>
        <v>6.4725588202826509</v>
      </c>
      <c r="R879" s="58">
        <f>Table1[[#This Row],[Safety Stock]]+(E879/30)*Table1[[#This Row],[Lead Time (days)]]</f>
        <v>26.805892153615982</v>
      </c>
      <c r="S879" s="58" t="str">
        <f>IF(Table1[[#This Row],[On Hand Stock (units)]]&gt;R879,"yes","no")</f>
        <v>no</v>
      </c>
      <c r="T879" s="59">
        <f>Table1[[#This Row],[On Hand Stock (units)]]-J879</f>
        <v>-83.830804578195995</v>
      </c>
      <c r="U879" s="59">
        <f>Table1[[#This Row],[Exp. Lead time]]*Table1[[#This Row],[APU
(units)]]/30</f>
        <v>22.592592592592592</v>
      </c>
      <c r="V879" s="59">
        <f>Table1[[#This Row],[On Hand Stock (units)]]+U879</f>
        <v>48.561788014396583</v>
      </c>
      <c r="W879" s="59" t="str">
        <f>IF(Table1[[#This Row],[On hand quantity after purchase]]&gt;Table1[[#This Row],[APU  Projection for oct]],"Yes","No")</f>
        <v>No</v>
      </c>
      <c r="X879" s="59">
        <f>AE879-Table1[[#This Row],[On Hand Stock (units)]]</f>
        <v>12473.904317730194</v>
      </c>
      <c r="Y879" s="59">
        <f>MAX(Table1[[#This Row],[Qty required to meet next quarter]],Table1[[#This Row],[MOQ/One lead time demand]])</f>
        <v>12473.904317730194</v>
      </c>
      <c r="Z879" s="59">
        <f>Table1[[#This Row],[Qty to purchase]]*Table1[[#This Row],[Std. Price ($)]]</f>
        <v>532521.26429913938</v>
      </c>
      <c r="AA879" s="59"/>
      <c r="AB879" s="59"/>
      <c r="AC879" s="61">
        <f>Table1[[#This Row],[On Hand Stock (units)]]-(12*Table1[[#This Row],[APU
(units)]])</f>
        <v>-1438.030804578196</v>
      </c>
      <c r="AD879" s="64">
        <v>292.79999999999995</v>
      </c>
      <c r="AE879" s="65">
        <f>AD879*Table1[[#This Row],[Std. Price ($)]]</f>
        <v>12499.873513151997</v>
      </c>
    </row>
    <row r="880" spans="1:31" ht="18.5" x14ac:dyDescent="0.35">
      <c r="A880" s="46">
        <v>82265.285098747336</v>
      </c>
      <c r="B880" s="47">
        <v>6.3195792799999992</v>
      </c>
      <c r="C880" s="47">
        <v>210.78214123486077</v>
      </c>
      <c r="D880" s="47">
        <f>Table1[[#This Row],[On-Hand Stock ($)]]/Table1[[#This Row],[Std. Price ($)]]</f>
        <v>33.353824977231838</v>
      </c>
      <c r="E880" s="48">
        <v>114</v>
      </c>
      <c r="F880" s="49">
        <v>-0.2</v>
      </c>
      <c r="G880" s="48">
        <v>0.96</v>
      </c>
      <c r="H880" s="48">
        <v>1.36</v>
      </c>
      <c r="I880" s="48">
        <v>5</v>
      </c>
      <c r="J880" s="55">
        <f>Table1[[#This Row],[APU
(units)]]+(Table1[[#This Row],[APU Trend]]*Table1[[#This Row],[APU
(units)]])</f>
        <v>91.2</v>
      </c>
      <c r="K880" s="55" t="str">
        <f>IF(Table1[[#This Row],[On Hand Stock (units)]]&gt;J880,"Yes","No")</f>
        <v>No</v>
      </c>
      <c r="L880" s="55">
        <f>Table1[[#This Row],[Lead Time (days)]]/Table1[[#This Row],[S-OTD]]</f>
        <v>5.2083333333333339</v>
      </c>
      <c r="M880" s="55">
        <f>(Table1[[#This Row],[Demand variability (COV)]]/100)*E880</f>
        <v>1.5504000000000002</v>
      </c>
      <c r="N880" s="55">
        <f>AVERAGE(Table1[[#This Row],[Lead Time (days)]],Table1[[#This Row],[Exp. Lead time]])</f>
        <v>5.104166666666667</v>
      </c>
      <c r="O880" s="55">
        <f>(Table1[[#This Row],[Exp. Lead time]]-N880)^2</f>
        <v>1.0850694444444507E-2</v>
      </c>
      <c r="P880" s="55">
        <v>1.0850694444444507E-2</v>
      </c>
      <c r="Q880" s="55">
        <f>1.64*SQRT(Table1[[#This Row],[Lead Time (days)]]*(M880^2)+Table1[[#This Row],[APU
(units)]]*P880)</f>
        <v>5.9709695057290899</v>
      </c>
      <c r="R880" s="58">
        <f>Table1[[#This Row],[Safety Stock]]+(E880/30)*Table1[[#This Row],[Lead Time (days)]]</f>
        <v>24.970969505729091</v>
      </c>
      <c r="S880" s="58" t="str">
        <f>IF(Table1[[#This Row],[On Hand Stock (units)]]&gt;R880,"yes","no")</f>
        <v>yes</v>
      </c>
      <c r="T880" s="59">
        <f>Table1[[#This Row],[On Hand Stock (units)]]-J880</f>
        <v>-57.846175022768165</v>
      </c>
      <c r="U880" s="59">
        <f>Table1[[#This Row],[Exp. Lead time]]*Table1[[#This Row],[APU
(units)]]/30</f>
        <v>19.791666666666671</v>
      </c>
      <c r="V880" s="59">
        <f>Table1[[#This Row],[On Hand Stock (units)]]+U880</f>
        <v>53.145491643898509</v>
      </c>
      <c r="W880" s="59" t="str">
        <f>IF(Table1[[#This Row],[On hand quantity after purchase]]&gt;Table1[[#This Row],[APU  Projection for oct]],"Yes","No")</f>
        <v>No</v>
      </c>
      <c r="X880" s="59">
        <f>AE880-Table1[[#This Row],[On Hand Stock (units)]]</f>
        <v>1263.4238432787681</v>
      </c>
      <c r="Y880" s="59">
        <f>MAX(Table1[[#This Row],[Qty required to meet next quarter]],Table1[[#This Row],[MOQ/One lead time demand]])</f>
        <v>1263.4238432787681</v>
      </c>
      <c r="Z880" s="59">
        <f>Table1[[#This Row],[Qty to purchase]]*Table1[[#This Row],[Std. Price ($)]]</f>
        <v>7984.3071418424697</v>
      </c>
      <c r="AA880" s="59"/>
      <c r="AB880" s="59"/>
      <c r="AC880" s="61">
        <f>Table1[[#This Row],[On Hand Stock (units)]]-(12*Table1[[#This Row],[APU
(units)]])</f>
        <v>-1334.6461750227681</v>
      </c>
      <c r="AD880" s="64">
        <v>205.20000000000002</v>
      </c>
      <c r="AE880" s="65">
        <f>AD880*Table1[[#This Row],[Std. Price ($)]]</f>
        <v>1296.777668256</v>
      </c>
    </row>
    <row r="881" spans="1:31" ht="18.5" x14ac:dyDescent="0.35">
      <c r="A881" s="46">
        <v>38388.468651004929</v>
      </c>
      <c r="B881" s="47">
        <v>5.4179999999999993</v>
      </c>
      <c r="C881" s="47">
        <v>359.91818356266668</v>
      </c>
      <c r="D881" s="47">
        <f>Table1[[#This Row],[On-Hand Stock ($)]]/Table1[[#This Row],[Std. Price ($)]]</f>
        <v>66.43008186834011</v>
      </c>
      <c r="E881" s="48">
        <v>74</v>
      </c>
      <c r="F881" s="49">
        <v>1.5</v>
      </c>
      <c r="G881" s="48">
        <v>1</v>
      </c>
      <c r="H881" s="48">
        <v>1.27</v>
      </c>
      <c r="I881" s="48">
        <v>16</v>
      </c>
      <c r="J881" s="55">
        <f>Table1[[#This Row],[APU
(units)]]+(Table1[[#This Row],[APU Trend]]*Table1[[#This Row],[APU
(units)]])</f>
        <v>185</v>
      </c>
      <c r="K881" s="55" t="str">
        <f>IF(Table1[[#This Row],[On Hand Stock (units)]]&gt;J881,"Yes","No")</f>
        <v>No</v>
      </c>
      <c r="L881" s="55">
        <f>Table1[[#This Row],[Lead Time (days)]]/Table1[[#This Row],[S-OTD]]</f>
        <v>16</v>
      </c>
      <c r="M881" s="55">
        <f>(Table1[[#This Row],[Demand variability (COV)]]/100)*E881</f>
        <v>0.93979999999999997</v>
      </c>
      <c r="N881" s="55">
        <f>AVERAGE(Table1[[#This Row],[Lead Time (days)]],Table1[[#This Row],[Exp. Lead time]])</f>
        <v>16</v>
      </c>
      <c r="O881" s="55">
        <f>(Table1[[#This Row],[Exp. Lead time]]-N881)^2</f>
        <v>0</v>
      </c>
      <c r="P881" s="55">
        <v>0</v>
      </c>
      <c r="Q881" s="55">
        <f>1.64*SQRT(Table1[[#This Row],[Lead Time (days)]]*(M881^2)+Table1[[#This Row],[APU
(units)]]*P881)</f>
        <v>6.165087999999999</v>
      </c>
      <c r="R881" s="58">
        <f>Table1[[#This Row],[Safety Stock]]+(E881/30)*Table1[[#This Row],[Lead Time (days)]]</f>
        <v>45.631754666666666</v>
      </c>
      <c r="S881" s="58" t="str">
        <f>IF(Table1[[#This Row],[On Hand Stock (units)]]&gt;R881,"yes","no")</f>
        <v>yes</v>
      </c>
      <c r="T881" s="59">
        <f>Table1[[#This Row],[On Hand Stock (units)]]-J881</f>
        <v>-118.56991813165989</v>
      </c>
      <c r="U881" s="59">
        <f>Table1[[#This Row],[Exp. Lead time]]*Table1[[#This Row],[APU
(units)]]/30</f>
        <v>39.466666666666669</v>
      </c>
      <c r="V881" s="59">
        <f>Table1[[#This Row],[On Hand Stock (units)]]+U881</f>
        <v>105.89674853500678</v>
      </c>
      <c r="W881" s="59" t="str">
        <f>IF(Table1[[#This Row],[On hand quantity after purchase]]&gt;Table1[[#This Row],[APU  Projection for oct]],"Yes","No")</f>
        <v>No</v>
      </c>
      <c r="X881" s="59">
        <f>AE881-Table1[[#This Row],[On Hand Stock (units)]]</f>
        <v>4744.7539181316588</v>
      </c>
      <c r="Y881" s="59">
        <f>MAX(Table1[[#This Row],[Qty required to meet next quarter]],Table1[[#This Row],[MOQ/One lead time demand]])</f>
        <v>4744.7539181316588</v>
      </c>
      <c r="Z881" s="59">
        <f>Table1[[#This Row],[Qty to purchase]]*Table1[[#This Row],[Std. Price ($)]]</f>
        <v>25707.076728437325</v>
      </c>
      <c r="AA881" s="59"/>
      <c r="AB881" s="59"/>
      <c r="AC881" s="61">
        <f>Table1[[#This Row],[On Hand Stock (units)]]-(12*Table1[[#This Row],[APU
(units)]])</f>
        <v>-821.56991813165985</v>
      </c>
      <c r="AD881" s="64">
        <v>888</v>
      </c>
      <c r="AE881" s="65">
        <f>AD881*Table1[[#This Row],[Std. Price ($)]]</f>
        <v>4811.1839999999993</v>
      </c>
    </row>
    <row r="882" spans="1:31" ht="18.5" x14ac:dyDescent="0.35">
      <c r="A882" s="46">
        <v>12609.243091483169</v>
      </c>
      <c r="B882" s="47">
        <v>37.531641839999999</v>
      </c>
      <c r="C882" s="47">
        <v>1034.1208718990104</v>
      </c>
      <c r="D882" s="47">
        <f>Table1[[#This Row],[On-Hand Stock ($)]]/Table1[[#This Row],[Std. Price ($)]]</f>
        <v>27.553307587969094</v>
      </c>
      <c r="E882" s="48">
        <v>106</v>
      </c>
      <c r="F882" s="49">
        <v>0.5</v>
      </c>
      <c r="G882" s="48">
        <v>1</v>
      </c>
      <c r="H882" s="48">
        <v>1.1200000000000001</v>
      </c>
      <c r="I882" s="48">
        <v>5</v>
      </c>
      <c r="J882" s="55">
        <f>Table1[[#This Row],[APU
(units)]]+(Table1[[#This Row],[APU Trend]]*Table1[[#This Row],[APU
(units)]])</f>
        <v>159</v>
      </c>
      <c r="K882" s="55" t="str">
        <f>IF(Table1[[#This Row],[On Hand Stock (units)]]&gt;J882,"Yes","No")</f>
        <v>No</v>
      </c>
      <c r="L882" s="55">
        <f>Table1[[#This Row],[Lead Time (days)]]/Table1[[#This Row],[S-OTD]]</f>
        <v>5</v>
      </c>
      <c r="M882" s="55">
        <f>(Table1[[#This Row],[Demand variability (COV)]]/100)*E882</f>
        <v>1.1872000000000003</v>
      </c>
      <c r="N882" s="55">
        <f>AVERAGE(Table1[[#This Row],[Lead Time (days)]],Table1[[#This Row],[Exp. Lead time]])</f>
        <v>5</v>
      </c>
      <c r="O882" s="55">
        <f>(Table1[[#This Row],[Exp. Lead time]]-N882)^2</f>
        <v>0</v>
      </c>
      <c r="P882" s="55">
        <v>0</v>
      </c>
      <c r="Q882" s="55">
        <f>1.64*SQRT(Table1[[#This Row],[Lead Time (days)]]*(M882^2)+Table1[[#This Row],[APU
(units)]]*P882)</f>
        <v>4.353642240735911</v>
      </c>
      <c r="R882" s="58">
        <f>Table1[[#This Row],[Safety Stock]]+(E882/30)*Table1[[#This Row],[Lead Time (days)]]</f>
        <v>22.020308907402576</v>
      </c>
      <c r="S882" s="58" t="str">
        <f>IF(Table1[[#This Row],[On Hand Stock (units)]]&gt;R882,"yes","no")</f>
        <v>yes</v>
      </c>
      <c r="T882" s="59">
        <f>Table1[[#This Row],[On Hand Stock (units)]]-J882</f>
        <v>-131.4466924120309</v>
      </c>
      <c r="U882" s="59">
        <f>Table1[[#This Row],[Exp. Lead time]]*Table1[[#This Row],[APU
(units)]]/30</f>
        <v>17.666666666666668</v>
      </c>
      <c r="V882" s="59">
        <f>Table1[[#This Row],[On Hand Stock (units)]]+U882</f>
        <v>45.219974254635758</v>
      </c>
      <c r="W882" s="59" t="str">
        <f>IF(Table1[[#This Row],[On hand quantity after purchase]]&gt;Table1[[#This Row],[APU  Projection for oct]],"Yes","No")</f>
        <v>No</v>
      </c>
      <c r="X882" s="59">
        <f>AE882-Table1[[#This Row],[On Hand Stock (units)]]</f>
        <v>23842.570902652031</v>
      </c>
      <c r="Y882" s="59">
        <f>MAX(Table1[[#This Row],[Qty required to meet next quarter]],Table1[[#This Row],[MOQ/One lead time demand]])</f>
        <v>23842.570902652031</v>
      </c>
      <c r="Z882" s="59">
        <f>Table1[[#This Row],[Qty to purchase]]*Table1[[#This Row],[Std. Price ($)]]</f>
        <v>894850.83166314149</v>
      </c>
      <c r="AA882" s="59"/>
      <c r="AB882" s="59"/>
      <c r="AC882" s="61">
        <f>Table1[[#This Row],[On Hand Stock (units)]]-(12*Table1[[#This Row],[APU
(units)]])</f>
        <v>-1244.4466924120309</v>
      </c>
      <c r="AD882" s="64">
        <v>636</v>
      </c>
      <c r="AE882" s="65">
        <f>AD882*Table1[[#This Row],[Std. Price ($)]]</f>
        <v>23870.124210239999</v>
      </c>
    </row>
    <row r="883" spans="1:31" ht="18.5" x14ac:dyDescent="0.35">
      <c r="A883" s="46">
        <v>68332.617409229162</v>
      </c>
      <c r="B883" s="47">
        <v>7.7172104299999997</v>
      </c>
      <c r="C883" s="47">
        <v>34.405056171212109</v>
      </c>
      <c r="D883" s="47">
        <f>Table1[[#This Row],[On-Hand Stock ($)]]/Table1[[#This Row],[Std. Price ($)]]</f>
        <v>4.4582244430533313</v>
      </c>
      <c r="E883" s="48">
        <v>90</v>
      </c>
      <c r="F883" s="49">
        <v>-0.1</v>
      </c>
      <c r="G883" s="48">
        <v>1</v>
      </c>
      <c r="H883" s="48">
        <v>0.51</v>
      </c>
      <c r="I883" s="48">
        <v>2</v>
      </c>
      <c r="J883" s="55">
        <f>Table1[[#This Row],[APU
(units)]]+(Table1[[#This Row],[APU Trend]]*Table1[[#This Row],[APU
(units)]])</f>
        <v>81</v>
      </c>
      <c r="K883" s="55" t="str">
        <f>IF(Table1[[#This Row],[On Hand Stock (units)]]&gt;J883,"Yes","No")</f>
        <v>No</v>
      </c>
      <c r="L883" s="55">
        <f>Table1[[#This Row],[Lead Time (days)]]/Table1[[#This Row],[S-OTD]]</f>
        <v>2</v>
      </c>
      <c r="M883" s="55">
        <f>(Table1[[#This Row],[Demand variability (COV)]]/100)*E883</f>
        <v>0.45900000000000002</v>
      </c>
      <c r="N883" s="55">
        <f>AVERAGE(Table1[[#This Row],[Lead Time (days)]],Table1[[#This Row],[Exp. Lead time]])</f>
        <v>2</v>
      </c>
      <c r="O883" s="55">
        <f>(Table1[[#This Row],[Exp. Lead time]]-N883)^2</f>
        <v>0</v>
      </c>
      <c r="P883" s="55">
        <v>0</v>
      </c>
      <c r="Q883" s="55">
        <f>1.64*SQRT(Table1[[#This Row],[Lead Time (days)]]*(M883^2)+Table1[[#This Row],[APU
(units)]]*P883)</f>
        <v>1.0645634012119709</v>
      </c>
      <c r="R883" s="58">
        <f>Table1[[#This Row],[Safety Stock]]+(E883/30)*Table1[[#This Row],[Lead Time (days)]]</f>
        <v>7.0645634012119709</v>
      </c>
      <c r="S883" s="58" t="str">
        <f>IF(Table1[[#This Row],[On Hand Stock (units)]]&gt;R883,"yes","no")</f>
        <v>no</v>
      </c>
      <c r="T883" s="59">
        <f>Table1[[#This Row],[On Hand Stock (units)]]-J883</f>
        <v>-76.541775556946675</v>
      </c>
      <c r="U883" s="59">
        <f>Table1[[#This Row],[Exp. Lead time]]*Table1[[#This Row],[APU
(units)]]/30</f>
        <v>6</v>
      </c>
      <c r="V883" s="59">
        <f>Table1[[#This Row],[On Hand Stock (units)]]+U883</f>
        <v>10.458224443053332</v>
      </c>
      <c r="W883" s="59" t="str">
        <f>IF(Table1[[#This Row],[On hand quantity after purchase]]&gt;Table1[[#This Row],[APU  Projection for oct]],"Yes","No")</f>
        <v>No</v>
      </c>
      <c r="X883" s="59">
        <f>AE883-Table1[[#This Row],[On Hand Stock (units)]]</f>
        <v>1662.4592284369467</v>
      </c>
      <c r="Y883" s="59">
        <f>MAX(Table1[[#This Row],[Qty required to meet next quarter]],Table1[[#This Row],[MOQ/One lead time demand]])</f>
        <v>1662.4592284369467</v>
      </c>
      <c r="Z883" s="59">
        <f>Table1[[#This Row],[Qty to purchase]]*Table1[[#This Row],[Std. Price ($)]]</f>
        <v>12829.547697143356</v>
      </c>
      <c r="AA883" s="59"/>
      <c r="AB883" s="59"/>
      <c r="AC883" s="61">
        <f>Table1[[#This Row],[On Hand Stock (units)]]-(12*Table1[[#This Row],[APU
(units)]])</f>
        <v>-1075.5417755569467</v>
      </c>
      <c r="AD883" s="64">
        <v>216</v>
      </c>
      <c r="AE883" s="65">
        <f>AD883*Table1[[#This Row],[Std. Price ($)]]</f>
        <v>1666.9174528799999</v>
      </c>
    </row>
    <row r="884" spans="1:31" ht="18.5" x14ac:dyDescent="0.35">
      <c r="A884" s="46">
        <v>80519.245314686399</v>
      </c>
      <c r="B884" s="47">
        <v>23.133999999999997</v>
      </c>
      <c r="C884" s="47">
        <v>1395.4314231000001</v>
      </c>
      <c r="D884" s="47">
        <f>Table1[[#This Row],[On-Hand Stock ($)]]/Table1[[#This Row],[Std. Price ($)]]</f>
        <v>60.319504759228849</v>
      </c>
      <c r="E884" s="48">
        <v>66</v>
      </c>
      <c r="F884" s="49">
        <v>-0.2</v>
      </c>
      <c r="G884" s="48">
        <v>1</v>
      </c>
      <c r="H884" s="48">
        <v>1.3</v>
      </c>
      <c r="I884" s="48">
        <v>15</v>
      </c>
      <c r="J884" s="55">
        <f>Table1[[#This Row],[APU
(units)]]+(Table1[[#This Row],[APU Trend]]*Table1[[#This Row],[APU
(units)]])</f>
        <v>52.8</v>
      </c>
      <c r="K884" s="55" t="str">
        <f>IF(Table1[[#This Row],[On Hand Stock (units)]]&gt;J884,"Yes","No")</f>
        <v>Yes</v>
      </c>
      <c r="L884" s="55">
        <f>Table1[[#This Row],[Lead Time (days)]]/Table1[[#This Row],[S-OTD]]</f>
        <v>15</v>
      </c>
      <c r="M884" s="55">
        <f>(Table1[[#This Row],[Demand variability (COV)]]/100)*E884</f>
        <v>0.8580000000000001</v>
      </c>
      <c r="N884" s="55">
        <f>AVERAGE(Table1[[#This Row],[Lead Time (days)]],Table1[[#This Row],[Exp. Lead time]])</f>
        <v>15</v>
      </c>
      <c r="O884" s="55">
        <f>(Table1[[#This Row],[Exp. Lead time]]-N884)^2</f>
        <v>0</v>
      </c>
      <c r="P884" s="55">
        <v>0</v>
      </c>
      <c r="Q884" s="55">
        <f>1.64*SQRT(Table1[[#This Row],[Lead Time (days)]]*(M884^2)+Table1[[#This Row],[APU
(units)]]*P884)</f>
        <v>5.4497523261153802</v>
      </c>
      <c r="R884" s="58">
        <f>Table1[[#This Row],[Safety Stock]]+(E884/30)*Table1[[#This Row],[Lead Time (days)]]</f>
        <v>38.44975232611538</v>
      </c>
      <c r="S884" s="58" t="str">
        <f>IF(Table1[[#This Row],[On Hand Stock (units)]]&gt;R884,"yes","no")</f>
        <v>yes</v>
      </c>
      <c r="T884" s="59">
        <f>Table1[[#This Row],[On Hand Stock (units)]]-J884</f>
        <v>7.5195047592288518</v>
      </c>
      <c r="U884" s="59">
        <f>Table1[[#This Row],[Exp. Lead time]]*Table1[[#This Row],[APU
(units)]]/30</f>
        <v>33</v>
      </c>
      <c r="V884" s="59">
        <f>Table1[[#This Row],[On Hand Stock (units)]]+U884</f>
        <v>93.319504759228849</v>
      </c>
      <c r="W884" s="59" t="str">
        <f>IF(Table1[[#This Row],[On hand quantity after purchase]]&gt;Table1[[#This Row],[APU  Projection for oct]],"Yes","No")</f>
        <v>Yes</v>
      </c>
      <c r="X884" s="59">
        <f>AE884-Table1[[#This Row],[On Hand Stock (units)]]</f>
        <v>2687.9996952407701</v>
      </c>
      <c r="Y884" s="59">
        <f>MAX(Table1[[#This Row],[Qty required to meet next quarter]],Table1[[#This Row],[MOQ/One lead time demand]])</f>
        <v>2687.9996952407701</v>
      </c>
      <c r="Z884" s="59">
        <f>Table1[[#This Row],[Qty to purchase]]*Table1[[#This Row],[Std. Price ($)]]</f>
        <v>62184.184949699964</v>
      </c>
      <c r="AA884" s="59"/>
      <c r="AB884" s="59"/>
      <c r="AC884" s="61">
        <f>Table1[[#This Row],[On Hand Stock (units)]]-(12*Table1[[#This Row],[APU
(units)]])</f>
        <v>-731.68049524077117</v>
      </c>
      <c r="AD884" s="64">
        <v>118.79999999999998</v>
      </c>
      <c r="AE884" s="65">
        <f>AD884*Table1[[#This Row],[Std. Price ($)]]</f>
        <v>2748.319199999999</v>
      </c>
    </row>
    <row r="885" spans="1:31" ht="18.5" x14ac:dyDescent="0.35">
      <c r="A885" s="46">
        <v>63390.615405505399</v>
      </c>
      <c r="B885" s="47">
        <v>5.0671200000000001</v>
      </c>
      <c r="C885" s="47">
        <v>116.1107223452763</v>
      </c>
      <c r="D885" s="47">
        <f>Table1[[#This Row],[On-Hand Stock ($)]]/Table1[[#This Row],[Std. Price ($)]]</f>
        <v>22.914539688279792</v>
      </c>
      <c r="E885" s="48">
        <v>34</v>
      </c>
      <c r="F885" s="49">
        <v>1.2</v>
      </c>
      <c r="G885" s="48">
        <v>0.94</v>
      </c>
      <c r="H885" s="48">
        <v>1.99</v>
      </c>
      <c r="I885" s="48">
        <v>8</v>
      </c>
      <c r="J885" s="55">
        <f>Table1[[#This Row],[APU
(units)]]+(Table1[[#This Row],[APU Trend]]*Table1[[#This Row],[APU
(units)]])</f>
        <v>74.8</v>
      </c>
      <c r="K885" s="55" t="str">
        <f>IF(Table1[[#This Row],[On Hand Stock (units)]]&gt;J885,"Yes","No")</f>
        <v>No</v>
      </c>
      <c r="L885" s="55">
        <f>Table1[[#This Row],[Lead Time (days)]]/Table1[[#This Row],[S-OTD]]</f>
        <v>8.5106382978723403</v>
      </c>
      <c r="M885" s="55">
        <f>(Table1[[#This Row],[Demand variability (COV)]]/100)*E885</f>
        <v>0.67660000000000009</v>
      </c>
      <c r="N885" s="55">
        <f>AVERAGE(Table1[[#This Row],[Lead Time (days)]],Table1[[#This Row],[Exp. Lead time]])</f>
        <v>8.2553191489361701</v>
      </c>
      <c r="O885" s="55">
        <f>(Table1[[#This Row],[Exp. Lead time]]-N885)^2</f>
        <v>6.518786781349023E-2</v>
      </c>
      <c r="P885" s="55">
        <v>6.518786781349023E-2</v>
      </c>
      <c r="Q885" s="55">
        <f>1.64*SQRT(Table1[[#This Row],[Lead Time (days)]]*(M885^2)+Table1[[#This Row],[APU
(units)]]*P885)</f>
        <v>3.9763449556379729</v>
      </c>
      <c r="R885" s="58">
        <f>Table1[[#This Row],[Safety Stock]]+(E885/30)*Table1[[#This Row],[Lead Time (days)]]</f>
        <v>13.04301162230464</v>
      </c>
      <c r="S885" s="58" t="str">
        <f>IF(Table1[[#This Row],[On Hand Stock (units)]]&gt;R885,"yes","no")</f>
        <v>yes</v>
      </c>
      <c r="T885" s="59">
        <f>Table1[[#This Row],[On Hand Stock (units)]]-J885</f>
        <v>-51.885460311720209</v>
      </c>
      <c r="U885" s="59">
        <f>Table1[[#This Row],[Exp. Lead time]]*Table1[[#This Row],[APU
(units)]]/30</f>
        <v>9.6453900709219855</v>
      </c>
      <c r="V885" s="59">
        <f>Table1[[#This Row],[On Hand Stock (units)]]+U885</f>
        <v>32.559929759201779</v>
      </c>
      <c r="W885" s="59" t="str">
        <f>IF(Table1[[#This Row],[On hand quantity after purchase]]&gt;Table1[[#This Row],[APU  Projection for oct]],"Yes","No")</f>
        <v>No</v>
      </c>
      <c r="X885" s="59">
        <f>AE885-Table1[[#This Row],[On Hand Stock (units)]]</f>
        <v>1734.36267631172</v>
      </c>
      <c r="Y885" s="59">
        <f>MAX(Table1[[#This Row],[Qty required to meet next quarter]],Table1[[#This Row],[MOQ/One lead time demand]])</f>
        <v>1734.36267631172</v>
      </c>
      <c r="Z885" s="59">
        <f>Table1[[#This Row],[Qty to purchase]]*Table1[[#This Row],[Std. Price ($)]]</f>
        <v>8788.2238043926427</v>
      </c>
      <c r="AA885" s="59"/>
      <c r="AB885" s="59"/>
      <c r="AC885" s="61">
        <f>Table1[[#This Row],[On Hand Stock (units)]]-(12*Table1[[#This Row],[APU
(units)]])</f>
        <v>-385.08546031172023</v>
      </c>
      <c r="AD885" s="64">
        <v>346.79999999999995</v>
      </c>
      <c r="AE885" s="65">
        <f>AD885*Table1[[#This Row],[Std. Price ($)]]</f>
        <v>1757.2772159999997</v>
      </c>
    </row>
    <row r="886" spans="1:31" ht="18.5" x14ac:dyDescent="0.35">
      <c r="A886" s="46">
        <v>68278.330934614743</v>
      </c>
      <c r="B886" s="47">
        <v>7.1035999999999992</v>
      </c>
      <c r="C886" s="47">
        <v>431.25423834239996</v>
      </c>
      <c r="D886" s="47">
        <f>Table1[[#This Row],[On-Hand Stock ($)]]/Table1[[#This Row],[Std. Price ($)]]</f>
        <v>60.709251413705729</v>
      </c>
      <c r="E886" s="48">
        <v>74</v>
      </c>
      <c r="F886" s="49">
        <v>-0.2</v>
      </c>
      <c r="G886" s="48">
        <v>1</v>
      </c>
      <c r="H886" s="48">
        <v>1.19</v>
      </c>
      <c r="I886" s="48">
        <v>16</v>
      </c>
      <c r="J886" s="55">
        <f>Table1[[#This Row],[APU
(units)]]+(Table1[[#This Row],[APU Trend]]*Table1[[#This Row],[APU
(units)]])</f>
        <v>59.2</v>
      </c>
      <c r="K886" s="55" t="str">
        <f>IF(Table1[[#This Row],[On Hand Stock (units)]]&gt;J886,"Yes","No")</f>
        <v>Yes</v>
      </c>
      <c r="L886" s="55">
        <f>Table1[[#This Row],[Lead Time (days)]]/Table1[[#This Row],[S-OTD]]</f>
        <v>16</v>
      </c>
      <c r="M886" s="55">
        <f>(Table1[[#This Row],[Demand variability (COV)]]/100)*E886</f>
        <v>0.88059999999999994</v>
      </c>
      <c r="N886" s="55">
        <f>AVERAGE(Table1[[#This Row],[Lead Time (days)]],Table1[[#This Row],[Exp. Lead time]])</f>
        <v>16</v>
      </c>
      <c r="O886" s="55">
        <f>(Table1[[#This Row],[Exp. Lead time]]-N886)^2</f>
        <v>0</v>
      </c>
      <c r="P886" s="55">
        <v>0</v>
      </c>
      <c r="Q886" s="55">
        <f>1.64*SQRT(Table1[[#This Row],[Lead Time (days)]]*(M886^2)+Table1[[#This Row],[APU
(units)]]*P886)</f>
        <v>5.7767359999999996</v>
      </c>
      <c r="R886" s="58">
        <f>Table1[[#This Row],[Safety Stock]]+(E886/30)*Table1[[#This Row],[Lead Time (days)]]</f>
        <v>45.243402666666668</v>
      </c>
      <c r="S886" s="58" t="str">
        <f>IF(Table1[[#This Row],[On Hand Stock (units)]]&gt;R886,"yes","no")</f>
        <v>yes</v>
      </c>
      <c r="T886" s="59">
        <f>Table1[[#This Row],[On Hand Stock (units)]]-J886</f>
        <v>1.5092514137057265</v>
      </c>
      <c r="U886" s="59">
        <f>Table1[[#This Row],[Exp. Lead time]]*Table1[[#This Row],[APU
(units)]]/30</f>
        <v>39.466666666666669</v>
      </c>
      <c r="V886" s="59">
        <f>Table1[[#This Row],[On Hand Stock (units)]]+U886</f>
        <v>100.1759180803724</v>
      </c>
      <c r="W886" s="59" t="str">
        <f>IF(Table1[[#This Row],[On hand quantity after purchase]]&gt;Table1[[#This Row],[APU  Projection for oct]],"Yes","No")</f>
        <v>Yes</v>
      </c>
      <c r="X886" s="59">
        <f>AE886-Table1[[#This Row],[On Hand Stock (units)]]</f>
        <v>885.49026858629406</v>
      </c>
      <c r="Y886" s="59">
        <f>MAX(Table1[[#This Row],[Qty required to meet next quarter]],Table1[[#This Row],[MOQ/One lead time demand]])</f>
        <v>885.49026858629406</v>
      </c>
      <c r="Z886" s="59">
        <f>Table1[[#This Row],[Qty to purchase]]*Table1[[#This Row],[Std. Price ($)]]</f>
        <v>6290.1686719295976</v>
      </c>
      <c r="AA886" s="59"/>
      <c r="AB886" s="59"/>
      <c r="AC886" s="61">
        <f>Table1[[#This Row],[On Hand Stock (units)]]-(12*Table1[[#This Row],[APU
(units)]])</f>
        <v>-827.29074858629428</v>
      </c>
      <c r="AD886" s="64">
        <v>133.19999999999999</v>
      </c>
      <c r="AE886" s="65">
        <f>AD886*Table1[[#This Row],[Std. Price ($)]]</f>
        <v>946.19951999999978</v>
      </c>
    </row>
    <row r="887" spans="1:31" ht="18.5" x14ac:dyDescent="0.35">
      <c r="A887" s="46">
        <v>62578.560969819395</v>
      </c>
      <c r="B887" s="47">
        <v>6.2281199999999997</v>
      </c>
      <c r="C887" s="47">
        <v>167.43353601763462</v>
      </c>
      <c r="D887" s="47">
        <f>Table1[[#This Row],[On-Hand Stock ($)]]/Table1[[#This Row],[Std. Price ($)]]</f>
        <v>26.883479447671952</v>
      </c>
      <c r="E887" s="48">
        <v>98</v>
      </c>
      <c r="F887" s="49">
        <v>0.2</v>
      </c>
      <c r="G887" s="48">
        <v>0.83</v>
      </c>
      <c r="H887" s="48">
        <v>1.01</v>
      </c>
      <c r="I887" s="48">
        <v>6</v>
      </c>
      <c r="J887" s="55">
        <f>Table1[[#This Row],[APU
(units)]]+(Table1[[#This Row],[APU Trend]]*Table1[[#This Row],[APU
(units)]])</f>
        <v>117.6</v>
      </c>
      <c r="K887" s="55" t="str">
        <f>IF(Table1[[#This Row],[On Hand Stock (units)]]&gt;J887,"Yes","No")</f>
        <v>No</v>
      </c>
      <c r="L887" s="55">
        <f>Table1[[#This Row],[Lead Time (days)]]/Table1[[#This Row],[S-OTD]]</f>
        <v>7.2289156626506026</v>
      </c>
      <c r="M887" s="55">
        <f>(Table1[[#This Row],[Demand variability (COV)]]/100)*E887</f>
        <v>0.98980000000000001</v>
      </c>
      <c r="N887" s="55">
        <f>AVERAGE(Table1[[#This Row],[Lead Time (days)]],Table1[[#This Row],[Exp. Lead time]])</f>
        <v>6.6144578313253017</v>
      </c>
      <c r="O887" s="55">
        <f>(Table1[[#This Row],[Exp. Lead time]]-N887)^2</f>
        <v>0.37755842647699189</v>
      </c>
      <c r="P887" s="55">
        <v>0.37755842647699189</v>
      </c>
      <c r="Q887" s="55">
        <f>1.64*SQRT(Table1[[#This Row],[Lead Time (days)]]*(M887^2)+Table1[[#This Row],[APU
(units)]]*P887)</f>
        <v>10.739051355378216</v>
      </c>
      <c r="R887" s="58">
        <f>Table1[[#This Row],[Safety Stock]]+(E887/30)*Table1[[#This Row],[Lead Time (days)]]</f>
        <v>30.339051355378217</v>
      </c>
      <c r="S887" s="58" t="str">
        <f>IF(Table1[[#This Row],[On Hand Stock (units)]]&gt;R887,"yes","no")</f>
        <v>no</v>
      </c>
      <c r="T887" s="59">
        <f>Table1[[#This Row],[On Hand Stock (units)]]-J887</f>
        <v>-90.716520552328035</v>
      </c>
      <c r="U887" s="59">
        <f>Table1[[#This Row],[Exp. Lead time]]*Table1[[#This Row],[APU
(units)]]/30</f>
        <v>23.6144578313253</v>
      </c>
      <c r="V887" s="59">
        <f>Table1[[#This Row],[On Hand Stock (units)]]+U887</f>
        <v>50.497937278997256</v>
      </c>
      <c r="W887" s="59" t="str">
        <f>IF(Table1[[#This Row],[On hand quantity after purchase]]&gt;Table1[[#This Row],[APU  Projection for oct]],"Yes","No")</f>
        <v>No</v>
      </c>
      <c r="X887" s="59">
        <f>AE887-Table1[[#This Row],[On Hand Stock (units)]]</f>
        <v>2536.6107125523281</v>
      </c>
      <c r="Y887" s="59">
        <f>MAX(Table1[[#This Row],[Qty required to meet next quarter]],Table1[[#This Row],[MOQ/One lead time demand]])</f>
        <v>2536.6107125523281</v>
      </c>
      <c r="Z887" s="59">
        <f>Table1[[#This Row],[Qty to purchase]]*Table1[[#This Row],[Std. Price ($)]]</f>
        <v>15798.315911061405</v>
      </c>
      <c r="AA887" s="59"/>
      <c r="AB887" s="59"/>
      <c r="AC887" s="61">
        <f>Table1[[#This Row],[On Hand Stock (units)]]-(12*Table1[[#This Row],[APU
(units)]])</f>
        <v>-1149.116520552328</v>
      </c>
      <c r="AD887" s="64">
        <v>411.6</v>
      </c>
      <c r="AE887" s="65">
        <f>AD887*Table1[[#This Row],[Std. Price ($)]]</f>
        <v>2563.4941920000001</v>
      </c>
    </row>
    <row r="888" spans="1:31" ht="18.5" x14ac:dyDescent="0.35">
      <c r="A888" s="46">
        <v>59627.688040663132</v>
      </c>
      <c r="B888" s="47">
        <v>107.07</v>
      </c>
      <c r="C888" s="47">
        <v>2330.6993968866664</v>
      </c>
      <c r="D888" s="47">
        <f>Table1[[#This Row],[On-Hand Stock ($)]]/Table1[[#This Row],[Std. Price ($)]]</f>
        <v>21.767996608636093</v>
      </c>
      <c r="E888" s="48">
        <v>82</v>
      </c>
      <c r="F888" s="49">
        <v>-0.4</v>
      </c>
      <c r="G888" s="48">
        <v>1</v>
      </c>
      <c r="H888" s="48">
        <v>0.62</v>
      </c>
      <c r="I888" s="48">
        <v>11</v>
      </c>
      <c r="J888" s="55">
        <f>Table1[[#This Row],[APU
(units)]]+(Table1[[#This Row],[APU Trend]]*Table1[[#This Row],[APU
(units)]])</f>
        <v>49.199999999999996</v>
      </c>
      <c r="K888" s="55" t="str">
        <f>IF(Table1[[#This Row],[On Hand Stock (units)]]&gt;J888,"Yes","No")</f>
        <v>No</v>
      </c>
      <c r="L888" s="55">
        <f>Table1[[#This Row],[Lead Time (days)]]/Table1[[#This Row],[S-OTD]]</f>
        <v>11</v>
      </c>
      <c r="M888" s="55">
        <f>(Table1[[#This Row],[Demand variability (COV)]]/100)*E888</f>
        <v>0.50839999999999996</v>
      </c>
      <c r="N888" s="55">
        <f>AVERAGE(Table1[[#This Row],[Lead Time (days)]],Table1[[#This Row],[Exp. Lead time]])</f>
        <v>11</v>
      </c>
      <c r="O888" s="55">
        <f>(Table1[[#This Row],[Exp. Lead time]]-N888)^2</f>
        <v>0</v>
      </c>
      <c r="P888" s="55">
        <v>0</v>
      </c>
      <c r="Q888" s="55">
        <f>1.64*SQRT(Table1[[#This Row],[Lead Time (days)]]*(M888^2)+Table1[[#This Row],[APU
(units)]]*P888)</f>
        <v>2.7653221512033634</v>
      </c>
      <c r="R888" s="58">
        <f>Table1[[#This Row],[Safety Stock]]+(E888/30)*Table1[[#This Row],[Lead Time (days)]]</f>
        <v>32.831988817870027</v>
      </c>
      <c r="S888" s="58" t="str">
        <f>IF(Table1[[#This Row],[On Hand Stock (units)]]&gt;R888,"yes","no")</f>
        <v>no</v>
      </c>
      <c r="T888" s="59">
        <f>Table1[[#This Row],[On Hand Stock (units)]]-J888</f>
        <v>-27.432003391363903</v>
      </c>
      <c r="U888" s="59">
        <f>Table1[[#This Row],[Exp. Lead time]]*Table1[[#This Row],[APU
(units)]]/30</f>
        <v>30.066666666666666</v>
      </c>
      <c r="V888" s="59">
        <f>Table1[[#This Row],[On Hand Stock (units)]]+U888</f>
        <v>51.834663275302759</v>
      </c>
      <c r="W888" s="59" t="str">
        <f>IF(Table1[[#This Row],[On hand quantity after purchase]]&gt;Table1[[#This Row],[APU  Projection for oct]],"Yes","No")</f>
        <v>Yes</v>
      </c>
      <c r="X888" s="59">
        <f>AE888-Table1[[#This Row],[On Hand Stock (units)]]</f>
        <v>5246.0760033913612</v>
      </c>
      <c r="Y888" s="59">
        <f>MAX(Table1[[#This Row],[Qty required to meet next quarter]],Table1[[#This Row],[MOQ/One lead time demand]])</f>
        <v>5246.0760033913612</v>
      </c>
      <c r="Z888" s="59">
        <f>Table1[[#This Row],[Qty to purchase]]*Table1[[#This Row],[Std. Price ($)]]</f>
        <v>561697.35768311296</v>
      </c>
      <c r="AA888" s="59"/>
      <c r="AB888" s="59"/>
      <c r="AC888" s="61">
        <f>Table1[[#This Row],[On Hand Stock (units)]]-(12*Table1[[#This Row],[APU
(units)]])</f>
        <v>-962.23200339136395</v>
      </c>
      <c r="AD888" s="64">
        <v>49.199999999999974</v>
      </c>
      <c r="AE888" s="65">
        <f>AD888*Table1[[#This Row],[Std. Price ($)]]</f>
        <v>5267.8439999999973</v>
      </c>
    </row>
    <row r="889" spans="1:31" ht="18.5" x14ac:dyDescent="0.35">
      <c r="A889" s="46">
        <v>95065.28912945342</v>
      </c>
      <c r="B889" s="47">
        <v>29.626960009999998</v>
      </c>
      <c r="C889" s="47">
        <v>224.96108478408797</v>
      </c>
      <c r="D889" s="47">
        <f>Table1[[#This Row],[On-Hand Stock ($)]]/Table1[[#This Row],[Std. Price ($)]]</f>
        <v>7.5931207490797838</v>
      </c>
      <c r="E889" s="48">
        <v>98</v>
      </c>
      <c r="F889" s="49">
        <v>0.8</v>
      </c>
      <c r="G889" s="48">
        <v>1</v>
      </c>
      <c r="H889" s="48">
        <v>0.47</v>
      </c>
      <c r="I889" s="48">
        <v>4</v>
      </c>
      <c r="J889" s="55">
        <f>Table1[[#This Row],[APU
(units)]]+(Table1[[#This Row],[APU Trend]]*Table1[[#This Row],[APU
(units)]])</f>
        <v>176.4</v>
      </c>
      <c r="K889" s="55" t="str">
        <f>IF(Table1[[#This Row],[On Hand Stock (units)]]&gt;J889,"Yes","No")</f>
        <v>No</v>
      </c>
      <c r="L889" s="55">
        <f>Table1[[#This Row],[Lead Time (days)]]/Table1[[#This Row],[S-OTD]]</f>
        <v>4</v>
      </c>
      <c r="M889" s="55">
        <f>(Table1[[#This Row],[Demand variability (COV)]]/100)*E889</f>
        <v>0.46059999999999995</v>
      </c>
      <c r="N889" s="55">
        <f>AVERAGE(Table1[[#This Row],[Lead Time (days)]],Table1[[#This Row],[Exp. Lead time]])</f>
        <v>4</v>
      </c>
      <c r="O889" s="55">
        <f>(Table1[[#This Row],[Exp. Lead time]]-N889)^2</f>
        <v>0</v>
      </c>
      <c r="P889" s="55">
        <v>0</v>
      </c>
      <c r="Q889" s="55">
        <f>1.64*SQRT(Table1[[#This Row],[Lead Time (days)]]*(M889^2)+Table1[[#This Row],[APU
(units)]]*P889)</f>
        <v>1.5107679999999997</v>
      </c>
      <c r="R889" s="58">
        <f>Table1[[#This Row],[Safety Stock]]+(E889/30)*Table1[[#This Row],[Lead Time (days)]]</f>
        <v>14.577434666666665</v>
      </c>
      <c r="S889" s="58" t="str">
        <f>IF(Table1[[#This Row],[On Hand Stock (units)]]&gt;R889,"yes","no")</f>
        <v>no</v>
      </c>
      <c r="T889" s="59">
        <f>Table1[[#This Row],[On Hand Stock (units)]]-J889</f>
        <v>-168.80687925092022</v>
      </c>
      <c r="U889" s="59">
        <f>Table1[[#This Row],[Exp. Lead time]]*Table1[[#This Row],[APU
(units)]]/30</f>
        <v>13.066666666666666</v>
      </c>
      <c r="V889" s="59">
        <f>Table1[[#This Row],[On Hand Stock (units)]]+U889</f>
        <v>20.65978741574645</v>
      </c>
      <c r="W889" s="59" t="str">
        <f>IF(Table1[[#This Row],[On hand quantity after purchase]]&gt;Table1[[#This Row],[APU  Projection for oct]],"Yes","No")</f>
        <v>No</v>
      </c>
      <c r="X889" s="59">
        <f>AE889-Table1[[#This Row],[On Hand Stock (units)]]</f>
        <v>22639.255110894923</v>
      </c>
      <c r="Y889" s="59">
        <f>MAX(Table1[[#This Row],[Qty required to meet next quarter]],Table1[[#This Row],[MOQ/One lead time demand]])</f>
        <v>22639.255110894923</v>
      </c>
      <c r="Z889" s="59">
        <f>Table1[[#This Row],[Qty to purchase]]*Table1[[#This Row],[Std. Price ($)]]</f>
        <v>670732.30582667189</v>
      </c>
      <c r="AA889" s="59"/>
      <c r="AB889" s="59"/>
      <c r="AC889" s="61">
        <f>Table1[[#This Row],[On Hand Stock (units)]]-(12*Table1[[#This Row],[APU
(units)]])</f>
        <v>-1168.4068792509202</v>
      </c>
      <c r="AD889" s="64">
        <v>764.40000000000009</v>
      </c>
      <c r="AE889" s="65">
        <f>AD889*Table1[[#This Row],[Std. Price ($)]]</f>
        <v>22646.848231644002</v>
      </c>
    </row>
    <row r="890" spans="1:31" ht="18.5" x14ac:dyDescent="0.35">
      <c r="A890" s="46">
        <v>38956.793456788109</v>
      </c>
      <c r="B890" s="47">
        <v>11.38683</v>
      </c>
      <c r="C890" s="47">
        <v>430.17716365066673</v>
      </c>
      <c r="D890" s="47">
        <f>Table1[[#This Row],[On-Hand Stock ($)]]/Table1[[#This Row],[Std. Price ($)]]</f>
        <v>37.778483006303489</v>
      </c>
      <c r="E890" s="48">
        <v>50</v>
      </c>
      <c r="F890" s="49">
        <v>1.5</v>
      </c>
      <c r="G890" s="48">
        <v>1</v>
      </c>
      <c r="H890" s="48">
        <v>1.1399999999999999</v>
      </c>
      <c r="I890" s="48">
        <v>16</v>
      </c>
      <c r="J890" s="55">
        <f>Table1[[#This Row],[APU
(units)]]+(Table1[[#This Row],[APU Trend]]*Table1[[#This Row],[APU
(units)]])</f>
        <v>125</v>
      </c>
      <c r="K890" s="55" t="str">
        <f>IF(Table1[[#This Row],[On Hand Stock (units)]]&gt;J890,"Yes","No")</f>
        <v>No</v>
      </c>
      <c r="L890" s="55">
        <f>Table1[[#This Row],[Lead Time (days)]]/Table1[[#This Row],[S-OTD]]</f>
        <v>16</v>
      </c>
      <c r="M890" s="55">
        <f>(Table1[[#This Row],[Demand variability (COV)]]/100)*E890</f>
        <v>0.56999999999999995</v>
      </c>
      <c r="N890" s="55">
        <f>AVERAGE(Table1[[#This Row],[Lead Time (days)]],Table1[[#This Row],[Exp. Lead time]])</f>
        <v>16</v>
      </c>
      <c r="O890" s="55">
        <f>(Table1[[#This Row],[Exp. Lead time]]-N890)^2</f>
        <v>0</v>
      </c>
      <c r="P890" s="55">
        <v>0</v>
      </c>
      <c r="Q890" s="55">
        <f>1.64*SQRT(Table1[[#This Row],[Lead Time (days)]]*(M890^2)+Table1[[#This Row],[APU
(units)]]*P890)</f>
        <v>3.7391999999999994</v>
      </c>
      <c r="R890" s="58">
        <f>Table1[[#This Row],[Safety Stock]]+(E890/30)*Table1[[#This Row],[Lead Time (days)]]</f>
        <v>30.405866666666668</v>
      </c>
      <c r="S890" s="58" t="str">
        <f>IF(Table1[[#This Row],[On Hand Stock (units)]]&gt;R890,"yes","no")</f>
        <v>yes</v>
      </c>
      <c r="T890" s="59">
        <f>Table1[[#This Row],[On Hand Stock (units)]]-J890</f>
        <v>-87.221516993696511</v>
      </c>
      <c r="U890" s="59">
        <f>Table1[[#This Row],[Exp. Lead time]]*Table1[[#This Row],[APU
(units)]]/30</f>
        <v>26.666666666666668</v>
      </c>
      <c r="V890" s="59">
        <f>Table1[[#This Row],[On Hand Stock (units)]]+U890</f>
        <v>64.44514967297016</v>
      </c>
      <c r="W890" s="59" t="str">
        <f>IF(Table1[[#This Row],[On hand quantity after purchase]]&gt;Table1[[#This Row],[APU  Projection for oct]],"Yes","No")</f>
        <v>No</v>
      </c>
      <c r="X890" s="59">
        <f>AE890-Table1[[#This Row],[On Hand Stock (units)]]</f>
        <v>6794.3195169936962</v>
      </c>
      <c r="Y890" s="59">
        <f>MAX(Table1[[#This Row],[Qty required to meet next quarter]],Table1[[#This Row],[MOQ/One lead time demand]])</f>
        <v>6794.3195169936962</v>
      </c>
      <c r="Z890" s="59">
        <f>Table1[[#This Row],[Qty to purchase]]*Table1[[#This Row],[Std. Price ($)]]</f>
        <v>77365.761305689331</v>
      </c>
      <c r="AA890" s="59"/>
      <c r="AB890" s="59"/>
      <c r="AC890" s="61">
        <f>Table1[[#This Row],[On Hand Stock (units)]]-(12*Table1[[#This Row],[APU
(units)]])</f>
        <v>-562.22151699369647</v>
      </c>
      <c r="AD890" s="64">
        <v>600</v>
      </c>
      <c r="AE890" s="65">
        <f>AD890*Table1[[#This Row],[Std. Price ($)]]</f>
        <v>6832.098</v>
      </c>
    </row>
    <row r="891" spans="1:31" ht="18.5" x14ac:dyDescent="0.35">
      <c r="A891" s="46">
        <v>22099.88081145766</v>
      </c>
      <c r="B891" s="47">
        <v>9.53203231</v>
      </c>
      <c r="C891" s="47">
        <v>131.48730525617648</v>
      </c>
      <c r="D891" s="47">
        <f>Table1[[#This Row],[On-Hand Stock ($)]]/Table1[[#This Row],[Std. Price ($)]]</f>
        <v>13.794257193005306</v>
      </c>
      <c r="E891" s="48">
        <v>34</v>
      </c>
      <c r="F891" s="49">
        <v>0.2</v>
      </c>
      <c r="G891" s="48">
        <v>0.84</v>
      </c>
      <c r="H891" s="48">
        <v>0.25</v>
      </c>
      <c r="I891" s="48">
        <v>26</v>
      </c>
      <c r="J891" s="55">
        <f>Table1[[#This Row],[APU
(units)]]+(Table1[[#This Row],[APU Trend]]*Table1[[#This Row],[APU
(units)]])</f>
        <v>40.799999999999997</v>
      </c>
      <c r="K891" s="55" t="str">
        <f>IF(Table1[[#This Row],[On Hand Stock (units)]]&gt;J891,"Yes","No")</f>
        <v>No</v>
      </c>
      <c r="L891" s="55">
        <f>Table1[[#This Row],[Lead Time (days)]]/Table1[[#This Row],[S-OTD]]</f>
        <v>30.952380952380953</v>
      </c>
      <c r="M891" s="55">
        <f>(Table1[[#This Row],[Demand variability (COV)]]/100)*E891</f>
        <v>8.5000000000000006E-2</v>
      </c>
      <c r="N891" s="55">
        <f>AVERAGE(Table1[[#This Row],[Lead Time (days)]],Table1[[#This Row],[Exp. Lead time]])</f>
        <v>28.476190476190474</v>
      </c>
      <c r="O891" s="55">
        <f>(Table1[[#This Row],[Exp. Lead time]]-N891)^2</f>
        <v>6.1315192743764264</v>
      </c>
      <c r="P891" s="55">
        <v>6.1315192743764264</v>
      </c>
      <c r="Q891" s="55">
        <f>1.64*SQRT(Table1[[#This Row],[Lead Time (days)]]*(M891^2)+Table1[[#This Row],[APU
(units)]]*P891)</f>
        <v>23.689884033746058</v>
      </c>
      <c r="R891" s="58">
        <f>Table1[[#This Row],[Safety Stock]]+(E891/30)*Table1[[#This Row],[Lead Time (days)]]</f>
        <v>53.156550700412723</v>
      </c>
      <c r="S891" s="58" t="str">
        <f>IF(Table1[[#This Row],[On Hand Stock (units)]]&gt;R891,"yes","no")</f>
        <v>no</v>
      </c>
      <c r="T891" s="59">
        <f>Table1[[#This Row],[On Hand Stock (units)]]-J891</f>
        <v>-27.005742806994689</v>
      </c>
      <c r="U891" s="59">
        <f>Table1[[#This Row],[Exp. Lead time]]*Table1[[#This Row],[APU
(units)]]/30</f>
        <v>35.079365079365076</v>
      </c>
      <c r="V891" s="59">
        <f>Table1[[#This Row],[On Hand Stock (units)]]+U891</f>
        <v>48.873622272370383</v>
      </c>
      <c r="W891" s="59" t="str">
        <f>IF(Table1[[#This Row],[On hand quantity after purchase]]&gt;Table1[[#This Row],[APU  Projection for oct]],"Yes","No")</f>
        <v>Yes</v>
      </c>
      <c r="X891" s="59">
        <f>AE891-Table1[[#This Row],[On Hand Stock (units)]]</f>
        <v>1347.3799566749949</v>
      </c>
      <c r="Y891" s="59">
        <f>MAX(Table1[[#This Row],[Qty required to meet next quarter]],Table1[[#This Row],[MOQ/One lead time demand]])</f>
        <v>1347.3799566749949</v>
      </c>
      <c r="Z891" s="59">
        <f>Table1[[#This Row],[Qty to purchase]]*Table1[[#This Row],[Std. Price ($)]]</f>
        <v>12843.269280872451</v>
      </c>
      <c r="AA891" s="59"/>
      <c r="AB891" s="59"/>
      <c r="AC891" s="61">
        <f>Table1[[#This Row],[On Hand Stock (units)]]-(12*Table1[[#This Row],[APU
(units)]])</f>
        <v>-394.20574280699469</v>
      </c>
      <c r="AD891" s="64">
        <v>142.80000000000001</v>
      </c>
      <c r="AE891" s="65">
        <f>AD891*Table1[[#This Row],[Std. Price ($)]]</f>
        <v>1361.1742138680002</v>
      </c>
    </row>
    <row r="892" spans="1:31" ht="18.5" x14ac:dyDescent="0.35">
      <c r="A892" s="46">
        <v>66104.147126917946</v>
      </c>
      <c r="B892" s="47">
        <v>11.49051375</v>
      </c>
      <c r="C892" s="47">
        <v>129.44186630069694</v>
      </c>
      <c r="D892" s="47">
        <f>Table1[[#This Row],[On-Hand Stock ($)]]/Table1[[#This Row],[Std. Price ($)]]</f>
        <v>11.265106949695522</v>
      </c>
      <c r="E892" s="48">
        <v>34</v>
      </c>
      <c r="F892" s="49">
        <v>-0.1</v>
      </c>
      <c r="G892" s="48">
        <v>0.8</v>
      </c>
      <c r="H892" s="48">
        <v>0.25</v>
      </c>
      <c r="I892" s="48">
        <v>21</v>
      </c>
      <c r="J892" s="55">
        <f>Table1[[#This Row],[APU
(units)]]+(Table1[[#This Row],[APU Trend]]*Table1[[#This Row],[APU
(units)]])</f>
        <v>30.6</v>
      </c>
      <c r="K892" s="55" t="str">
        <f>IF(Table1[[#This Row],[On Hand Stock (units)]]&gt;J892,"Yes","No")</f>
        <v>No</v>
      </c>
      <c r="L892" s="55">
        <f>Table1[[#This Row],[Lead Time (days)]]/Table1[[#This Row],[S-OTD]]</f>
        <v>26.25</v>
      </c>
      <c r="M892" s="55">
        <f>(Table1[[#This Row],[Demand variability (COV)]]/100)*E892</f>
        <v>8.5000000000000006E-2</v>
      </c>
      <c r="N892" s="55">
        <f>AVERAGE(Table1[[#This Row],[Lead Time (days)]],Table1[[#This Row],[Exp. Lead time]])</f>
        <v>23.625</v>
      </c>
      <c r="O892" s="55">
        <f>(Table1[[#This Row],[Exp. Lead time]]-N892)^2</f>
        <v>6.890625</v>
      </c>
      <c r="P892" s="55">
        <v>6.890625</v>
      </c>
      <c r="Q892" s="55">
        <f>1.64*SQRT(Table1[[#This Row],[Lead Time (days)]]*(M892^2)+Table1[[#This Row],[APU
(units)]]*P892)</f>
        <v>25.110374938658325</v>
      </c>
      <c r="R892" s="58">
        <f>Table1[[#This Row],[Safety Stock]]+(E892/30)*Table1[[#This Row],[Lead Time (days)]]</f>
        <v>48.910374938658322</v>
      </c>
      <c r="S892" s="58" t="str">
        <f>IF(Table1[[#This Row],[On Hand Stock (units)]]&gt;R892,"yes","no")</f>
        <v>no</v>
      </c>
      <c r="T892" s="59">
        <f>Table1[[#This Row],[On Hand Stock (units)]]-J892</f>
        <v>-19.33489305030448</v>
      </c>
      <c r="U892" s="59">
        <f>Table1[[#This Row],[Exp. Lead time]]*Table1[[#This Row],[APU
(units)]]/30</f>
        <v>29.75</v>
      </c>
      <c r="V892" s="59">
        <f>Table1[[#This Row],[On Hand Stock (units)]]+U892</f>
        <v>41.015106949695522</v>
      </c>
      <c r="W892" s="59" t="str">
        <f>IF(Table1[[#This Row],[On hand quantity after purchase]]&gt;Table1[[#This Row],[APU  Projection for oct]],"Yes","No")</f>
        <v>Yes</v>
      </c>
      <c r="X892" s="59">
        <f>AE892-Table1[[#This Row],[On Hand Stock (units)]]</f>
        <v>926.36081505030438</v>
      </c>
      <c r="Y892" s="59">
        <f>MAX(Table1[[#This Row],[Qty required to meet next quarter]],Table1[[#This Row],[MOQ/One lead time demand]])</f>
        <v>926.36081505030438</v>
      </c>
      <c r="Z892" s="59">
        <f>Table1[[#This Row],[Qty to purchase]]*Table1[[#This Row],[Std. Price ($)]]</f>
        <v>10644.361682796729</v>
      </c>
      <c r="AA892" s="59"/>
      <c r="AB892" s="59"/>
      <c r="AC892" s="61">
        <f>Table1[[#This Row],[On Hand Stock (units)]]-(12*Table1[[#This Row],[APU
(units)]])</f>
        <v>-396.73489305030449</v>
      </c>
      <c r="AD892" s="64">
        <v>81.599999999999994</v>
      </c>
      <c r="AE892" s="65">
        <f>AD892*Table1[[#This Row],[Std. Price ($)]]</f>
        <v>937.62592199999995</v>
      </c>
    </row>
    <row r="893" spans="1:31" ht="18.5" x14ac:dyDescent="0.35">
      <c r="A893" s="46">
        <v>17846.656331167022</v>
      </c>
      <c r="B893" s="47">
        <v>24.853999999999999</v>
      </c>
      <c r="C893" s="47">
        <v>3887.9650322572484</v>
      </c>
      <c r="D893" s="47">
        <f>Table1[[#This Row],[On-Hand Stock ($)]]/Table1[[#This Row],[Std. Price ($)]]</f>
        <v>156.43216513467644</v>
      </c>
      <c r="E893" s="48">
        <v>130</v>
      </c>
      <c r="F893" s="49">
        <v>1.2</v>
      </c>
      <c r="G893" s="48">
        <v>0.8</v>
      </c>
      <c r="H893" s="48">
        <v>1.91</v>
      </c>
      <c r="I893" s="48">
        <v>16</v>
      </c>
      <c r="J893" s="55">
        <f>Table1[[#This Row],[APU
(units)]]+(Table1[[#This Row],[APU Trend]]*Table1[[#This Row],[APU
(units)]])</f>
        <v>286</v>
      </c>
      <c r="K893" s="55" t="str">
        <f>IF(Table1[[#This Row],[On Hand Stock (units)]]&gt;J893,"Yes","No")</f>
        <v>No</v>
      </c>
      <c r="L893" s="55">
        <f>Table1[[#This Row],[Lead Time (days)]]/Table1[[#This Row],[S-OTD]]</f>
        <v>20</v>
      </c>
      <c r="M893" s="55">
        <f>(Table1[[#This Row],[Demand variability (COV)]]/100)*E893</f>
        <v>2.4829999999999997</v>
      </c>
      <c r="N893" s="55">
        <f>AVERAGE(Table1[[#This Row],[Lead Time (days)]],Table1[[#This Row],[Exp. Lead time]])</f>
        <v>18</v>
      </c>
      <c r="O893" s="55">
        <f>(Table1[[#This Row],[Exp. Lead time]]-N893)^2</f>
        <v>4</v>
      </c>
      <c r="P893" s="55">
        <v>4</v>
      </c>
      <c r="Q893" s="55">
        <f>1.64*SQRT(Table1[[#This Row],[Lead Time (days)]]*(M893^2)+Table1[[#This Row],[APU
(units)]]*P893)</f>
        <v>40.791011028293966</v>
      </c>
      <c r="R893" s="58">
        <f>Table1[[#This Row],[Safety Stock]]+(E893/30)*Table1[[#This Row],[Lead Time (days)]]</f>
        <v>110.12434436162729</v>
      </c>
      <c r="S893" s="58" t="str">
        <f>IF(Table1[[#This Row],[On Hand Stock (units)]]&gt;R893,"yes","no")</f>
        <v>yes</v>
      </c>
      <c r="T893" s="59">
        <f>Table1[[#This Row],[On Hand Stock (units)]]-J893</f>
        <v>-129.56783486532356</v>
      </c>
      <c r="U893" s="59">
        <f>Table1[[#This Row],[Exp. Lead time]]*Table1[[#This Row],[APU
(units)]]/30</f>
        <v>86.666666666666671</v>
      </c>
      <c r="V893" s="59">
        <f>Table1[[#This Row],[On Hand Stock (units)]]+U893</f>
        <v>243.09883180134312</v>
      </c>
      <c r="W893" s="59" t="str">
        <f>IF(Table1[[#This Row],[On hand quantity after purchase]]&gt;Table1[[#This Row],[APU  Projection for oct]],"Yes","No")</f>
        <v>No</v>
      </c>
      <c r="X893" s="59">
        <f>AE893-Table1[[#This Row],[On Hand Stock (units)]]</f>
        <v>32799.971834865326</v>
      </c>
      <c r="Y893" s="59">
        <f>MAX(Table1[[#This Row],[Qty required to meet next quarter]],Table1[[#This Row],[MOQ/One lead time demand]])</f>
        <v>32799.971834865326</v>
      </c>
      <c r="Z893" s="59">
        <f>Table1[[#This Row],[Qty to purchase]]*Table1[[#This Row],[Std. Price ($)]]</f>
        <v>815210.49998374283</v>
      </c>
      <c r="AA893" s="59"/>
      <c r="AB893" s="59"/>
      <c r="AC893" s="61">
        <f>Table1[[#This Row],[On Hand Stock (units)]]-(12*Table1[[#This Row],[APU
(units)]])</f>
        <v>-1403.5678348653237</v>
      </c>
      <c r="AD893" s="64">
        <v>1326</v>
      </c>
      <c r="AE893" s="65">
        <f>AD893*Table1[[#This Row],[Std. Price ($)]]</f>
        <v>32956.404000000002</v>
      </c>
    </row>
    <row r="894" spans="1:31" ht="18.5" x14ac:dyDescent="0.35">
      <c r="A894" s="46">
        <v>7345.4401766695264</v>
      </c>
      <c r="B894" s="47">
        <v>34.631990160000001</v>
      </c>
      <c r="C894" s="47">
        <v>802.36518033305936</v>
      </c>
      <c r="D894" s="47">
        <f>Table1[[#This Row],[On-Hand Stock ($)]]/Table1[[#This Row],[Std. Price ($)]]</f>
        <v>23.168324333257413</v>
      </c>
      <c r="E894" s="48">
        <v>66</v>
      </c>
      <c r="F894" s="49">
        <v>1.2</v>
      </c>
      <c r="G894" s="48">
        <v>1</v>
      </c>
      <c r="H894" s="48">
        <v>1.52</v>
      </c>
      <c r="I894" s="48">
        <v>5</v>
      </c>
      <c r="J894" s="55">
        <f>Table1[[#This Row],[APU
(units)]]+(Table1[[#This Row],[APU Trend]]*Table1[[#This Row],[APU
(units)]])</f>
        <v>145.19999999999999</v>
      </c>
      <c r="K894" s="55" t="str">
        <f>IF(Table1[[#This Row],[On Hand Stock (units)]]&gt;J894,"Yes","No")</f>
        <v>No</v>
      </c>
      <c r="L894" s="55">
        <f>Table1[[#This Row],[Lead Time (days)]]/Table1[[#This Row],[S-OTD]]</f>
        <v>5</v>
      </c>
      <c r="M894" s="55">
        <f>(Table1[[#This Row],[Demand variability (COV)]]/100)*E894</f>
        <v>1.0032000000000001</v>
      </c>
      <c r="N894" s="55">
        <f>AVERAGE(Table1[[#This Row],[Lead Time (days)]],Table1[[#This Row],[Exp. Lead time]])</f>
        <v>5</v>
      </c>
      <c r="O894" s="55">
        <f>(Table1[[#This Row],[Exp. Lead time]]-N894)^2</f>
        <v>0</v>
      </c>
      <c r="P894" s="55">
        <v>0</v>
      </c>
      <c r="Q894" s="55">
        <f>1.64*SQRT(Table1[[#This Row],[Lead Time (days)]]*(M894^2)+Table1[[#This Row],[APU
(units)]]*P894)</f>
        <v>3.6788863678455739</v>
      </c>
      <c r="R894" s="58">
        <f>Table1[[#This Row],[Safety Stock]]+(E894/30)*Table1[[#This Row],[Lead Time (days)]]</f>
        <v>14.678886367845575</v>
      </c>
      <c r="S894" s="58" t="str">
        <f>IF(Table1[[#This Row],[On Hand Stock (units)]]&gt;R894,"yes","no")</f>
        <v>yes</v>
      </c>
      <c r="T894" s="59">
        <f>Table1[[#This Row],[On Hand Stock (units)]]-J894</f>
        <v>-122.03167566674257</v>
      </c>
      <c r="U894" s="59">
        <f>Table1[[#This Row],[Exp. Lead time]]*Table1[[#This Row],[APU
(units)]]/30</f>
        <v>11</v>
      </c>
      <c r="V894" s="59">
        <f>Table1[[#This Row],[On Hand Stock (units)]]+U894</f>
        <v>34.168324333257416</v>
      </c>
      <c r="W894" s="59" t="str">
        <f>IF(Table1[[#This Row],[On hand quantity after purchase]]&gt;Table1[[#This Row],[APU  Projection for oct]],"Yes","No")</f>
        <v>No</v>
      </c>
      <c r="X894" s="59">
        <f>AE894-Table1[[#This Row],[On Hand Stock (units)]]</f>
        <v>23291.087451378742</v>
      </c>
      <c r="Y894" s="59">
        <f>MAX(Table1[[#This Row],[Qty required to meet next quarter]],Table1[[#This Row],[MOQ/One lead time demand]])</f>
        <v>23291.087451378742</v>
      </c>
      <c r="Z894" s="59">
        <f>Table1[[#This Row],[Qty to purchase]]*Table1[[#This Row],[Std. Price ($)]]</f>
        <v>806616.71143184812</v>
      </c>
      <c r="AA894" s="59"/>
      <c r="AB894" s="59"/>
      <c r="AC894" s="61">
        <f>Table1[[#This Row],[On Hand Stock (units)]]-(12*Table1[[#This Row],[APU
(units)]])</f>
        <v>-768.83167566674263</v>
      </c>
      <c r="AD894" s="64">
        <v>673.2</v>
      </c>
      <c r="AE894" s="65">
        <f>AD894*Table1[[#This Row],[Std. Price ($)]]</f>
        <v>23314.255775712001</v>
      </c>
    </row>
    <row r="895" spans="1:31" ht="18.5" x14ac:dyDescent="0.35">
      <c r="A895" s="46">
        <v>70461.630021247227</v>
      </c>
      <c r="B895" s="47">
        <v>6.5484699999999991</v>
      </c>
      <c r="C895" s="47">
        <v>327.99251663728</v>
      </c>
      <c r="D895" s="47">
        <f>Table1[[#This Row],[On-Hand Stock ($)]]/Table1[[#This Row],[Std. Price ($)]]</f>
        <v>50.086893066209363</v>
      </c>
      <c r="E895" s="48">
        <v>106</v>
      </c>
      <c r="F895" s="49">
        <v>1.2</v>
      </c>
      <c r="G895" s="48">
        <v>1</v>
      </c>
      <c r="H895" s="48">
        <v>0.61</v>
      </c>
      <c r="I895" s="48">
        <v>16</v>
      </c>
      <c r="J895" s="55">
        <f>Table1[[#This Row],[APU
(units)]]+(Table1[[#This Row],[APU Trend]]*Table1[[#This Row],[APU
(units)]])</f>
        <v>233.2</v>
      </c>
      <c r="K895" s="55" t="str">
        <f>IF(Table1[[#This Row],[On Hand Stock (units)]]&gt;J895,"Yes","No")</f>
        <v>No</v>
      </c>
      <c r="L895" s="55">
        <f>Table1[[#This Row],[Lead Time (days)]]/Table1[[#This Row],[S-OTD]]</f>
        <v>16</v>
      </c>
      <c r="M895" s="55">
        <f>(Table1[[#This Row],[Demand variability (COV)]]/100)*E895</f>
        <v>0.64659999999999995</v>
      </c>
      <c r="N895" s="55">
        <f>AVERAGE(Table1[[#This Row],[Lead Time (days)]],Table1[[#This Row],[Exp. Lead time]])</f>
        <v>16</v>
      </c>
      <c r="O895" s="55">
        <f>(Table1[[#This Row],[Exp. Lead time]]-N895)^2</f>
        <v>0</v>
      </c>
      <c r="P895" s="55">
        <v>0</v>
      </c>
      <c r="Q895" s="55">
        <f>1.64*SQRT(Table1[[#This Row],[Lead Time (days)]]*(M895^2)+Table1[[#This Row],[APU
(units)]]*P895)</f>
        <v>4.2416959999999992</v>
      </c>
      <c r="R895" s="58">
        <f>Table1[[#This Row],[Safety Stock]]+(E895/30)*Table1[[#This Row],[Lead Time (days)]]</f>
        <v>60.775029333333329</v>
      </c>
      <c r="S895" s="58" t="str">
        <f>IF(Table1[[#This Row],[On Hand Stock (units)]]&gt;R895,"yes","no")</f>
        <v>no</v>
      </c>
      <c r="T895" s="59">
        <f>Table1[[#This Row],[On Hand Stock (units)]]-J895</f>
        <v>-183.11310693379062</v>
      </c>
      <c r="U895" s="59">
        <f>Table1[[#This Row],[Exp. Lead time]]*Table1[[#This Row],[APU
(units)]]/30</f>
        <v>56.533333333333331</v>
      </c>
      <c r="V895" s="59">
        <f>Table1[[#This Row],[On Hand Stock (units)]]+U895</f>
        <v>106.6202263995427</v>
      </c>
      <c r="W895" s="59" t="str">
        <f>IF(Table1[[#This Row],[On hand quantity after purchase]]&gt;Table1[[#This Row],[APU  Projection for oct]],"Yes","No")</f>
        <v>No</v>
      </c>
      <c r="X895" s="59">
        <f>AE895-Table1[[#This Row],[On Hand Stock (units)]]</f>
        <v>7030.1188709337885</v>
      </c>
      <c r="Y895" s="59">
        <f>MAX(Table1[[#This Row],[Qty required to meet next quarter]],Table1[[#This Row],[MOQ/One lead time demand]])</f>
        <v>7030.1188709337885</v>
      </c>
      <c r="Z895" s="59">
        <f>Table1[[#This Row],[Qty to purchase]]*Table1[[#This Row],[Std. Price ($)]]</f>
        <v>46036.522522743777</v>
      </c>
      <c r="AA895" s="59"/>
      <c r="AB895" s="59"/>
      <c r="AC895" s="61">
        <f>Table1[[#This Row],[On Hand Stock (units)]]-(12*Table1[[#This Row],[APU
(units)]])</f>
        <v>-1221.9131069337907</v>
      </c>
      <c r="AD895" s="64">
        <v>1081.1999999999998</v>
      </c>
      <c r="AE895" s="65">
        <f>AD895*Table1[[#This Row],[Std. Price ($)]]</f>
        <v>7080.2057639999975</v>
      </c>
    </row>
    <row r="896" spans="1:31" ht="18.5" x14ac:dyDescent="0.35">
      <c r="A896" s="46">
        <v>64482.485302802364</v>
      </c>
      <c r="B896" s="47">
        <v>140.00541053999999</v>
      </c>
      <c r="C896" s="47">
        <v>37613.936535641093</v>
      </c>
      <c r="D896" s="47">
        <f>Table1[[#This Row],[On-Hand Stock ($)]]/Table1[[#This Row],[Std. Price ($)]]</f>
        <v>268.66059240542472</v>
      </c>
      <c r="E896" s="48">
        <v>204</v>
      </c>
      <c r="F896" s="49">
        <v>0.6</v>
      </c>
      <c r="G896" s="48">
        <v>1</v>
      </c>
      <c r="H896" s="48">
        <v>1.22</v>
      </c>
      <c r="I896" s="48">
        <v>28</v>
      </c>
      <c r="J896" s="55">
        <f>Table1[[#This Row],[APU
(units)]]+(Table1[[#This Row],[APU Trend]]*Table1[[#This Row],[APU
(units)]])</f>
        <v>326.39999999999998</v>
      </c>
      <c r="K896" s="55" t="str">
        <f>IF(Table1[[#This Row],[On Hand Stock (units)]]&gt;J896,"Yes","No")</f>
        <v>No</v>
      </c>
      <c r="L896" s="55">
        <f>Table1[[#This Row],[Lead Time (days)]]/Table1[[#This Row],[S-OTD]]</f>
        <v>28</v>
      </c>
      <c r="M896" s="55">
        <f>(Table1[[#This Row],[Demand variability (COV)]]/100)*E896</f>
        <v>2.4887999999999999</v>
      </c>
      <c r="N896" s="55">
        <f>AVERAGE(Table1[[#This Row],[Lead Time (days)]],Table1[[#This Row],[Exp. Lead time]])</f>
        <v>28</v>
      </c>
      <c r="O896" s="55">
        <f>(Table1[[#This Row],[Exp. Lead time]]-N896)^2</f>
        <v>0</v>
      </c>
      <c r="P896" s="55">
        <v>0</v>
      </c>
      <c r="Q896" s="55">
        <f>1.64*SQRT(Table1[[#This Row],[Lead Time (days)]]*(M896^2)+Table1[[#This Row],[APU
(units)]]*P896)</f>
        <v>21.59796643056637</v>
      </c>
      <c r="R896" s="58">
        <f>Table1[[#This Row],[Safety Stock]]+(E896/30)*Table1[[#This Row],[Lead Time (days)]]</f>
        <v>211.99796643056638</v>
      </c>
      <c r="S896" s="58" t="str">
        <f>IF(Table1[[#This Row],[On Hand Stock (units)]]&gt;R896,"yes","no")</f>
        <v>yes</v>
      </c>
      <c r="T896" s="59">
        <f>Table1[[#This Row],[On Hand Stock (units)]]-J896</f>
        <v>-57.739407594575255</v>
      </c>
      <c r="U896" s="59">
        <f>Table1[[#This Row],[Exp. Lead time]]*Table1[[#This Row],[APU
(units)]]/30</f>
        <v>190.4</v>
      </c>
      <c r="V896" s="59">
        <f>Table1[[#This Row],[On Hand Stock (units)]]+U896</f>
        <v>459.0605924054247</v>
      </c>
      <c r="W896" s="59" t="str">
        <f>IF(Table1[[#This Row],[On hand quantity after purchase]]&gt;Table1[[#This Row],[APU  Projection for oct]],"Yes","No")</f>
        <v>Yes</v>
      </c>
      <c r="X896" s="59">
        <f>AE896-Table1[[#This Row],[On Hand Stock (units)]]</f>
        <v>188234.62415865058</v>
      </c>
      <c r="Y896" s="59">
        <f>MAX(Table1[[#This Row],[Qty required to meet next quarter]],Table1[[#This Row],[MOQ/One lead time demand]])</f>
        <v>188234.62415865058</v>
      </c>
      <c r="Z896" s="59">
        <f>Table1[[#This Row],[Qty to purchase]]*Table1[[#This Row],[Std. Price ($)]]</f>
        <v>26353865.833174475</v>
      </c>
      <c r="AA896" s="59"/>
      <c r="AB896" s="59"/>
      <c r="AC896" s="61">
        <f>Table1[[#This Row],[On Hand Stock (units)]]-(12*Table1[[#This Row],[APU
(units)]])</f>
        <v>-2179.3394075945753</v>
      </c>
      <c r="AD896" s="64">
        <v>1346.4</v>
      </c>
      <c r="AE896" s="65">
        <f>AD896*Table1[[#This Row],[Std. Price ($)]]</f>
        <v>188503.284751056</v>
      </c>
    </row>
    <row r="897" spans="1:31" ht="18.5" x14ac:dyDescent="0.35">
      <c r="A897" s="46">
        <v>62503.38677249763</v>
      </c>
      <c r="B897" s="47">
        <v>22.79</v>
      </c>
      <c r="C897" s="47">
        <v>1722.39255045</v>
      </c>
      <c r="D897" s="47">
        <f>Table1[[#This Row],[On-Hand Stock ($)]]/Table1[[#This Row],[Std. Price ($)]]</f>
        <v>75.576680581395351</v>
      </c>
      <c r="E897" s="48">
        <v>106</v>
      </c>
      <c r="F897" s="49">
        <v>1.5</v>
      </c>
      <c r="G897" s="48">
        <v>1</v>
      </c>
      <c r="H897" s="48">
        <v>1.47</v>
      </c>
      <c r="I897" s="48">
        <v>15</v>
      </c>
      <c r="J897" s="55">
        <f>Table1[[#This Row],[APU
(units)]]+(Table1[[#This Row],[APU Trend]]*Table1[[#This Row],[APU
(units)]])</f>
        <v>265</v>
      </c>
      <c r="K897" s="55" t="str">
        <f>IF(Table1[[#This Row],[On Hand Stock (units)]]&gt;J897,"Yes","No")</f>
        <v>No</v>
      </c>
      <c r="L897" s="55">
        <f>Table1[[#This Row],[Lead Time (days)]]/Table1[[#This Row],[S-OTD]]</f>
        <v>15</v>
      </c>
      <c r="M897" s="55">
        <f>(Table1[[#This Row],[Demand variability (COV)]]/100)*E897</f>
        <v>1.5582</v>
      </c>
      <c r="N897" s="55">
        <f>AVERAGE(Table1[[#This Row],[Lead Time (days)]],Table1[[#This Row],[Exp. Lead time]])</f>
        <v>15</v>
      </c>
      <c r="O897" s="55">
        <f>(Table1[[#This Row],[Exp. Lead time]]-N897)^2</f>
        <v>0</v>
      </c>
      <c r="P897" s="55">
        <v>0</v>
      </c>
      <c r="Q897" s="55">
        <f>1.64*SQRT(Table1[[#This Row],[Lead Time (days)]]*(M897^2)+Table1[[#This Row],[APU
(units)]]*P897)</f>
        <v>9.8972075460990503</v>
      </c>
      <c r="R897" s="58">
        <f>Table1[[#This Row],[Safety Stock]]+(E897/30)*Table1[[#This Row],[Lead Time (days)]]</f>
        <v>62.897207546099054</v>
      </c>
      <c r="S897" s="58" t="str">
        <f>IF(Table1[[#This Row],[On Hand Stock (units)]]&gt;R897,"yes","no")</f>
        <v>yes</v>
      </c>
      <c r="T897" s="59">
        <f>Table1[[#This Row],[On Hand Stock (units)]]-J897</f>
        <v>-189.42331941860465</v>
      </c>
      <c r="U897" s="59">
        <f>Table1[[#This Row],[Exp. Lead time]]*Table1[[#This Row],[APU
(units)]]/30</f>
        <v>53</v>
      </c>
      <c r="V897" s="59">
        <f>Table1[[#This Row],[On Hand Stock (units)]]+U897</f>
        <v>128.57668058139535</v>
      </c>
      <c r="W897" s="59" t="str">
        <f>IF(Table1[[#This Row],[On hand quantity after purchase]]&gt;Table1[[#This Row],[APU  Projection for oct]],"Yes","No")</f>
        <v>No</v>
      </c>
      <c r="X897" s="59">
        <f>AE897-Table1[[#This Row],[On Hand Stock (units)]]</f>
        <v>28913.303319418603</v>
      </c>
      <c r="Y897" s="59">
        <f>MAX(Table1[[#This Row],[Qty required to meet next quarter]],Table1[[#This Row],[MOQ/One lead time demand]])</f>
        <v>28913.303319418603</v>
      </c>
      <c r="Z897" s="59">
        <f>Table1[[#This Row],[Qty to purchase]]*Table1[[#This Row],[Std. Price ($)]]</f>
        <v>658934.18264954991</v>
      </c>
      <c r="AA897" s="59"/>
      <c r="AB897" s="59"/>
      <c r="AC897" s="61">
        <f>Table1[[#This Row],[On Hand Stock (units)]]-(12*Table1[[#This Row],[APU
(units)]])</f>
        <v>-1196.4233194186047</v>
      </c>
      <c r="AD897" s="64">
        <v>1272</v>
      </c>
      <c r="AE897" s="65">
        <f>AD897*Table1[[#This Row],[Std. Price ($)]]</f>
        <v>28988.879999999997</v>
      </c>
    </row>
    <row r="898" spans="1:31" ht="18.5" x14ac:dyDescent="0.35">
      <c r="A898" s="46">
        <v>70857.372472623101</v>
      </c>
      <c r="B898" s="47">
        <v>23.624202580000002</v>
      </c>
      <c r="C898" s="47">
        <v>242.70388416430643</v>
      </c>
      <c r="D898" s="47">
        <f>Table1[[#This Row],[On-Hand Stock ($)]]/Table1[[#This Row],[Std. Price ($)]]</f>
        <v>10.273527046782817</v>
      </c>
      <c r="E898" s="48">
        <v>58</v>
      </c>
      <c r="F898" s="49">
        <v>-0.2</v>
      </c>
      <c r="G898" s="48">
        <v>1</v>
      </c>
      <c r="H898" s="48">
        <v>0.88</v>
      </c>
      <c r="I898" s="48">
        <v>5</v>
      </c>
      <c r="J898" s="55">
        <f>Table1[[#This Row],[APU
(units)]]+(Table1[[#This Row],[APU Trend]]*Table1[[#This Row],[APU
(units)]])</f>
        <v>46.4</v>
      </c>
      <c r="K898" s="55" t="str">
        <f>IF(Table1[[#This Row],[On Hand Stock (units)]]&gt;J898,"Yes","No")</f>
        <v>No</v>
      </c>
      <c r="L898" s="55">
        <f>Table1[[#This Row],[Lead Time (days)]]/Table1[[#This Row],[S-OTD]]</f>
        <v>5</v>
      </c>
      <c r="M898" s="55">
        <f>(Table1[[#This Row],[Demand variability (COV)]]/100)*E898</f>
        <v>0.51040000000000008</v>
      </c>
      <c r="N898" s="55">
        <f>AVERAGE(Table1[[#This Row],[Lead Time (days)]],Table1[[#This Row],[Exp. Lead time]])</f>
        <v>5</v>
      </c>
      <c r="O898" s="55">
        <f>(Table1[[#This Row],[Exp. Lead time]]-N898)^2</f>
        <v>0</v>
      </c>
      <c r="P898" s="55">
        <v>0</v>
      </c>
      <c r="Q898" s="55">
        <f>1.64*SQRT(Table1[[#This Row],[Lead Time (days)]]*(M898^2)+Table1[[#This Row],[APU
(units)]]*P898)</f>
        <v>1.8717141169740643</v>
      </c>
      <c r="R898" s="58">
        <f>Table1[[#This Row],[Safety Stock]]+(E898/30)*Table1[[#This Row],[Lead Time (days)]]</f>
        <v>11.538380783640731</v>
      </c>
      <c r="S898" s="58" t="str">
        <f>IF(Table1[[#This Row],[On Hand Stock (units)]]&gt;R898,"yes","no")</f>
        <v>no</v>
      </c>
      <c r="T898" s="59">
        <f>Table1[[#This Row],[On Hand Stock (units)]]-J898</f>
        <v>-36.126472953217181</v>
      </c>
      <c r="U898" s="59">
        <f>Table1[[#This Row],[Exp. Lead time]]*Table1[[#This Row],[APU
(units)]]/30</f>
        <v>9.6666666666666661</v>
      </c>
      <c r="V898" s="59">
        <f>Table1[[#This Row],[On Hand Stock (units)]]+U898</f>
        <v>19.940193713449482</v>
      </c>
      <c r="W898" s="59" t="str">
        <f>IF(Table1[[#This Row],[On hand quantity after purchase]]&gt;Table1[[#This Row],[APU  Projection for oct]],"Yes","No")</f>
        <v>No</v>
      </c>
      <c r="X898" s="59">
        <f>AE898-Table1[[#This Row],[On Hand Stock (units)]]</f>
        <v>2456.0932223052168</v>
      </c>
      <c r="Y898" s="59">
        <f>MAX(Table1[[#This Row],[Qty required to meet next quarter]],Table1[[#This Row],[MOQ/One lead time demand]])</f>
        <v>2456.0932223052168</v>
      </c>
      <c r="Z898" s="59">
        <f>Table1[[#This Row],[Qty to purchase]]*Table1[[#This Row],[Std. Price ($)]]</f>
        <v>58023.243839103423</v>
      </c>
      <c r="AA898" s="59"/>
      <c r="AB898" s="59"/>
      <c r="AC898" s="61">
        <f>Table1[[#This Row],[On Hand Stock (units)]]-(12*Table1[[#This Row],[APU
(units)]])</f>
        <v>-685.72647295321713</v>
      </c>
      <c r="AD898" s="64">
        <v>104.39999999999998</v>
      </c>
      <c r="AE898" s="65">
        <f>AD898*Table1[[#This Row],[Std. Price ($)]]</f>
        <v>2466.3667493519997</v>
      </c>
    </row>
    <row r="899" spans="1:31" ht="18.5" x14ac:dyDescent="0.35">
      <c r="A899" s="46">
        <v>84231.269872356221</v>
      </c>
      <c r="B899" s="47">
        <v>25.580023609999998</v>
      </c>
      <c r="C899" s="47">
        <v>401.14638643360479</v>
      </c>
      <c r="D899" s="47">
        <f>Table1[[#This Row],[On-Hand Stock ($)]]/Table1[[#This Row],[Std. Price ($)]]</f>
        <v>15.682017833509139</v>
      </c>
      <c r="E899" s="48">
        <v>82</v>
      </c>
      <c r="F899" s="49">
        <v>0.8</v>
      </c>
      <c r="G899" s="48">
        <v>0.82</v>
      </c>
      <c r="H899" s="48">
        <v>0.94</v>
      </c>
      <c r="I899" s="48">
        <v>5</v>
      </c>
      <c r="J899" s="55">
        <f>Table1[[#This Row],[APU
(units)]]+(Table1[[#This Row],[APU Trend]]*Table1[[#This Row],[APU
(units)]])</f>
        <v>147.60000000000002</v>
      </c>
      <c r="K899" s="55" t="str">
        <f>IF(Table1[[#This Row],[On Hand Stock (units)]]&gt;J899,"Yes","No")</f>
        <v>No</v>
      </c>
      <c r="L899" s="55">
        <f>Table1[[#This Row],[Lead Time (days)]]/Table1[[#This Row],[S-OTD]]</f>
        <v>6.0975609756097562</v>
      </c>
      <c r="M899" s="55">
        <f>(Table1[[#This Row],[Demand variability (COV)]]/100)*E899</f>
        <v>0.77079999999999993</v>
      </c>
      <c r="N899" s="55">
        <f>AVERAGE(Table1[[#This Row],[Lead Time (days)]],Table1[[#This Row],[Exp. Lead time]])</f>
        <v>5.5487804878048781</v>
      </c>
      <c r="O899" s="55">
        <f>(Table1[[#This Row],[Exp. Lead time]]-N899)^2</f>
        <v>0.30116002379535994</v>
      </c>
      <c r="P899" s="55">
        <v>0.30116002379535994</v>
      </c>
      <c r="Q899" s="55">
        <f>1.64*SQRT(Table1[[#This Row],[Lead Time (days)]]*(M899^2)+Table1[[#This Row],[APU
(units)]]*P899)</f>
        <v>8.6261170721663643</v>
      </c>
      <c r="R899" s="58">
        <f>Table1[[#This Row],[Safety Stock]]+(E899/30)*Table1[[#This Row],[Lead Time (days)]]</f>
        <v>22.29278373883303</v>
      </c>
      <c r="S899" s="58" t="str">
        <f>IF(Table1[[#This Row],[On Hand Stock (units)]]&gt;R899,"yes","no")</f>
        <v>no</v>
      </c>
      <c r="T899" s="59">
        <f>Table1[[#This Row],[On Hand Stock (units)]]-J899</f>
        <v>-131.91798216649087</v>
      </c>
      <c r="U899" s="59">
        <f>Table1[[#This Row],[Exp. Lead time]]*Table1[[#This Row],[APU
(units)]]/30</f>
        <v>16.666666666666668</v>
      </c>
      <c r="V899" s="59">
        <f>Table1[[#This Row],[On Hand Stock (units)]]+U899</f>
        <v>32.348684500175807</v>
      </c>
      <c r="W899" s="59" t="str">
        <f>IF(Table1[[#This Row],[On hand quantity after purchase]]&gt;Table1[[#This Row],[APU  Projection for oct]],"Yes","No")</f>
        <v>No</v>
      </c>
      <c r="X899" s="59">
        <f>AE899-Table1[[#This Row],[On Hand Stock (units)]]</f>
        <v>16345.301083122493</v>
      </c>
      <c r="Y899" s="59">
        <f>MAX(Table1[[#This Row],[Qty required to meet next quarter]],Table1[[#This Row],[MOQ/One lead time demand]])</f>
        <v>16345.301083122493</v>
      </c>
      <c r="Z899" s="59">
        <f>Table1[[#This Row],[Qty to purchase]]*Table1[[#This Row],[Std. Price ($)]]</f>
        <v>418113.18761883193</v>
      </c>
      <c r="AA899" s="59"/>
      <c r="AB899" s="59"/>
      <c r="AC899" s="61">
        <f>Table1[[#This Row],[On Hand Stock (units)]]-(12*Table1[[#This Row],[APU
(units)]])</f>
        <v>-968.31798216649088</v>
      </c>
      <c r="AD899" s="64">
        <v>639.60000000000014</v>
      </c>
      <c r="AE899" s="65">
        <f>AD899*Table1[[#This Row],[Std. Price ($)]]</f>
        <v>16360.983100956002</v>
      </c>
    </row>
    <row r="900" spans="1:31" ht="18.5" x14ac:dyDescent="0.35">
      <c r="A900" s="46">
        <v>43094.788820683672</v>
      </c>
      <c r="B900" s="47">
        <v>5.1803540499999992</v>
      </c>
      <c r="C900" s="47">
        <v>814.22602045509018</v>
      </c>
      <c r="D900" s="47">
        <f>Table1[[#This Row],[On-Hand Stock ($)]]/Table1[[#This Row],[Std. Price ($)]]</f>
        <v>157.17574756402806</v>
      </c>
      <c r="E900" s="48">
        <v>244</v>
      </c>
      <c r="F900" s="49">
        <v>-0.1</v>
      </c>
      <c r="G900" s="48">
        <v>1</v>
      </c>
      <c r="H900" s="48">
        <v>1.0900000000000001</v>
      </c>
      <c r="I900" s="48">
        <v>11</v>
      </c>
      <c r="J900" s="55">
        <f>Table1[[#This Row],[APU
(units)]]+(Table1[[#This Row],[APU Trend]]*Table1[[#This Row],[APU
(units)]])</f>
        <v>219.6</v>
      </c>
      <c r="K900" s="55" t="str">
        <f>IF(Table1[[#This Row],[On Hand Stock (units)]]&gt;J900,"Yes","No")</f>
        <v>No</v>
      </c>
      <c r="L900" s="55">
        <f>Table1[[#This Row],[Lead Time (days)]]/Table1[[#This Row],[S-OTD]]</f>
        <v>11</v>
      </c>
      <c r="M900" s="55">
        <f>(Table1[[#This Row],[Demand variability (COV)]]/100)*E900</f>
        <v>2.6596000000000002</v>
      </c>
      <c r="N900" s="55">
        <f>AVERAGE(Table1[[#This Row],[Lead Time (days)]],Table1[[#This Row],[Exp. Lead time]])</f>
        <v>11</v>
      </c>
      <c r="O900" s="55">
        <f>(Table1[[#This Row],[Exp. Lead time]]-N900)^2</f>
        <v>0</v>
      </c>
      <c r="P900" s="55">
        <v>0</v>
      </c>
      <c r="Q900" s="55">
        <f>1.64*SQRT(Table1[[#This Row],[Lead Time (days)]]*(M900^2)+Table1[[#This Row],[APU
(units)]]*P900)</f>
        <v>14.466268279583923</v>
      </c>
      <c r="R900" s="58">
        <f>Table1[[#This Row],[Safety Stock]]+(E900/30)*Table1[[#This Row],[Lead Time (days)]]</f>
        <v>103.9329349462506</v>
      </c>
      <c r="S900" s="58" t="str">
        <f>IF(Table1[[#This Row],[On Hand Stock (units)]]&gt;R900,"yes","no")</f>
        <v>yes</v>
      </c>
      <c r="T900" s="59">
        <f>Table1[[#This Row],[On Hand Stock (units)]]-J900</f>
        <v>-62.424252435971937</v>
      </c>
      <c r="U900" s="59">
        <f>Table1[[#This Row],[Exp. Lead time]]*Table1[[#This Row],[APU
(units)]]/30</f>
        <v>89.466666666666669</v>
      </c>
      <c r="V900" s="59">
        <f>Table1[[#This Row],[On Hand Stock (units)]]+U900</f>
        <v>246.64241423069473</v>
      </c>
      <c r="W900" s="59" t="str">
        <f>IF(Table1[[#This Row],[On hand quantity after purchase]]&gt;Table1[[#This Row],[APU  Projection for oct]],"Yes","No")</f>
        <v>Yes</v>
      </c>
      <c r="X900" s="59">
        <f>AE900-Table1[[#This Row],[On Hand Stock (units)]]</f>
        <v>2876.4395841159712</v>
      </c>
      <c r="Y900" s="59">
        <f>MAX(Table1[[#This Row],[Qty required to meet next quarter]],Table1[[#This Row],[MOQ/One lead time demand]])</f>
        <v>2876.4395841159712</v>
      </c>
      <c r="Z900" s="59">
        <f>Table1[[#This Row],[Qty to purchase]]*Table1[[#This Row],[Std. Price ($)]]</f>
        <v>14900.975449155485</v>
      </c>
      <c r="AA900" s="59"/>
      <c r="AB900" s="59"/>
      <c r="AC900" s="61">
        <f>Table1[[#This Row],[On Hand Stock (units)]]-(12*Table1[[#This Row],[APU
(units)]])</f>
        <v>-2770.8242524359721</v>
      </c>
      <c r="AD900" s="64">
        <v>585.59999999999991</v>
      </c>
      <c r="AE900" s="65">
        <f>AD900*Table1[[#This Row],[Std. Price ($)]]</f>
        <v>3033.6153316799991</v>
      </c>
    </row>
    <row r="901" spans="1:31" ht="18.5" x14ac:dyDescent="0.35">
      <c r="A901" s="46">
        <v>36904.673778633733</v>
      </c>
      <c r="B901" s="47">
        <v>5.1290399999999998</v>
      </c>
      <c r="C901" s="47">
        <v>133.49638215760004</v>
      </c>
      <c r="D901" s="47">
        <f>Table1[[#This Row],[On-Hand Stock ($)]]/Table1[[#This Row],[Std. Price ($)]]</f>
        <v>26.027557234414246</v>
      </c>
      <c r="E901" s="48">
        <v>98</v>
      </c>
      <c r="F901" s="49">
        <v>0.8</v>
      </c>
      <c r="G901" s="48">
        <v>1</v>
      </c>
      <c r="H901" s="48">
        <v>0.95</v>
      </c>
      <c r="I901" s="48">
        <v>6</v>
      </c>
      <c r="J901" s="55">
        <f>Table1[[#This Row],[APU
(units)]]+(Table1[[#This Row],[APU Trend]]*Table1[[#This Row],[APU
(units)]])</f>
        <v>176.4</v>
      </c>
      <c r="K901" s="55" t="str">
        <f>IF(Table1[[#This Row],[On Hand Stock (units)]]&gt;J901,"Yes","No")</f>
        <v>No</v>
      </c>
      <c r="L901" s="55">
        <f>Table1[[#This Row],[Lead Time (days)]]/Table1[[#This Row],[S-OTD]]</f>
        <v>6</v>
      </c>
      <c r="M901" s="55">
        <f>(Table1[[#This Row],[Demand variability (COV)]]/100)*E901</f>
        <v>0.93099999999999994</v>
      </c>
      <c r="N901" s="55">
        <f>AVERAGE(Table1[[#This Row],[Lead Time (days)]],Table1[[#This Row],[Exp. Lead time]])</f>
        <v>6</v>
      </c>
      <c r="O901" s="55">
        <f>(Table1[[#This Row],[Exp. Lead time]]-N901)^2</f>
        <v>0</v>
      </c>
      <c r="P901" s="55">
        <v>0</v>
      </c>
      <c r="Q901" s="55">
        <f>1.64*SQRT(Table1[[#This Row],[Lead Time (days)]]*(M901^2)+Table1[[#This Row],[APU
(units)]]*P901)</f>
        <v>3.739978918871067</v>
      </c>
      <c r="R901" s="58">
        <f>Table1[[#This Row],[Safety Stock]]+(E901/30)*Table1[[#This Row],[Lead Time (days)]]</f>
        <v>23.339978918871068</v>
      </c>
      <c r="S901" s="58" t="str">
        <f>IF(Table1[[#This Row],[On Hand Stock (units)]]&gt;R901,"yes","no")</f>
        <v>yes</v>
      </c>
      <c r="T901" s="59">
        <f>Table1[[#This Row],[On Hand Stock (units)]]-J901</f>
        <v>-150.37244276558576</v>
      </c>
      <c r="U901" s="59">
        <f>Table1[[#This Row],[Exp. Lead time]]*Table1[[#This Row],[APU
(units)]]/30</f>
        <v>19.600000000000001</v>
      </c>
      <c r="V901" s="59">
        <f>Table1[[#This Row],[On Hand Stock (units)]]+U901</f>
        <v>45.627557234414247</v>
      </c>
      <c r="W901" s="59" t="str">
        <f>IF(Table1[[#This Row],[On hand quantity after purchase]]&gt;Table1[[#This Row],[APU  Projection for oct]],"Yes","No")</f>
        <v>No</v>
      </c>
      <c r="X901" s="59">
        <f>AE901-Table1[[#This Row],[On Hand Stock (units)]]</f>
        <v>3894.610618765586</v>
      </c>
      <c r="Y901" s="59">
        <f>MAX(Table1[[#This Row],[Qty required to meet next quarter]],Table1[[#This Row],[MOQ/One lead time demand]])</f>
        <v>3894.610618765586</v>
      </c>
      <c r="Z901" s="59">
        <f>Table1[[#This Row],[Qty to purchase]]*Table1[[#This Row],[Std. Price ($)]]</f>
        <v>19975.613648073442</v>
      </c>
      <c r="AA901" s="59"/>
      <c r="AB901" s="59"/>
      <c r="AC901" s="61">
        <f>Table1[[#This Row],[On Hand Stock (units)]]-(12*Table1[[#This Row],[APU
(units)]])</f>
        <v>-1149.9724427655858</v>
      </c>
      <c r="AD901" s="64">
        <v>764.40000000000009</v>
      </c>
      <c r="AE901" s="65">
        <f>AD901*Table1[[#This Row],[Std. Price ($)]]</f>
        <v>3920.6381760000004</v>
      </c>
    </row>
    <row r="902" spans="1:31" ht="18.5" x14ac:dyDescent="0.35">
      <c r="A902" s="46">
        <v>60386.388368332722</v>
      </c>
      <c r="B902" s="47">
        <v>96.242599999999982</v>
      </c>
      <c r="C902" s="47">
        <v>2380.1044707945994</v>
      </c>
      <c r="D902" s="47">
        <f>Table1[[#This Row],[On-Hand Stock ($)]]/Table1[[#This Row],[Std. Price ($)]]</f>
        <v>24.730259477555673</v>
      </c>
      <c r="E902" s="48">
        <v>122</v>
      </c>
      <c r="F902" s="49">
        <v>0.6</v>
      </c>
      <c r="G902" s="48">
        <v>1</v>
      </c>
      <c r="H902" s="48">
        <v>0.47</v>
      </c>
      <c r="I902" s="48">
        <v>11</v>
      </c>
      <c r="J902" s="55">
        <f>Table1[[#This Row],[APU
(units)]]+(Table1[[#This Row],[APU Trend]]*Table1[[#This Row],[APU
(units)]])</f>
        <v>195.2</v>
      </c>
      <c r="K902" s="55" t="str">
        <f>IF(Table1[[#This Row],[On Hand Stock (units)]]&gt;J902,"Yes","No")</f>
        <v>No</v>
      </c>
      <c r="L902" s="55">
        <f>Table1[[#This Row],[Lead Time (days)]]/Table1[[#This Row],[S-OTD]]</f>
        <v>11</v>
      </c>
      <c r="M902" s="55">
        <f>(Table1[[#This Row],[Demand variability (COV)]]/100)*E902</f>
        <v>0.57339999999999991</v>
      </c>
      <c r="N902" s="55">
        <f>AVERAGE(Table1[[#This Row],[Lead Time (days)]],Table1[[#This Row],[Exp. Lead time]])</f>
        <v>11</v>
      </c>
      <c r="O902" s="55">
        <f>(Table1[[#This Row],[Exp. Lead time]]-N902)^2</f>
        <v>0</v>
      </c>
      <c r="P902" s="55">
        <v>0</v>
      </c>
      <c r="Q902" s="55">
        <f>1.64*SQRT(Table1[[#This Row],[Lead Time (days)]]*(M902^2)+Table1[[#This Row],[APU
(units)]]*P902)</f>
        <v>3.118874353855249</v>
      </c>
      <c r="R902" s="58">
        <f>Table1[[#This Row],[Safety Stock]]+(E902/30)*Table1[[#This Row],[Lead Time (days)]]</f>
        <v>47.852207687188582</v>
      </c>
      <c r="S902" s="58" t="str">
        <f>IF(Table1[[#This Row],[On Hand Stock (units)]]&gt;R902,"yes","no")</f>
        <v>no</v>
      </c>
      <c r="T902" s="59">
        <f>Table1[[#This Row],[On Hand Stock (units)]]-J902</f>
        <v>-170.46974052244431</v>
      </c>
      <c r="U902" s="59">
        <f>Table1[[#This Row],[Exp. Lead time]]*Table1[[#This Row],[APU
(units)]]/30</f>
        <v>44.733333333333334</v>
      </c>
      <c r="V902" s="59">
        <f>Table1[[#This Row],[On Hand Stock (units)]]+U902</f>
        <v>69.463592810889011</v>
      </c>
      <c r="W902" s="59" t="str">
        <f>IF(Table1[[#This Row],[On hand quantity after purchase]]&gt;Table1[[#This Row],[APU  Projection for oct]],"Yes","No")</f>
        <v>No</v>
      </c>
      <c r="X902" s="59">
        <f>AE902-Table1[[#This Row],[On Hand Stock (units)]]</f>
        <v>77469.811260522431</v>
      </c>
      <c r="Y902" s="59">
        <f>MAX(Table1[[#This Row],[Qty required to meet next quarter]],Table1[[#This Row],[MOQ/One lead time demand]])</f>
        <v>77469.811260522431</v>
      </c>
      <c r="Z902" s="59">
        <f>Table1[[#This Row],[Qty to purchase]]*Table1[[#This Row],[Std. Price ($)]]</f>
        <v>7455896.0572219547</v>
      </c>
      <c r="AA902" s="59"/>
      <c r="AB902" s="59"/>
      <c r="AC902" s="61">
        <f>Table1[[#This Row],[On Hand Stock (units)]]-(12*Table1[[#This Row],[APU
(units)]])</f>
        <v>-1439.2697405224444</v>
      </c>
      <c r="AD902" s="64">
        <v>805.19999999999993</v>
      </c>
      <c r="AE902" s="65">
        <f>AD902*Table1[[#This Row],[Std. Price ($)]]</f>
        <v>77494.541519999984</v>
      </c>
    </row>
    <row r="903" spans="1:31" ht="18.5" x14ac:dyDescent="0.35">
      <c r="A903" s="46">
        <v>88924.538579694621</v>
      </c>
      <c r="B903" s="47">
        <v>18.270699999999998</v>
      </c>
      <c r="C903" s="47">
        <v>811.52949645386661</v>
      </c>
      <c r="D903" s="47">
        <f>Table1[[#This Row],[On-Hand Stock ($)]]/Table1[[#This Row],[Std. Price ($)]]</f>
        <v>44.416989850080547</v>
      </c>
      <c r="E903" s="48">
        <v>82</v>
      </c>
      <c r="F903" s="49">
        <v>1.2</v>
      </c>
      <c r="G903" s="48">
        <v>1</v>
      </c>
      <c r="H903" s="48">
        <v>0.69</v>
      </c>
      <c r="I903" s="48">
        <v>16</v>
      </c>
      <c r="J903" s="55">
        <f>Table1[[#This Row],[APU
(units)]]+(Table1[[#This Row],[APU Trend]]*Table1[[#This Row],[APU
(units)]])</f>
        <v>180.39999999999998</v>
      </c>
      <c r="K903" s="55" t="str">
        <f>IF(Table1[[#This Row],[On Hand Stock (units)]]&gt;J903,"Yes","No")</f>
        <v>No</v>
      </c>
      <c r="L903" s="55">
        <f>Table1[[#This Row],[Lead Time (days)]]/Table1[[#This Row],[S-OTD]]</f>
        <v>16</v>
      </c>
      <c r="M903" s="55">
        <f>(Table1[[#This Row],[Demand variability (COV)]]/100)*E903</f>
        <v>0.56579999999999997</v>
      </c>
      <c r="N903" s="55">
        <f>AVERAGE(Table1[[#This Row],[Lead Time (days)]],Table1[[#This Row],[Exp. Lead time]])</f>
        <v>16</v>
      </c>
      <c r="O903" s="55">
        <f>(Table1[[#This Row],[Exp. Lead time]]-N903)^2</f>
        <v>0</v>
      </c>
      <c r="P903" s="55">
        <v>0</v>
      </c>
      <c r="Q903" s="55">
        <f>1.64*SQRT(Table1[[#This Row],[Lead Time (days)]]*(M903^2)+Table1[[#This Row],[APU
(units)]]*P903)</f>
        <v>3.7116479999999994</v>
      </c>
      <c r="R903" s="58">
        <f>Table1[[#This Row],[Safety Stock]]+(E903/30)*Table1[[#This Row],[Lead Time (days)]]</f>
        <v>47.444981333333331</v>
      </c>
      <c r="S903" s="58" t="str">
        <f>IF(Table1[[#This Row],[On Hand Stock (units)]]&gt;R903,"yes","no")</f>
        <v>no</v>
      </c>
      <c r="T903" s="59">
        <f>Table1[[#This Row],[On Hand Stock (units)]]-J903</f>
        <v>-135.98301014991944</v>
      </c>
      <c r="U903" s="59">
        <f>Table1[[#This Row],[Exp. Lead time]]*Table1[[#This Row],[APU
(units)]]/30</f>
        <v>43.733333333333334</v>
      </c>
      <c r="V903" s="59">
        <f>Table1[[#This Row],[On Hand Stock (units)]]+U903</f>
        <v>88.150323183413889</v>
      </c>
      <c r="W903" s="59" t="str">
        <f>IF(Table1[[#This Row],[On hand quantity after purchase]]&gt;Table1[[#This Row],[APU  Projection for oct]],"Yes","No")</f>
        <v>No</v>
      </c>
      <c r="X903" s="59">
        <f>AE903-Table1[[#This Row],[On Hand Stock (units)]]</f>
        <v>15237.196490149916</v>
      </c>
      <c r="Y903" s="59">
        <f>MAX(Table1[[#This Row],[Qty required to meet next quarter]],Table1[[#This Row],[MOQ/One lead time demand]])</f>
        <v>15237.196490149916</v>
      </c>
      <c r="Z903" s="59">
        <f>Table1[[#This Row],[Qty to purchase]]*Table1[[#This Row],[Std. Price ($)]]</f>
        <v>278394.24591258203</v>
      </c>
      <c r="AA903" s="59"/>
      <c r="AB903" s="59"/>
      <c r="AC903" s="61">
        <f>Table1[[#This Row],[On Hand Stock (units)]]-(12*Table1[[#This Row],[APU
(units)]])</f>
        <v>-939.58301014991946</v>
      </c>
      <c r="AD903" s="64">
        <v>836.39999999999986</v>
      </c>
      <c r="AE903" s="65">
        <f>AD903*Table1[[#This Row],[Std. Price ($)]]</f>
        <v>15281.613479999996</v>
      </c>
    </row>
    <row r="904" spans="1:31" ht="18.5" x14ac:dyDescent="0.35">
      <c r="A904" s="46">
        <v>12676.446620449555</v>
      </c>
      <c r="B904" s="47">
        <v>32.925194169999997</v>
      </c>
      <c r="C904" s="47">
        <v>6020.3586257378129</v>
      </c>
      <c r="D904" s="47">
        <f>Table1[[#This Row],[On-Hand Stock ($)]]/Table1[[#This Row],[Std. Price ($)]]</f>
        <v>182.84960127048549</v>
      </c>
      <c r="E904" s="48">
        <v>146</v>
      </c>
      <c r="F904" s="49">
        <v>0.4</v>
      </c>
      <c r="G904" s="48">
        <v>0.72</v>
      </c>
      <c r="H904" s="48">
        <v>0.83</v>
      </c>
      <c r="I904" s="48">
        <v>36</v>
      </c>
      <c r="J904" s="55">
        <f>Table1[[#This Row],[APU
(units)]]+(Table1[[#This Row],[APU Trend]]*Table1[[#This Row],[APU
(units)]])</f>
        <v>204.4</v>
      </c>
      <c r="K904" s="55" t="str">
        <f>IF(Table1[[#This Row],[On Hand Stock (units)]]&gt;J904,"Yes","No")</f>
        <v>No</v>
      </c>
      <c r="L904" s="55">
        <f>Table1[[#This Row],[Lead Time (days)]]/Table1[[#This Row],[S-OTD]]</f>
        <v>50</v>
      </c>
      <c r="M904" s="55">
        <f>(Table1[[#This Row],[Demand variability (COV)]]/100)*E904</f>
        <v>1.2118</v>
      </c>
      <c r="N904" s="55">
        <f>AVERAGE(Table1[[#This Row],[Lead Time (days)]],Table1[[#This Row],[Exp. Lead time]])</f>
        <v>43</v>
      </c>
      <c r="O904" s="55">
        <f>(Table1[[#This Row],[Exp. Lead time]]-N904)^2</f>
        <v>49</v>
      </c>
      <c r="P904" s="55">
        <v>49</v>
      </c>
      <c r="Q904" s="55">
        <f>1.64*SQRT(Table1[[#This Row],[Lead Time (days)]]*(M904^2)+Table1[[#This Row],[APU
(units)]]*P904)</f>
        <v>139.22493615365224</v>
      </c>
      <c r="R904" s="58">
        <f>Table1[[#This Row],[Safety Stock]]+(E904/30)*Table1[[#This Row],[Lead Time (days)]]</f>
        <v>314.4249361536522</v>
      </c>
      <c r="S904" s="58" t="str">
        <f>IF(Table1[[#This Row],[On Hand Stock (units)]]&gt;R904,"yes","no")</f>
        <v>no</v>
      </c>
      <c r="T904" s="59">
        <f>Table1[[#This Row],[On Hand Stock (units)]]-J904</f>
        <v>-21.550398729514512</v>
      </c>
      <c r="U904" s="59">
        <f>Table1[[#This Row],[Exp. Lead time]]*Table1[[#This Row],[APU
(units)]]/30</f>
        <v>243.33333333333334</v>
      </c>
      <c r="V904" s="59">
        <f>Table1[[#This Row],[On Hand Stock (units)]]+U904</f>
        <v>426.18293460381881</v>
      </c>
      <c r="W904" s="59" t="str">
        <f>IF(Table1[[#This Row],[On hand quantity after purchase]]&gt;Table1[[#This Row],[APU  Projection for oct]],"Yes","No")</f>
        <v>Yes</v>
      </c>
      <c r="X904" s="59">
        <f>AE904-Table1[[#This Row],[On Hand Stock (units)]]</f>
        <v>25775.373482357514</v>
      </c>
      <c r="Y904" s="59">
        <f>MAX(Table1[[#This Row],[Qty required to meet next quarter]],Table1[[#This Row],[MOQ/One lead time demand]])</f>
        <v>25775.373482357514</v>
      </c>
      <c r="Z904" s="59">
        <f>Table1[[#This Row],[Qty to purchase]]*Table1[[#This Row],[Std. Price ($)]]</f>
        <v>848659.17671089014</v>
      </c>
      <c r="AA904" s="59"/>
      <c r="AB904" s="59"/>
      <c r="AC904" s="61">
        <f>Table1[[#This Row],[On Hand Stock (units)]]-(12*Table1[[#This Row],[APU
(units)]])</f>
        <v>-1569.1503987295146</v>
      </c>
      <c r="AD904" s="64">
        <v>788.40000000000009</v>
      </c>
      <c r="AE904" s="65">
        <f>AD904*Table1[[#This Row],[Std. Price ($)]]</f>
        <v>25958.223083628</v>
      </c>
    </row>
    <row r="905" spans="1:31" ht="18.5" x14ac:dyDescent="0.35">
      <c r="A905" s="46">
        <v>97465.780257215025</v>
      </c>
      <c r="B905" s="47">
        <v>12.444199999999999</v>
      </c>
      <c r="C905" s="47">
        <v>457.3806526200263</v>
      </c>
      <c r="D905" s="47">
        <f>Table1[[#This Row],[On-Hand Stock ($)]]/Table1[[#This Row],[Std. Price ($)]]</f>
        <v>36.75452440655296</v>
      </c>
      <c r="E905" s="48">
        <v>154</v>
      </c>
      <c r="F905" s="49">
        <v>0.2</v>
      </c>
      <c r="G905" s="48">
        <v>0.96</v>
      </c>
      <c r="H905" s="48">
        <v>0.48</v>
      </c>
      <c r="I905" s="48">
        <v>11</v>
      </c>
      <c r="J905" s="55">
        <f>Table1[[#This Row],[APU
(units)]]+(Table1[[#This Row],[APU Trend]]*Table1[[#This Row],[APU
(units)]])</f>
        <v>184.8</v>
      </c>
      <c r="K905" s="55" t="str">
        <f>IF(Table1[[#This Row],[On Hand Stock (units)]]&gt;J905,"Yes","No")</f>
        <v>No</v>
      </c>
      <c r="L905" s="55">
        <f>Table1[[#This Row],[Lead Time (days)]]/Table1[[#This Row],[S-OTD]]</f>
        <v>11.458333333333334</v>
      </c>
      <c r="M905" s="55">
        <f>(Table1[[#This Row],[Demand variability (COV)]]/100)*E905</f>
        <v>0.73919999999999997</v>
      </c>
      <c r="N905" s="55">
        <f>AVERAGE(Table1[[#This Row],[Lead Time (days)]],Table1[[#This Row],[Exp. Lead time]])</f>
        <v>11.229166666666668</v>
      </c>
      <c r="O905" s="55">
        <f>(Table1[[#This Row],[Exp. Lead time]]-N905)^2</f>
        <v>5.2517361111110841E-2</v>
      </c>
      <c r="P905" s="55">
        <v>5.2517361111110841E-2</v>
      </c>
      <c r="Q905" s="55">
        <f>1.64*SQRT(Table1[[#This Row],[Lead Time (days)]]*(M905^2)+Table1[[#This Row],[APU
(units)]]*P905)</f>
        <v>6.1578138238199704</v>
      </c>
      <c r="R905" s="58">
        <f>Table1[[#This Row],[Safety Stock]]+(E905/30)*Table1[[#This Row],[Lead Time (days)]]</f>
        <v>62.62448049048664</v>
      </c>
      <c r="S905" s="58" t="str">
        <f>IF(Table1[[#This Row],[On Hand Stock (units)]]&gt;R905,"yes","no")</f>
        <v>no</v>
      </c>
      <c r="T905" s="59">
        <f>Table1[[#This Row],[On Hand Stock (units)]]-J905</f>
        <v>-148.04547559344707</v>
      </c>
      <c r="U905" s="59">
        <f>Table1[[#This Row],[Exp. Lead time]]*Table1[[#This Row],[APU
(units)]]/30</f>
        <v>58.81944444444445</v>
      </c>
      <c r="V905" s="59">
        <f>Table1[[#This Row],[On Hand Stock (units)]]+U905</f>
        <v>95.573968850997403</v>
      </c>
      <c r="W905" s="59" t="str">
        <f>IF(Table1[[#This Row],[On hand quantity after purchase]]&gt;Table1[[#This Row],[APU  Projection for oct]],"Yes","No")</f>
        <v>No</v>
      </c>
      <c r="X905" s="59">
        <f>AE905-Table1[[#This Row],[On Hand Stock (units)]]</f>
        <v>8012.1540355934458</v>
      </c>
      <c r="Y905" s="59">
        <f>MAX(Table1[[#This Row],[Qty required to meet next quarter]],Table1[[#This Row],[MOQ/One lead time demand]])</f>
        <v>8012.1540355934458</v>
      </c>
      <c r="Z905" s="59">
        <f>Table1[[#This Row],[Qty to purchase]]*Table1[[#This Row],[Std. Price ($)]]</f>
        <v>99704.847249731945</v>
      </c>
      <c r="AA905" s="59"/>
      <c r="AB905" s="59"/>
      <c r="AC905" s="61">
        <f>Table1[[#This Row],[On Hand Stock (units)]]-(12*Table1[[#This Row],[APU
(units)]])</f>
        <v>-1811.2454755934471</v>
      </c>
      <c r="AD905" s="64">
        <v>646.79999999999995</v>
      </c>
      <c r="AE905" s="65">
        <f>AD905*Table1[[#This Row],[Std. Price ($)]]</f>
        <v>8048.9085599999989</v>
      </c>
    </row>
    <row r="906" spans="1:31" ht="18.5" x14ac:dyDescent="0.35">
      <c r="A906" s="46">
        <v>13116.392558949574</v>
      </c>
      <c r="B906" s="47">
        <v>25.060399999999998</v>
      </c>
      <c r="C906" s="47">
        <v>1580.0585865781939</v>
      </c>
      <c r="D906" s="47">
        <f>Table1[[#This Row],[On-Hand Stock ($)]]/Table1[[#This Row],[Std. Price ($)]]</f>
        <v>63.050014627787029</v>
      </c>
      <c r="E906" s="48">
        <v>138</v>
      </c>
      <c r="F906" s="49">
        <v>0.8</v>
      </c>
      <c r="G906" s="48">
        <v>0.82</v>
      </c>
      <c r="H906" s="48">
        <v>0.85</v>
      </c>
      <c r="I906" s="48">
        <v>16</v>
      </c>
      <c r="J906" s="55">
        <f>Table1[[#This Row],[APU
(units)]]+(Table1[[#This Row],[APU Trend]]*Table1[[#This Row],[APU
(units)]])</f>
        <v>248.4</v>
      </c>
      <c r="K906" s="55" t="str">
        <f>IF(Table1[[#This Row],[On Hand Stock (units)]]&gt;J906,"Yes","No")</f>
        <v>No</v>
      </c>
      <c r="L906" s="55">
        <f>Table1[[#This Row],[Lead Time (days)]]/Table1[[#This Row],[S-OTD]]</f>
        <v>19.512195121951219</v>
      </c>
      <c r="M906" s="55">
        <f>(Table1[[#This Row],[Demand variability (COV)]]/100)*E906</f>
        <v>1.173</v>
      </c>
      <c r="N906" s="55">
        <f>AVERAGE(Table1[[#This Row],[Lead Time (days)]],Table1[[#This Row],[Exp. Lead time]])</f>
        <v>17.756097560975611</v>
      </c>
      <c r="O906" s="55">
        <f>(Table1[[#This Row],[Exp. Lead time]]-N906)^2</f>
        <v>3.0838786436644785</v>
      </c>
      <c r="P906" s="55">
        <v>3.0838786436644785</v>
      </c>
      <c r="Q906" s="55">
        <f>1.64*SQRT(Table1[[#This Row],[Lead Time (days)]]*(M906^2)+Table1[[#This Row],[APU
(units)]]*P906)</f>
        <v>34.696374136419465</v>
      </c>
      <c r="R906" s="58">
        <f>Table1[[#This Row],[Safety Stock]]+(E906/30)*Table1[[#This Row],[Lead Time (days)]]</f>
        <v>108.29637413641946</v>
      </c>
      <c r="S906" s="58" t="str">
        <f>IF(Table1[[#This Row],[On Hand Stock (units)]]&gt;R906,"yes","no")</f>
        <v>no</v>
      </c>
      <c r="T906" s="59">
        <f>Table1[[#This Row],[On Hand Stock (units)]]-J906</f>
        <v>-185.34998537221298</v>
      </c>
      <c r="U906" s="59">
        <f>Table1[[#This Row],[Exp. Lead time]]*Table1[[#This Row],[APU
(units)]]/30</f>
        <v>89.756097560975604</v>
      </c>
      <c r="V906" s="59">
        <f>Table1[[#This Row],[On Hand Stock (units)]]+U906</f>
        <v>152.80611218876263</v>
      </c>
      <c r="W906" s="59" t="str">
        <f>IF(Table1[[#This Row],[On hand quantity after purchase]]&gt;Table1[[#This Row],[APU  Projection for oct]],"Yes","No")</f>
        <v>No</v>
      </c>
      <c r="X906" s="59">
        <f>AE906-Table1[[#This Row],[On Hand Stock (units)]]</f>
        <v>26911.964545372211</v>
      </c>
      <c r="Y906" s="59">
        <f>MAX(Table1[[#This Row],[Qty required to meet next quarter]],Table1[[#This Row],[MOQ/One lead time demand]])</f>
        <v>26911.964545372211</v>
      </c>
      <c r="Z906" s="59">
        <f>Table1[[#This Row],[Qty to purchase]]*Table1[[#This Row],[Std. Price ($)]]</f>
        <v>674424.59629284567</v>
      </c>
      <c r="AA906" s="59"/>
      <c r="AB906" s="59"/>
      <c r="AC906" s="61">
        <f>Table1[[#This Row],[On Hand Stock (units)]]-(12*Table1[[#This Row],[APU
(units)]])</f>
        <v>-1592.949985372213</v>
      </c>
      <c r="AD906" s="64">
        <v>1076.4000000000001</v>
      </c>
      <c r="AE906" s="65">
        <f>AD906*Table1[[#This Row],[Std. Price ($)]]</f>
        <v>26975.01456</v>
      </c>
    </row>
    <row r="907" spans="1:31" ht="18.5" x14ac:dyDescent="0.35">
      <c r="A907" s="46">
        <v>21915.70074893444</v>
      </c>
      <c r="B907" s="47">
        <v>5.9769999999999994</v>
      </c>
      <c r="C907" s="47">
        <v>166.01359720000002</v>
      </c>
      <c r="D907" s="47">
        <f>Table1[[#This Row],[On-Hand Stock ($)]]/Table1[[#This Row],[Std. Price ($)]]</f>
        <v>27.775405253471646</v>
      </c>
      <c r="E907" s="48">
        <v>50</v>
      </c>
      <c r="F907" s="49">
        <v>-0.4</v>
      </c>
      <c r="G907" s="48">
        <v>1</v>
      </c>
      <c r="H907" s="48">
        <v>0.73</v>
      </c>
      <c r="I907" s="48">
        <v>16</v>
      </c>
      <c r="J907" s="55">
        <f>Table1[[#This Row],[APU
(units)]]+(Table1[[#This Row],[APU Trend]]*Table1[[#This Row],[APU
(units)]])</f>
        <v>30</v>
      </c>
      <c r="K907" s="55" t="str">
        <f>IF(Table1[[#This Row],[On Hand Stock (units)]]&gt;J907,"Yes","No")</f>
        <v>No</v>
      </c>
      <c r="L907" s="55">
        <f>Table1[[#This Row],[Lead Time (days)]]/Table1[[#This Row],[S-OTD]]</f>
        <v>16</v>
      </c>
      <c r="M907" s="55">
        <f>(Table1[[#This Row],[Demand variability (COV)]]/100)*E907</f>
        <v>0.36499999999999999</v>
      </c>
      <c r="N907" s="55">
        <f>AVERAGE(Table1[[#This Row],[Lead Time (days)]],Table1[[#This Row],[Exp. Lead time]])</f>
        <v>16</v>
      </c>
      <c r="O907" s="55">
        <f>(Table1[[#This Row],[Exp. Lead time]]-N907)^2</f>
        <v>0</v>
      </c>
      <c r="P907" s="55">
        <v>0</v>
      </c>
      <c r="Q907" s="55">
        <f>1.64*SQRT(Table1[[#This Row],[Lead Time (days)]]*(M907^2)+Table1[[#This Row],[APU
(units)]]*P907)</f>
        <v>2.3943999999999996</v>
      </c>
      <c r="R907" s="58">
        <f>Table1[[#This Row],[Safety Stock]]+(E907/30)*Table1[[#This Row],[Lead Time (days)]]</f>
        <v>29.061066666666669</v>
      </c>
      <c r="S907" s="58" t="str">
        <f>IF(Table1[[#This Row],[On Hand Stock (units)]]&gt;R907,"yes","no")</f>
        <v>no</v>
      </c>
      <c r="T907" s="59">
        <f>Table1[[#This Row],[On Hand Stock (units)]]-J907</f>
        <v>-2.2245947465283535</v>
      </c>
      <c r="U907" s="59">
        <f>Table1[[#This Row],[Exp. Lead time]]*Table1[[#This Row],[APU
(units)]]/30</f>
        <v>26.666666666666668</v>
      </c>
      <c r="V907" s="59">
        <f>Table1[[#This Row],[On Hand Stock (units)]]+U907</f>
        <v>54.442071920138318</v>
      </c>
      <c r="W907" s="59" t="str">
        <f>IF(Table1[[#This Row],[On hand quantity after purchase]]&gt;Table1[[#This Row],[APU  Projection for oct]],"Yes","No")</f>
        <v>Yes</v>
      </c>
      <c r="X907" s="59">
        <f>AE907-Table1[[#This Row],[On Hand Stock (units)]]</f>
        <v>151.53459474652828</v>
      </c>
      <c r="Y907" s="59">
        <f>MAX(Table1[[#This Row],[Qty required to meet next quarter]],Table1[[#This Row],[MOQ/One lead time demand]])</f>
        <v>151.53459474652828</v>
      </c>
      <c r="Z907" s="59">
        <f>Table1[[#This Row],[Qty to purchase]]*Table1[[#This Row],[Std. Price ($)]]</f>
        <v>905.72227279999947</v>
      </c>
      <c r="AA907" s="59"/>
      <c r="AB907" s="59"/>
      <c r="AC907" s="61">
        <f>Table1[[#This Row],[On Hand Stock (units)]]-(12*Table1[[#This Row],[APU
(units)]])</f>
        <v>-572.2245947465284</v>
      </c>
      <c r="AD907" s="64">
        <v>29.999999999999993</v>
      </c>
      <c r="AE907" s="65">
        <f>AD907*Table1[[#This Row],[Std. Price ($)]]</f>
        <v>179.30999999999995</v>
      </c>
    </row>
    <row r="908" spans="1:31" ht="18.5" x14ac:dyDescent="0.35">
      <c r="A908" s="46">
        <v>78672.287313207518</v>
      </c>
      <c r="B908" s="47">
        <v>11.450469999999999</v>
      </c>
      <c r="C908" s="47">
        <v>2241.4115553898982</v>
      </c>
      <c r="D908" s="47">
        <f>Table1[[#This Row],[On-Hand Stock ($)]]/Table1[[#This Row],[Std. Price ($)]]</f>
        <v>195.74843263114076</v>
      </c>
      <c r="E908" s="48">
        <v>170</v>
      </c>
      <c r="F908" s="49">
        <v>-0.7</v>
      </c>
      <c r="G908" s="48">
        <v>0.85</v>
      </c>
      <c r="H908" s="48">
        <v>1.01</v>
      </c>
      <c r="I908" s="48">
        <v>27</v>
      </c>
      <c r="J908" s="55">
        <f>Table1[[#This Row],[APU
(units)]]+(Table1[[#This Row],[APU Trend]]*Table1[[#This Row],[APU
(units)]])</f>
        <v>51.000000000000014</v>
      </c>
      <c r="K908" s="55" t="str">
        <f>IF(Table1[[#This Row],[On Hand Stock (units)]]&gt;J908,"Yes","No")</f>
        <v>Yes</v>
      </c>
      <c r="L908" s="55">
        <f>Table1[[#This Row],[Lead Time (days)]]/Table1[[#This Row],[S-OTD]]</f>
        <v>31.764705882352942</v>
      </c>
      <c r="M908" s="55">
        <f>(Table1[[#This Row],[Demand variability (COV)]]/100)*E908</f>
        <v>1.7169999999999999</v>
      </c>
      <c r="N908" s="55">
        <f>AVERAGE(Table1[[#This Row],[Lead Time (days)]],Table1[[#This Row],[Exp. Lead time]])</f>
        <v>29.382352941176471</v>
      </c>
      <c r="O908" s="55">
        <f>(Table1[[#This Row],[Exp. Lead time]]-N908)^2</f>
        <v>5.6756055363321822</v>
      </c>
      <c r="P908" s="55">
        <v>5.6756055363321822</v>
      </c>
      <c r="Q908" s="55">
        <f>1.64*SQRT(Table1[[#This Row],[Lead Time (days)]]*(M908^2)+Table1[[#This Row],[APU
(units)]]*P908)</f>
        <v>53.001474840772453</v>
      </c>
      <c r="R908" s="58">
        <f>Table1[[#This Row],[Safety Stock]]+(E908/30)*Table1[[#This Row],[Lead Time (days)]]</f>
        <v>206.00147484077246</v>
      </c>
      <c r="S908" s="58" t="str">
        <f>IF(Table1[[#This Row],[On Hand Stock (units)]]&gt;R908,"yes","no")</f>
        <v>no</v>
      </c>
      <c r="T908" s="59">
        <f>Table1[[#This Row],[On Hand Stock (units)]]-J908</f>
        <v>144.74843263114076</v>
      </c>
      <c r="U908" s="59">
        <f>Table1[[#This Row],[Exp. Lead time]]*Table1[[#This Row],[APU
(units)]]/30</f>
        <v>180</v>
      </c>
      <c r="V908" s="59">
        <f>Table1[[#This Row],[On Hand Stock (units)]]+U908</f>
        <v>375.74843263114076</v>
      </c>
      <c r="W908" s="59" t="str">
        <f>IF(Table1[[#This Row],[On hand quantity after purchase]]&gt;Table1[[#This Row],[APU  Projection for oct]],"Yes","No")</f>
        <v>Yes</v>
      </c>
      <c r="X908" s="59">
        <f>AE908-Table1[[#This Row],[On Hand Stock (units)]]</f>
        <v>-2531.6443126311397</v>
      </c>
      <c r="Y908" s="59">
        <f>MAX(Table1[[#This Row],[Qty required to meet next quarter]],Table1[[#This Row],[MOQ/One lead time demand]])</f>
        <v>180</v>
      </c>
      <c r="Z908" s="59">
        <f>Table1[[#This Row],[Qty to purchase]]*Table1[[#This Row],[Std. Price ($)]]</f>
        <v>2061.0845999999997</v>
      </c>
      <c r="AA908" s="59"/>
      <c r="AB908" s="59"/>
      <c r="AC908" s="61">
        <f>Table1[[#This Row],[On Hand Stock (units)]]-(12*Table1[[#This Row],[APU
(units)]])</f>
        <v>-1844.2515673688592</v>
      </c>
      <c r="AD908" s="64">
        <v>-203.99999999999989</v>
      </c>
      <c r="AE908" s="65">
        <f>AD908*Table1[[#This Row],[Std. Price ($)]]</f>
        <v>-2335.8958799999987</v>
      </c>
    </row>
    <row r="909" spans="1:31" ht="18.5" x14ac:dyDescent="0.35">
      <c r="A909" s="46">
        <v>48169.953354184938</v>
      </c>
      <c r="B909" s="47">
        <v>14.501820949999997</v>
      </c>
      <c r="C909" s="47">
        <v>1316.1031456904996</v>
      </c>
      <c r="D909" s="47">
        <f>Table1[[#This Row],[On-Hand Stock ($)]]/Table1[[#This Row],[Std. Price ($)]]</f>
        <v>90.754337005553765</v>
      </c>
      <c r="E909" s="48">
        <v>114</v>
      </c>
      <c r="F909" s="49">
        <v>0.8</v>
      </c>
      <c r="G909" s="48">
        <v>0.93</v>
      </c>
      <c r="H909" s="48">
        <v>0.8</v>
      </c>
      <c r="I909" s="48">
        <v>29</v>
      </c>
      <c r="J909" s="55">
        <f>Table1[[#This Row],[APU
(units)]]+(Table1[[#This Row],[APU Trend]]*Table1[[#This Row],[APU
(units)]])</f>
        <v>205.2</v>
      </c>
      <c r="K909" s="55" t="str">
        <f>IF(Table1[[#This Row],[On Hand Stock (units)]]&gt;J909,"Yes","No")</f>
        <v>No</v>
      </c>
      <c r="L909" s="55">
        <f>Table1[[#This Row],[Lead Time (days)]]/Table1[[#This Row],[S-OTD]]</f>
        <v>31.182795698924728</v>
      </c>
      <c r="M909" s="55">
        <f>(Table1[[#This Row],[Demand variability (COV)]]/100)*E909</f>
        <v>0.91200000000000003</v>
      </c>
      <c r="N909" s="55">
        <f>AVERAGE(Table1[[#This Row],[Lead Time (days)]],Table1[[#This Row],[Exp. Lead time]])</f>
        <v>30.091397849462364</v>
      </c>
      <c r="O909" s="55">
        <f>(Table1[[#This Row],[Exp. Lead time]]-N909)^2</f>
        <v>1.1911492658110734</v>
      </c>
      <c r="P909" s="55">
        <v>1.1911492658110734</v>
      </c>
      <c r="Q909" s="55">
        <f>1.64*SQRT(Table1[[#This Row],[Lead Time (days)]]*(M909^2)+Table1[[#This Row],[APU
(units)]]*P909)</f>
        <v>20.738809480216137</v>
      </c>
      <c r="R909" s="58">
        <f>Table1[[#This Row],[Safety Stock]]+(E909/30)*Table1[[#This Row],[Lead Time (days)]]</f>
        <v>130.93880948021612</v>
      </c>
      <c r="S909" s="58" t="str">
        <f>IF(Table1[[#This Row],[On Hand Stock (units)]]&gt;R909,"yes","no")</f>
        <v>no</v>
      </c>
      <c r="T909" s="59">
        <f>Table1[[#This Row],[On Hand Stock (units)]]-J909</f>
        <v>-114.44566299444622</v>
      </c>
      <c r="U909" s="59">
        <f>Table1[[#This Row],[Exp. Lead time]]*Table1[[#This Row],[APU
(units)]]/30</f>
        <v>118.49462365591397</v>
      </c>
      <c r="V909" s="59">
        <f>Table1[[#This Row],[On Hand Stock (units)]]+U909</f>
        <v>209.24896066146772</v>
      </c>
      <c r="W909" s="59" t="str">
        <f>IF(Table1[[#This Row],[On hand quantity after purchase]]&gt;Table1[[#This Row],[APU  Projection for oct]],"Yes","No")</f>
        <v>Yes</v>
      </c>
      <c r="X909" s="59">
        <f>AE909-Table1[[#This Row],[On Hand Stock (units)]]</f>
        <v>12804.264851734444</v>
      </c>
      <c r="Y909" s="59">
        <f>MAX(Table1[[#This Row],[Qty required to meet next quarter]],Table1[[#This Row],[MOQ/One lead time demand]])</f>
        <v>12804.264851734444</v>
      </c>
      <c r="Z909" s="59">
        <f>Table1[[#This Row],[Qty to purchase]]*Table1[[#This Row],[Std. Price ($)]]</f>
        <v>185685.15627623117</v>
      </c>
      <c r="AA909" s="59"/>
      <c r="AB909" s="59"/>
      <c r="AC909" s="61">
        <f>Table1[[#This Row],[On Hand Stock (units)]]-(12*Table1[[#This Row],[APU
(units)]])</f>
        <v>-1277.2456629944463</v>
      </c>
      <c r="AD909" s="64">
        <v>889.2</v>
      </c>
      <c r="AE909" s="65">
        <f>AD909*Table1[[#This Row],[Std. Price ($)]]</f>
        <v>12895.019188739998</v>
      </c>
    </row>
    <row r="910" spans="1:31" ht="18.5" x14ac:dyDescent="0.35">
      <c r="A910" s="46">
        <v>68368.04535305014</v>
      </c>
      <c r="B910" s="47">
        <v>345.90167027000001</v>
      </c>
      <c r="C910" s="47">
        <v>35839.183621385811</v>
      </c>
      <c r="D910" s="47">
        <f>Table1[[#This Row],[On-Hand Stock ($)]]/Table1[[#This Row],[Std. Price ($)]]</f>
        <v>103.61090073202269</v>
      </c>
      <c r="E910" s="48">
        <v>90</v>
      </c>
      <c r="F910" s="49">
        <v>0.5</v>
      </c>
      <c r="G910" s="48">
        <v>1</v>
      </c>
      <c r="H910" s="48">
        <v>1.07</v>
      </c>
      <c r="I910" s="48">
        <v>28</v>
      </c>
      <c r="J910" s="55">
        <f>Table1[[#This Row],[APU
(units)]]+(Table1[[#This Row],[APU Trend]]*Table1[[#This Row],[APU
(units)]])</f>
        <v>135</v>
      </c>
      <c r="K910" s="55" t="str">
        <f>IF(Table1[[#This Row],[On Hand Stock (units)]]&gt;J910,"Yes","No")</f>
        <v>No</v>
      </c>
      <c r="L910" s="55">
        <f>Table1[[#This Row],[Lead Time (days)]]/Table1[[#This Row],[S-OTD]]</f>
        <v>28</v>
      </c>
      <c r="M910" s="55">
        <f>(Table1[[#This Row],[Demand variability (COV)]]/100)*E910</f>
        <v>0.96300000000000008</v>
      </c>
      <c r="N910" s="55">
        <f>AVERAGE(Table1[[#This Row],[Lead Time (days)]],Table1[[#This Row],[Exp. Lead time]])</f>
        <v>28</v>
      </c>
      <c r="O910" s="55">
        <f>(Table1[[#This Row],[Exp. Lead time]]-N910)^2</f>
        <v>0</v>
      </c>
      <c r="P910" s="55">
        <v>0</v>
      </c>
      <c r="Q910" s="55">
        <f>1.64*SQRT(Table1[[#This Row],[Lead Time (days)]]*(M910^2)+Table1[[#This Row],[APU
(units)]]*P910)</f>
        <v>8.356975921181057</v>
      </c>
      <c r="R910" s="58">
        <f>Table1[[#This Row],[Safety Stock]]+(E910/30)*Table1[[#This Row],[Lead Time (days)]]</f>
        <v>92.356975921181061</v>
      </c>
      <c r="S910" s="58" t="str">
        <f>IF(Table1[[#This Row],[On Hand Stock (units)]]&gt;R910,"yes","no")</f>
        <v>yes</v>
      </c>
      <c r="T910" s="59">
        <f>Table1[[#This Row],[On Hand Stock (units)]]-J910</f>
        <v>-31.389099267977315</v>
      </c>
      <c r="U910" s="59">
        <f>Table1[[#This Row],[Exp. Lead time]]*Table1[[#This Row],[APU
(units)]]/30</f>
        <v>84</v>
      </c>
      <c r="V910" s="59">
        <f>Table1[[#This Row],[On Hand Stock (units)]]+U910</f>
        <v>187.61090073202269</v>
      </c>
      <c r="W910" s="59" t="str">
        <f>IF(Table1[[#This Row],[On hand quantity after purchase]]&gt;Table1[[#This Row],[APU  Projection for oct]],"Yes","No")</f>
        <v>Yes</v>
      </c>
      <c r="X910" s="59">
        <f>AE910-Table1[[#This Row],[On Hand Stock (units)]]</f>
        <v>186683.29104506798</v>
      </c>
      <c r="Y910" s="59">
        <f>MAX(Table1[[#This Row],[Qty required to meet next quarter]],Table1[[#This Row],[MOQ/One lead time demand]])</f>
        <v>186683.29104506798</v>
      </c>
      <c r="Z910" s="59">
        <f>Table1[[#This Row],[Qty to purchase]]*Table1[[#This Row],[Std. Price ($)]]</f>
        <v>64574062.183989547</v>
      </c>
      <c r="AA910" s="59"/>
      <c r="AB910" s="59"/>
      <c r="AC910" s="61">
        <f>Table1[[#This Row],[On Hand Stock (units)]]-(12*Table1[[#This Row],[APU
(units)]])</f>
        <v>-976.38909926797737</v>
      </c>
      <c r="AD910" s="64">
        <v>540</v>
      </c>
      <c r="AE910" s="65">
        <f>AD910*Table1[[#This Row],[Std. Price ($)]]</f>
        <v>186786.9019458</v>
      </c>
    </row>
    <row r="911" spans="1:31" ht="18.5" x14ac:dyDescent="0.35">
      <c r="A911" s="46">
        <v>35029.333646755033</v>
      </c>
      <c r="B911" s="47">
        <v>15.178999999999998</v>
      </c>
      <c r="C911" s="47">
        <v>1351.5159387253334</v>
      </c>
      <c r="D911" s="47">
        <f>Table1[[#This Row],[On-Hand Stock ($)]]/Table1[[#This Row],[Std. Price ($)]]</f>
        <v>89.038536051474637</v>
      </c>
      <c r="E911" s="48">
        <v>106</v>
      </c>
      <c r="F911" s="49">
        <v>0.5</v>
      </c>
      <c r="G911" s="48">
        <v>1</v>
      </c>
      <c r="H911" s="48">
        <v>1.0900000000000001</v>
      </c>
      <c r="I911" s="48">
        <v>16</v>
      </c>
      <c r="J911" s="55">
        <f>Table1[[#This Row],[APU
(units)]]+(Table1[[#This Row],[APU Trend]]*Table1[[#This Row],[APU
(units)]])</f>
        <v>159</v>
      </c>
      <c r="K911" s="55" t="str">
        <f>IF(Table1[[#This Row],[On Hand Stock (units)]]&gt;J911,"Yes","No")</f>
        <v>No</v>
      </c>
      <c r="L911" s="55">
        <f>Table1[[#This Row],[Lead Time (days)]]/Table1[[#This Row],[S-OTD]]</f>
        <v>16</v>
      </c>
      <c r="M911" s="55">
        <f>(Table1[[#This Row],[Demand variability (COV)]]/100)*E911</f>
        <v>1.1554</v>
      </c>
      <c r="N911" s="55">
        <f>AVERAGE(Table1[[#This Row],[Lead Time (days)]],Table1[[#This Row],[Exp. Lead time]])</f>
        <v>16</v>
      </c>
      <c r="O911" s="55">
        <f>(Table1[[#This Row],[Exp. Lead time]]-N911)^2</f>
        <v>0</v>
      </c>
      <c r="P911" s="55">
        <v>0</v>
      </c>
      <c r="Q911" s="55">
        <f>1.64*SQRT(Table1[[#This Row],[Lead Time (days)]]*(M911^2)+Table1[[#This Row],[APU
(units)]]*P911)</f>
        <v>7.5794239999999995</v>
      </c>
      <c r="R911" s="58">
        <f>Table1[[#This Row],[Safety Stock]]+(E911/30)*Table1[[#This Row],[Lead Time (days)]]</f>
        <v>64.112757333333334</v>
      </c>
      <c r="S911" s="58" t="str">
        <f>IF(Table1[[#This Row],[On Hand Stock (units)]]&gt;R911,"yes","no")</f>
        <v>yes</v>
      </c>
      <c r="T911" s="59">
        <f>Table1[[#This Row],[On Hand Stock (units)]]-J911</f>
        <v>-69.961463948525363</v>
      </c>
      <c r="U911" s="59">
        <f>Table1[[#This Row],[Exp. Lead time]]*Table1[[#This Row],[APU
(units)]]/30</f>
        <v>56.533333333333331</v>
      </c>
      <c r="V911" s="59">
        <f>Table1[[#This Row],[On Hand Stock (units)]]+U911</f>
        <v>145.57186938480797</v>
      </c>
      <c r="W911" s="59" t="str">
        <f>IF(Table1[[#This Row],[On hand quantity after purchase]]&gt;Table1[[#This Row],[APU  Projection for oct]],"Yes","No")</f>
        <v>No</v>
      </c>
      <c r="X911" s="59">
        <f>AE911-Table1[[#This Row],[On Hand Stock (units)]]</f>
        <v>9564.8054639485254</v>
      </c>
      <c r="Y911" s="59">
        <f>MAX(Table1[[#This Row],[Qty required to meet next quarter]],Table1[[#This Row],[MOQ/One lead time demand]])</f>
        <v>9564.8054639485254</v>
      </c>
      <c r="Z911" s="59">
        <f>Table1[[#This Row],[Qty to purchase]]*Table1[[#This Row],[Std. Price ($)]]</f>
        <v>145184.18213727465</v>
      </c>
      <c r="AA911" s="59"/>
      <c r="AB911" s="59"/>
      <c r="AC911" s="61">
        <f>Table1[[#This Row],[On Hand Stock (units)]]-(12*Table1[[#This Row],[APU
(units)]])</f>
        <v>-1182.9614639485253</v>
      </c>
      <c r="AD911" s="64">
        <v>636</v>
      </c>
      <c r="AE911" s="65">
        <f>AD911*Table1[[#This Row],[Std. Price ($)]]</f>
        <v>9653.8439999999991</v>
      </c>
    </row>
    <row r="912" spans="1:31" ht="18.5" x14ac:dyDescent="0.35">
      <c r="A912" s="46">
        <v>71873.541226501169</v>
      </c>
      <c r="B912" s="47">
        <v>6.4085707899999997</v>
      </c>
      <c r="C912" s="47">
        <v>167.58693507448069</v>
      </c>
      <c r="D912" s="47">
        <f>Table1[[#This Row],[On-Hand Stock ($)]]/Table1[[#This Row],[Std. Price ($)]]</f>
        <v>26.150438306148555</v>
      </c>
      <c r="E912" s="48">
        <v>138</v>
      </c>
      <c r="F912" s="49">
        <v>0.8</v>
      </c>
      <c r="G912" s="48">
        <v>1</v>
      </c>
      <c r="H912" s="48">
        <v>0.66</v>
      </c>
      <c r="I912" s="48">
        <v>6</v>
      </c>
      <c r="J912" s="55">
        <f>Table1[[#This Row],[APU
(units)]]+(Table1[[#This Row],[APU Trend]]*Table1[[#This Row],[APU
(units)]])</f>
        <v>248.4</v>
      </c>
      <c r="K912" s="55" t="str">
        <f>IF(Table1[[#This Row],[On Hand Stock (units)]]&gt;J912,"Yes","No")</f>
        <v>No</v>
      </c>
      <c r="L912" s="55">
        <f>Table1[[#This Row],[Lead Time (days)]]/Table1[[#This Row],[S-OTD]]</f>
        <v>6</v>
      </c>
      <c r="M912" s="55">
        <f>(Table1[[#This Row],[Demand variability (COV)]]/100)*E912</f>
        <v>0.91079999999999994</v>
      </c>
      <c r="N912" s="55">
        <f>AVERAGE(Table1[[#This Row],[Lead Time (days)]],Table1[[#This Row],[Exp. Lead time]])</f>
        <v>6</v>
      </c>
      <c r="O912" s="55">
        <f>(Table1[[#This Row],[Exp. Lead time]]-N912)^2</f>
        <v>0</v>
      </c>
      <c r="P912" s="55">
        <v>0</v>
      </c>
      <c r="Q912" s="55">
        <f>1.64*SQRT(Table1[[#This Row],[Lead Time (days)]]*(M912^2)+Table1[[#This Row],[APU
(units)]]*P912)</f>
        <v>3.6588322226721464</v>
      </c>
      <c r="R912" s="58">
        <f>Table1[[#This Row],[Safety Stock]]+(E912/30)*Table1[[#This Row],[Lead Time (days)]]</f>
        <v>31.258832222672144</v>
      </c>
      <c r="S912" s="58" t="str">
        <f>IF(Table1[[#This Row],[On Hand Stock (units)]]&gt;R912,"yes","no")</f>
        <v>no</v>
      </c>
      <c r="T912" s="59">
        <f>Table1[[#This Row],[On Hand Stock (units)]]-J912</f>
        <v>-222.24956169385146</v>
      </c>
      <c r="U912" s="59">
        <f>Table1[[#This Row],[Exp. Lead time]]*Table1[[#This Row],[APU
(units)]]/30</f>
        <v>27.6</v>
      </c>
      <c r="V912" s="59">
        <f>Table1[[#This Row],[On Hand Stock (units)]]+U912</f>
        <v>53.750438306148553</v>
      </c>
      <c r="W912" s="59" t="str">
        <f>IF(Table1[[#This Row],[On hand quantity after purchase]]&gt;Table1[[#This Row],[APU  Projection for oct]],"Yes","No")</f>
        <v>No</v>
      </c>
      <c r="X912" s="59">
        <f>AE912-Table1[[#This Row],[On Hand Stock (units)]]</f>
        <v>6872.0351600498516</v>
      </c>
      <c r="Y912" s="59">
        <f>MAX(Table1[[#This Row],[Qty required to meet next quarter]],Table1[[#This Row],[MOQ/One lead time demand]])</f>
        <v>6872.0351600498516</v>
      </c>
      <c r="Z912" s="59">
        <f>Table1[[#This Row],[Qty to purchase]]*Table1[[#This Row],[Std. Price ($)]]</f>
        <v>44039.923794548449</v>
      </c>
      <c r="AA912" s="59"/>
      <c r="AB912" s="59"/>
      <c r="AC912" s="61">
        <f>Table1[[#This Row],[On Hand Stock (units)]]-(12*Table1[[#This Row],[APU
(units)]])</f>
        <v>-1629.8495616938515</v>
      </c>
      <c r="AD912" s="64">
        <v>1076.4000000000001</v>
      </c>
      <c r="AE912" s="65">
        <f>AD912*Table1[[#This Row],[Std. Price ($)]]</f>
        <v>6898.1855983559999</v>
      </c>
    </row>
    <row r="913" spans="1:31" ht="18.5" x14ac:dyDescent="0.35">
      <c r="A913" s="46">
        <v>72831.123705101185</v>
      </c>
      <c r="B913" s="47">
        <v>6.418838759999999</v>
      </c>
      <c r="C913" s="47">
        <v>206.69553303232172</v>
      </c>
      <c r="D913" s="47">
        <f>Table1[[#This Row],[On-Hand Stock ($)]]/Table1[[#This Row],[Std. Price ($)]]</f>
        <v>32.201390432234781</v>
      </c>
      <c r="E913" s="48">
        <v>58</v>
      </c>
      <c r="F913" s="49">
        <v>1.5</v>
      </c>
      <c r="G913" s="48">
        <v>1</v>
      </c>
      <c r="H913" s="48">
        <v>0.25</v>
      </c>
      <c r="I913" s="48">
        <v>35</v>
      </c>
      <c r="J913" s="55">
        <f>Table1[[#This Row],[APU
(units)]]+(Table1[[#This Row],[APU Trend]]*Table1[[#This Row],[APU
(units)]])</f>
        <v>145</v>
      </c>
      <c r="K913" s="55" t="str">
        <f>IF(Table1[[#This Row],[On Hand Stock (units)]]&gt;J913,"Yes","No")</f>
        <v>No</v>
      </c>
      <c r="L913" s="55">
        <f>Table1[[#This Row],[Lead Time (days)]]/Table1[[#This Row],[S-OTD]]</f>
        <v>35</v>
      </c>
      <c r="M913" s="55">
        <f>(Table1[[#This Row],[Demand variability (COV)]]/100)*E913</f>
        <v>0.14499999999999999</v>
      </c>
      <c r="N913" s="55">
        <f>AVERAGE(Table1[[#This Row],[Lead Time (days)]],Table1[[#This Row],[Exp. Lead time]])</f>
        <v>35</v>
      </c>
      <c r="O913" s="55">
        <f>(Table1[[#This Row],[Exp. Lead time]]-N913)^2</f>
        <v>0</v>
      </c>
      <c r="P913" s="55">
        <v>0</v>
      </c>
      <c r="Q913" s="55">
        <f>1.64*SQRT(Table1[[#This Row],[Lead Time (days)]]*(M913^2)+Table1[[#This Row],[APU
(units)]]*P913)</f>
        <v>1.4068437724210885</v>
      </c>
      <c r="R913" s="58">
        <f>Table1[[#This Row],[Safety Stock]]+(E913/30)*Table1[[#This Row],[Lead Time (days)]]</f>
        <v>69.073510439087755</v>
      </c>
      <c r="S913" s="58" t="str">
        <f>IF(Table1[[#This Row],[On Hand Stock (units)]]&gt;R913,"yes","no")</f>
        <v>no</v>
      </c>
      <c r="T913" s="59">
        <f>Table1[[#This Row],[On Hand Stock (units)]]-J913</f>
        <v>-112.79860956776523</v>
      </c>
      <c r="U913" s="59">
        <f>Table1[[#This Row],[Exp. Lead time]]*Table1[[#This Row],[APU
(units)]]/30</f>
        <v>67.666666666666671</v>
      </c>
      <c r="V913" s="59">
        <f>Table1[[#This Row],[On Hand Stock (units)]]+U913</f>
        <v>99.86805709890146</v>
      </c>
      <c r="W913" s="59" t="str">
        <f>IF(Table1[[#This Row],[On hand quantity after purchase]]&gt;Table1[[#This Row],[APU  Projection for oct]],"Yes","No")</f>
        <v>No</v>
      </c>
      <c r="X913" s="59">
        <f>AE913-Table1[[#This Row],[On Hand Stock (units)]]</f>
        <v>4435.3103865277644</v>
      </c>
      <c r="Y913" s="59">
        <f>MAX(Table1[[#This Row],[Qty required to meet next quarter]],Table1[[#This Row],[MOQ/One lead time demand]])</f>
        <v>4435.3103865277644</v>
      </c>
      <c r="Z913" s="59">
        <f>Table1[[#This Row],[Qty to purchase]]*Table1[[#This Row],[Std. Price ($)]]</f>
        <v>28469.54222167499</v>
      </c>
      <c r="AA913" s="59"/>
      <c r="AB913" s="59"/>
      <c r="AC913" s="61">
        <f>Table1[[#This Row],[On Hand Stock (units)]]-(12*Table1[[#This Row],[APU
(units)]])</f>
        <v>-663.7986095677652</v>
      </c>
      <c r="AD913" s="64">
        <v>696</v>
      </c>
      <c r="AE913" s="65">
        <f>AD913*Table1[[#This Row],[Std. Price ($)]]</f>
        <v>4467.5117769599992</v>
      </c>
    </row>
    <row r="914" spans="1:31" ht="18.5" x14ac:dyDescent="0.35">
      <c r="A914" s="46">
        <v>12080.646163947295</v>
      </c>
      <c r="B914" s="47">
        <v>7.653999999999999</v>
      </c>
      <c r="C914" s="47">
        <v>579.65722350813326</v>
      </c>
      <c r="D914" s="47">
        <f>Table1[[#This Row],[On-Hand Stock ($)]]/Table1[[#This Row],[Std. Price ($)]]</f>
        <v>75.732587341015588</v>
      </c>
      <c r="E914" s="48">
        <v>50</v>
      </c>
      <c r="F914" s="49">
        <v>0.5</v>
      </c>
      <c r="G914" s="48">
        <v>0.88</v>
      </c>
      <c r="H914" s="48">
        <v>2.33</v>
      </c>
      <c r="I914" s="48">
        <v>16</v>
      </c>
      <c r="J914" s="55">
        <f>Table1[[#This Row],[APU
(units)]]+(Table1[[#This Row],[APU Trend]]*Table1[[#This Row],[APU
(units)]])</f>
        <v>75</v>
      </c>
      <c r="K914" s="55" t="str">
        <f>IF(Table1[[#This Row],[On Hand Stock (units)]]&gt;J914,"Yes","No")</f>
        <v>Yes</v>
      </c>
      <c r="L914" s="55">
        <f>Table1[[#This Row],[Lead Time (days)]]/Table1[[#This Row],[S-OTD]]</f>
        <v>18.181818181818183</v>
      </c>
      <c r="M914" s="55">
        <f>(Table1[[#This Row],[Demand variability (COV)]]/100)*E914</f>
        <v>1.165</v>
      </c>
      <c r="N914" s="55">
        <f>AVERAGE(Table1[[#This Row],[Lead Time (days)]],Table1[[#This Row],[Exp. Lead time]])</f>
        <v>17.090909090909093</v>
      </c>
      <c r="O914" s="55">
        <f>(Table1[[#This Row],[Exp. Lead time]]-N914)^2</f>
        <v>1.190082644628097</v>
      </c>
      <c r="P914" s="55">
        <v>1.190082644628097</v>
      </c>
      <c r="Q914" s="55">
        <f>1.64*SQRT(Table1[[#This Row],[Lead Time (days)]]*(M914^2)+Table1[[#This Row],[APU
(units)]]*P914)</f>
        <v>14.780006488820852</v>
      </c>
      <c r="R914" s="58">
        <f>Table1[[#This Row],[Safety Stock]]+(E914/30)*Table1[[#This Row],[Lead Time (days)]]</f>
        <v>41.446673155487517</v>
      </c>
      <c r="S914" s="58" t="str">
        <f>IF(Table1[[#This Row],[On Hand Stock (units)]]&gt;R914,"yes","no")</f>
        <v>yes</v>
      </c>
      <c r="T914" s="59">
        <f>Table1[[#This Row],[On Hand Stock (units)]]-J914</f>
        <v>0.73258734101558787</v>
      </c>
      <c r="U914" s="59">
        <f>Table1[[#This Row],[Exp. Lead time]]*Table1[[#This Row],[APU
(units)]]/30</f>
        <v>30.303030303030305</v>
      </c>
      <c r="V914" s="59">
        <f>Table1[[#This Row],[On Hand Stock (units)]]+U914</f>
        <v>106.03561764404589</v>
      </c>
      <c r="W914" s="59" t="str">
        <f>IF(Table1[[#This Row],[On hand quantity after purchase]]&gt;Table1[[#This Row],[APU  Projection for oct]],"Yes","No")</f>
        <v>Yes</v>
      </c>
      <c r="X914" s="59">
        <f>AE914-Table1[[#This Row],[On Hand Stock (units)]]</f>
        <v>2220.4674126589844</v>
      </c>
      <c r="Y914" s="59">
        <f>MAX(Table1[[#This Row],[Qty required to meet next quarter]],Table1[[#This Row],[MOQ/One lead time demand]])</f>
        <v>2220.4674126589844</v>
      </c>
      <c r="Z914" s="59">
        <f>Table1[[#This Row],[Qty to purchase]]*Table1[[#This Row],[Std. Price ($)]]</f>
        <v>16995.457576491863</v>
      </c>
      <c r="AA914" s="59"/>
      <c r="AB914" s="59"/>
      <c r="AC914" s="61">
        <f>Table1[[#This Row],[On Hand Stock (units)]]-(12*Table1[[#This Row],[APU
(units)]])</f>
        <v>-524.26741265898443</v>
      </c>
      <c r="AD914" s="64">
        <v>300</v>
      </c>
      <c r="AE914" s="65">
        <f>AD914*Table1[[#This Row],[Std. Price ($)]]</f>
        <v>2296.1999999999998</v>
      </c>
    </row>
    <row r="915" spans="1:31" ht="18.5" x14ac:dyDescent="0.35">
      <c r="A915" s="46">
        <v>94247.974727553024</v>
      </c>
      <c r="B915" s="47">
        <v>21.241999999999997</v>
      </c>
      <c r="C915" s="47">
        <v>231.74711824000002</v>
      </c>
      <c r="D915" s="47">
        <f>Table1[[#This Row],[On-Hand Stock ($)]]/Table1[[#This Row],[Std. Price ($)]]</f>
        <v>10.90985397985124</v>
      </c>
      <c r="E915" s="48">
        <v>10</v>
      </c>
      <c r="F915" s="49">
        <v>0.8</v>
      </c>
      <c r="G915" s="48">
        <v>1</v>
      </c>
      <c r="H915" s="48">
        <v>1.73</v>
      </c>
      <c r="I915" s="48">
        <v>16</v>
      </c>
      <c r="J915" s="55">
        <f>Table1[[#This Row],[APU
(units)]]+(Table1[[#This Row],[APU Trend]]*Table1[[#This Row],[APU
(units)]])</f>
        <v>18</v>
      </c>
      <c r="K915" s="55" t="str">
        <f>IF(Table1[[#This Row],[On Hand Stock (units)]]&gt;J915,"Yes","No")</f>
        <v>No</v>
      </c>
      <c r="L915" s="55">
        <f>Table1[[#This Row],[Lead Time (days)]]/Table1[[#This Row],[S-OTD]]</f>
        <v>16</v>
      </c>
      <c r="M915" s="55">
        <f>(Table1[[#This Row],[Demand variability (COV)]]/100)*E915</f>
        <v>0.17299999999999999</v>
      </c>
      <c r="N915" s="55">
        <f>AVERAGE(Table1[[#This Row],[Lead Time (days)]],Table1[[#This Row],[Exp. Lead time]])</f>
        <v>16</v>
      </c>
      <c r="O915" s="55">
        <f>(Table1[[#This Row],[Exp. Lead time]]-N915)^2</f>
        <v>0</v>
      </c>
      <c r="P915" s="55">
        <v>0</v>
      </c>
      <c r="Q915" s="55">
        <f>1.64*SQRT(Table1[[#This Row],[Lead Time (days)]]*(M915^2)+Table1[[#This Row],[APU
(units)]]*P915)</f>
        <v>1.1348799999999999</v>
      </c>
      <c r="R915" s="58">
        <f>Table1[[#This Row],[Safety Stock]]+(E915/30)*Table1[[#This Row],[Lead Time (days)]]</f>
        <v>6.4682133333333329</v>
      </c>
      <c r="S915" s="58" t="str">
        <f>IF(Table1[[#This Row],[On Hand Stock (units)]]&gt;R915,"yes","no")</f>
        <v>yes</v>
      </c>
      <c r="T915" s="59">
        <f>Table1[[#This Row],[On Hand Stock (units)]]-J915</f>
        <v>-7.0901460201487598</v>
      </c>
      <c r="U915" s="59">
        <f>Table1[[#This Row],[Exp. Lead time]]*Table1[[#This Row],[APU
(units)]]/30</f>
        <v>5.333333333333333</v>
      </c>
      <c r="V915" s="59">
        <f>Table1[[#This Row],[On Hand Stock (units)]]+U915</f>
        <v>16.243187313184574</v>
      </c>
      <c r="W915" s="59" t="str">
        <f>IF(Table1[[#This Row],[On hand quantity after purchase]]&gt;Table1[[#This Row],[APU  Projection for oct]],"Yes","No")</f>
        <v>No</v>
      </c>
      <c r="X915" s="59">
        <f>AE915-Table1[[#This Row],[On Hand Stock (units)]]</f>
        <v>1645.9661460201485</v>
      </c>
      <c r="Y915" s="59">
        <f>MAX(Table1[[#This Row],[Qty required to meet next quarter]],Table1[[#This Row],[MOQ/One lead time demand]])</f>
        <v>1645.9661460201485</v>
      </c>
      <c r="Z915" s="59">
        <f>Table1[[#This Row],[Qty to purchase]]*Table1[[#This Row],[Std. Price ($)]]</f>
        <v>34963.612873759987</v>
      </c>
      <c r="AA915" s="59"/>
      <c r="AB915" s="59"/>
      <c r="AC915" s="61">
        <f>Table1[[#This Row],[On Hand Stock (units)]]-(12*Table1[[#This Row],[APU
(units)]])</f>
        <v>-109.09014602014877</v>
      </c>
      <c r="AD915" s="64">
        <v>78</v>
      </c>
      <c r="AE915" s="65">
        <f>AD915*Table1[[#This Row],[Std. Price ($)]]</f>
        <v>1656.8759999999997</v>
      </c>
    </row>
    <row r="916" spans="1:31" ht="18.5" x14ac:dyDescent="0.35">
      <c r="A916" s="46">
        <v>39637.390258841086</v>
      </c>
      <c r="B916" s="47">
        <v>32.791085340000002</v>
      </c>
      <c r="C916" s="47">
        <v>782.73558227007481</v>
      </c>
      <c r="D916" s="47">
        <f>Table1[[#This Row],[On-Hand Stock ($)]]/Table1[[#This Row],[Std. Price ($)]]</f>
        <v>23.870377395384949</v>
      </c>
      <c r="E916" s="48">
        <v>146</v>
      </c>
      <c r="F916" s="49">
        <v>1.2</v>
      </c>
      <c r="G916" s="48">
        <v>1</v>
      </c>
      <c r="H916" s="48">
        <v>0.69</v>
      </c>
      <c r="I916" s="48">
        <v>5</v>
      </c>
      <c r="J916" s="55">
        <f>Table1[[#This Row],[APU
(units)]]+(Table1[[#This Row],[APU Trend]]*Table1[[#This Row],[APU
(units)]])</f>
        <v>321.2</v>
      </c>
      <c r="K916" s="55" t="str">
        <f>IF(Table1[[#This Row],[On Hand Stock (units)]]&gt;J916,"Yes","No")</f>
        <v>No</v>
      </c>
      <c r="L916" s="55">
        <f>Table1[[#This Row],[Lead Time (days)]]/Table1[[#This Row],[S-OTD]]</f>
        <v>5</v>
      </c>
      <c r="M916" s="55">
        <f>(Table1[[#This Row],[Demand variability (COV)]]/100)*E916</f>
        <v>1.0074000000000001</v>
      </c>
      <c r="N916" s="55">
        <f>AVERAGE(Table1[[#This Row],[Lead Time (days)]],Table1[[#This Row],[Exp. Lead time]])</f>
        <v>5</v>
      </c>
      <c r="O916" s="55">
        <f>(Table1[[#This Row],[Exp. Lead time]]-N916)^2</f>
        <v>0</v>
      </c>
      <c r="P916" s="55">
        <v>0</v>
      </c>
      <c r="Q916" s="55">
        <f>1.64*SQRT(Table1[[#This Row],[Lead Time (days)]]*(M916^2)+Table1[[#This Row],[APU
(units)]]*P916)</f>
        <v>3.6942884040745927</v>
      </c>
      <c r="R916" s="58">
        <f>Table1[[#This Row],[Safety Stock]]+(E916/30)*Table1[[#This Row],[Lead Time (days)]]</f>
        <v>28.027621737407927</v>
      </c>
      <c r="S916" s="58" t="str">
        <f>IF(Table1[[#This Row],[On Hand Stock (units)]]&gt;R916,"yes","no")</f>
        <v>no</v>
      </c>
      <c r="T916" s="59">
        <f>Table1[[#This Row],[On Hand Stock (units)]]-J916</f>
        <v>-297.32962260461505</v>
      </c>
      <c r="U916" s="59">
        <f>Table1[[#This Row],[Exp. Lead time]]*Table1[[#This Row],[APU
(units)]]/30</f>
        <v>24.333333333333332</v>
      </c>
      <c r="V916" s="59">
        <f>Table1[[#This Row],[On Hand Stock (units)]]+U916</f>
        <v>48.203710728718278</v>
      </c>
      <c r="W916" s="59" t="str">
        <f>IF(Table1[[#This Row],[On hand quantity after purchase]]&gt;Table1[[#This Row],[APU  Projection for oct]],"Yes","No")</f>
        <v>No</v>
      </c>
      <c r="X916" s="59">
        <f>AE916-Table1[[#This Row],[On Hand Stock (units)]]</f>
        <v>48808.613910932618</v>
      </c>
      <c r="Y916" s="59">
        <f>MAX(Table1[[#This Row],[Qty required to meet next quarter]],Table1[[#This Row],[MOQ/One lead time demand]])</f>
        <v>48808.613910932618</v>
      </c>
      <c r="Z916" s="59">
        <f>Table1[[#This Row],[Qty to purchase]]*Table1[[#This Row],[Std. Price ($)]]</f>
        <v>1600487.4240805027</v>
      </c>
      <c r="AA916" s="59"/>
      <c r="AB916" s="59"/>
      <c r="AC916" s="61">
        <f>Table1[[#This Row],[On Hand Stock (units)]]-(12*Table1[[#This Row],[APU
(units)]])</f>
        <v>-1728.129622604615</v>
      </c>
      <c r="AD916" s="64">
        <v>1489.1999999999998</v>
      </c>
      <c r="AE916" s="65">
        <f>AD916*Table1[[#This Row],[Std. Price ($)]]</f>
        <v>48832.484288328</v>
      </c>
    </row>
    <row r="917" spans="1:31" ht="18.5" x14ac:dyDescent="0.35">
      <c r="A917" s="46">
        <v>31324.977791890331</v>
      </c>
      <c r="B917" s="47">
        <v>10.0867465</v>
      </c>
      <c r="C917" s="47">
        <v>1027.7251633492713</v>
      </c>
      <c r="D917" s="47">
        <f>Table1[[#This Row],[On-Hand Stock ($)]]/Table1[[#This Row],[Std. Price ($)]]</f>
        <v>101.88866780277181</v>
      </c>
      <c r="E917" s="48">
        <v>146</v>
      </c>
      <c r="F917" s="49">
        <v>0.5</v>
      </c>
      <c r="G917" s="48">
        <v>0.78</v>
      </c>
      <c r="H917" s="48">
        <v>0.93</v>
      </c>
      <c r="I917" s="48">
        <v>21</v>
      </c>
      <c r="J917" s="55">
        <f>Table1[[#This Row],[APU
(units)]]+(Table1[[#This Row],[APU Trend]]*Table1[[#This Row],[APU
(units)]])</f>
        <v>219</v>
      </c>
      <c r="K917" s="55" t="str">
        <f>IF(Table1[[#This Row],[On Hand Stock (units)]]&gt;J917,"Yes","No")</f>
        <v>No</v>
      </c>
      <c r="L917" s="55">
        <f>Table1[[#This Row],[Lead Time (days)]]/Table1[[#This Row],[S-OTD]]</f>
        <v>26.923076923076923</v>
      </c>
      <c r="M917" s="55">
        <f>(Table1[[#This Row],[Demand variability (COV)]]/100)*E917</f>
        <v>1.3578000000000001</v>
      </c>
      <c r="N917" s="55">
        <f>AVERAGE(Table1[[#This Row],[Lead Time (days)]],Table1[[#This Row],[Exp. Lead time]])</f>
        <v>23.96153846153846</v>
      </c>
      <c r="O917" s="55">
        <f>(Table1[[#This Row],[Exp. Lead time]]-N917)^2</f>
        <v>8.7707100591716092</v>
      </c>
      <c r="P917" s="55">
        <v>8.7707100591716092</v>
      </c>
      <c r="Q917" s="55">
        <f>1.64*SQRT(Table1[[#This Row],[Lead Time (days)]]*(M917^2)+Table1[[#This Row],[APU
(units)]]*P917)</f>
        <v>59.566996852352275</v>
      </c>
      <c r="R917" s="58">
        <f>Table1[[#This Row],[Safety Stock]]+(E917/30)*Table1[[#This Row],[Lead Time (days)]]</f>
        <v>161.76699685235226</v>
      </c>
      <c r="S917" s="58" t="str">
        <f>IF(Table1[[#This Row],[On Hand Stock (units)]]&gt;R917,"yes","no")</f>
        <v>no</v>
      </c>
      <c r="T917" s="59">
        <f>Table1[[#This Row],[On Hand Stock (units)]]-J917</f>
        <v>-117.11133219722819</v>
      </c>
      <c r="U917" s="59">
        <f>Table1[[#This Row],[Exp. Lead time]]*Table1[[#This Row],[APU
(units)]]/30</f>
        <v>131.02564102564102</v>
      </c>
      <c r="V917" s="59">
        <f>Table1[[#This Row],[On Hand Stock (units)]]+U917</f>
        <v>232.91430882841283</v>
      </c>
      <c r="W917" s="59" t="str">
        <f>IF(Table1[[#This Row],[On hand quantity after purchase]]&gt;Table1[[#This Row],[APU  Projection for oct]],"Yes","No")</f>
        <v>Yes</v>
      </c>
      <c r="X917" s="59">
        <f>AE917-Table1[[#This Row],[On Hand Stock (units)]]</f>
        <v>8734.1012661972291</v>
      </c>
      <c r="Y917" s="59">
        <f>MAX(Table1[[#This Row],[Qty required to meet next quarter]],Table1[[#This Row],[MOQ/One lead time demand]])</f>
        <v>8734.1012661972291</v>
      </c>
      <c r="Z917" s="59">
        <f>Table1[[#This Row],[Qty to purchase]]*Table1[[#This Row],[Std. Price ($)]]</f>
        <v>88098.665377460464</v>
      </c>
      <c r="AA917" s="59"/>
      <c r="AB917" s="59"/>
      <c r="AC917" s="61">
        <f>Table1[[#This Row],[On Hand Stock (units)]]-(12*Table1[[#This Row],[APU
(units)]])</f>
        <v>-1650.1113321972282</v>
      </c>
      <c r="AD917" s="64">
        <v>876</v>
      </c>
      <c r="AE917" s="65">
        <f>AD917*Table1[[#This Row],[Std. Price ($)]]</f>
        <v>8835.9899340000011</v>
      </c>
    </row>
    <row r="918" spans="1:31" ht="18.5" x14ac:dyDescent="0.35">
      <c r="A918" s="46">
        <v>3513.7992678658916</v>
      </c>
      <c r="B918" s="47">
        <v>8.3764000000000003</v>
      </c>
      <c r="C918" s="47">
        <v>277.7960792896709</v>
      </c>
      <c r="D918" s="47">
        <f>Table1[[#This Row],[On-Hand Stock ($)]]/Table1[[#This Row],[Std. Price ($)]]</f>
        <v>33.164137253434752</v>
      </c>
      <c r="E918" s="48">
        <v>90</v>
      </c>
      <c r="F918" s="49">
        <v>0.2</v>
      </c>
      <c r="G918" s="48">
        <v>0.82</v>
      </c>
      <c r="H918" s="48">
        <v>0.44</v>
      </c>
      <c r="I918" s="48">
        <v>16</v>
      </c>
      <c r="J918" s="55">
        <f>Table1[[#This Row],[APU
(units)]]+(Table1[[#This Row],[APU Trend]]*Table1[[#This Row],[APU
(units)]])</f>
        <v>108</v>
      </c>
      <c r="K918" s="55" t="str">
        <f>IF(Table1[[#This Row],[On Hand Stock (units)]]&gt;J918,"Yes","No")</f>
        <v>No</v>
      </c>
      <c r="L918" s="55">
        <f>Table1[[#This Row],[Lead Time (days)]]/Table1[[#This Row],[S-OTD]]</f>
        <v>19.512195121951219</v>
      </c>
      <c r="M918" s="55">
        <f>(Table1[[#This Row],[Demand variability (COV)]]/100)*E918</f>
        <v>0.39600000000000002</v>
      </c>
      <c r="N918" s="55">
        <f>AVERAGE(Table1[[#This Row],[Lead Time (days)]],Table1[[#This Row],[Exp. Lead time]])</f>
        <v>17.756097560975611</v>
      </c>
      <c r="O918" s="55">
        <f>(Table1[[#This Row],[Exp. Lead time]]-N918)^2</f>
        <v>3.0838786436644785</v>
      </c>
      <c r="P918" s="55">
        <v>3.0838786436644785</v>
      </c>
      <c r="Q918" s="55">
        <f>1.64*SQRT(Table1[[#This Row],[Lead Time (days)]]*(M918^2)+Table1[[#This Row],[APU
(units)]]*P918)</f>
        <v>27.44529753924337</v>
      </c>
      <c r="R918" s="58">
        <f>Table1[[#This Row],[Safety Stock]]+(E918/30)*Table1[[#This Row],[Lead Time (days)]]</f>
        <v>75.44529753924337</v>
      </c>
      <c r="S918" s="58" t="str">
        <f>IF(Table1[[#This Row],[On Hand Stock (units)]]&gt;R918,"yes","no")</f>
        <v>no</v>
      </c>
      <c r="T918" s="59">
        <f>Table1[[#This Row],[On Hand Stock (units)]]-J918</f>
        <v>-74.835862746565255</v>
      </c>
      <c r="U918" s="59">
        <f>Table1[[#This Row],[Exp. Lead time]]*Table1[[#This Row],[APU
(units)]]/30</f>
        <v>58.536585365853654</v>
      </c>
      <c r="V918" s="59">
        <f>Table1[[#This Row],[On Hand Stock (units)]]+U918</f>
        <v>91.700722619288399</v>
      </c>
      <c r="W918" s="59" t="str">
        <f>IF(Table1[[#This Row],[On hand quantity after purchase]]&gt;Table1[[#This Row],[APU  Projection for oct]],"Yes","No")</f>
        <v>No</v>
      </c>
      <c r="X918" s="59">
        <f>AE918-Table1[[#This Row],[On Hand Stock (units)]]</f>
        <v>3133.1150627465654</v>
      </c>
      <c r="Y918" s="59">
        <f>MAX(Table1[[#This Row],[Qty required to meet next quarter]],Table1[[#This Row],[MOQ/One lead time demand]])</f>
        <v>3133.1150627465654</v>
      </c>
      <c r="Z918" s="59">
        <f>Table1[[#This Row],[Qty to purchase]]*Table1[[#This Row],[Std. Price ($)]]</f>
        <v>26244.22501159033</v>
      </c>
      <c r="AA918" s="59"/>
      <c r="AB918" s="59"/>
      <c r="AC918" s="61">
        <f>Table1[[#This Row],[On Hand Stock (units)]]-(12*Table1[[#This Row],[APU
(units)]])</f>
        <v>-1046.8358627465652</v>
      </c>
      <c r="AD918" s="64">
        <v>378</v>
      </c>
      <c r="AE918" s="65">
        <f>AD918*Table1[[#This Row],[Std. Price ($)]]</f>
        <v>3166.2791999999999</v>
      </c>
    </row>
    <row r="919" spans="1:31" ht="18.5" x14ac:dyDescent="0.35">
      <c r="A919" s="46">
        <v>26008.680478830847</v>
      </c>
      <c r="B919" s="47">
        <v>6.3058016499999994</v>
      </c>
      <c r="C919" s="47">
        <v>24.579988626572501</v>
      </c>
      <c r="D919" s="47">
        <f>Table1[[#This Row],[On-Hand Stock ($)]]/Table1[[#This Row],[Std. Price ($)]]</f>
        <v>3.8979958442829394</v>
      </c>
      <c r="E919" s="48">
        <v>122</v>
      </c>
      <c r="F919" s="49">
        <v>1.2</v>
      </c>
      <c r="G919" s="48">
        <v>1</v>
      </c>
      <c r="H919" s="48">
        <v>0.25</v>
      </c>
      <c r="I919" s="48">
        <v>2</v>
      </c>
      <c r="J919" s="55">
        <f>Table1[[#This Row],[APU
(units)]]+(Table1[[#This Row],[APU Trend]]*Table1[[#This Row],[APU
(units)]])</f>
        <v>268.39999999999998</v>
      </c>
      <c r="K919" s="55" t="str">
        <f>IF(Table1[[#This Row],[On Hand Stock (units)]]&gt;J919,"Yes","No")</f>
        <v>No</v>
      </c>
      <c r="L919" s="55">
        <f>Table1[[#This Row],[Lead Time (days)]]/Table1[[#This Row],[S-OTD]]</f>
        <v>2</v>
      </c>
      <c r="M919" s="55">
        <f>(Table1[[#This Row],[Demand variability (COV)]]/100)*E919</f>
        <v>0.30499999999999999</v>
      </c>
      <c r="N919" s="55">
        <f>AVERAGE(Table1[[#This Row],[Lead Time (days)]],Table1[[#This Row],[Exp. Lead time]])</f>
        <v>2</v>
      </c>
      <c r="O919" s="55">
        <f>(Table1[[#This Row],[Exp. Lead time]]-N919)^2</f>
        <v>0</v>
      </c>
      <c r="P919" s="55">
        <v>0</v>
      </c>
      <c r="Q919" s="55">
        <f>1.64*SQRT(Table1[[#This Row],[Lead Time (days)]]*(M919^2)+Table1[[#This Row],[APU
(units)]]*P919)</f>
        <v>0.70738962389902205</v>
      </c>
      <c r="R919" s="58">
        <f>Table1[[#This Row],[Safety Stock]]+(E919/30)*Table1[[#This Row],[Lead Time (days)]]</f>
        <v>8.8407229572323551</v>
      </c>
      <c r="S919" s="58" t="str">
        <f>IF(Table1[[#This Row],[On Hand Stock (units)]]&gt;R919,"yes","no")</f>
        <v>no</v>
      </c>
      <c r="T919" s="59">
        <f>Table1[[#This Row],[On Hand Stock (units)]]-J919</f>
        <v>-264.50200415571703</v>
      </c>
      <c r="U919" s="59">
        <f>Table1[[#This Row],[Exp. Lead time]]*Table1[[#This Row],[APU
(units)]]/30</f>
        <v>8.1333333333333329</v>
      </c>
      <c r="V919" s="59">
        <f>Table1[[#This Row],[On Hand Stock (units)]]+U919</f>
        <v>12.031329177616271</v>
      </c>
      <c r="W919" s="59" t="str">
        <f>IF(Table1[[#This Row],[On hand quantity after purchase]]&gt;Table1[[#This Row],[APU  Projection for oct]],"Yes","No")</f>
        <v>No</v>
      </c>
      <c r="X919" s="59">
        <f>AE919-Table1[[#This Row],[On Hand Stock (units)]]</f>
        <v>7843.0415774157163</v>
      </c>
      <c r="Y919" s="59">
        <f>MAX(Table1[[#This Row],[Qty required to meet next quarter]],Table1[[#This Row],[MOQ/One lead time demand]])</f>
        <v>7843.0415774157163</v>
      </c>
      <c r="Z919" s="59">
        <f>Table1[[#This Row],[Qty to purchase]]*Table1[[#This Row],[Std. Price ($)]]</f>
        <v>49456.664519886624</v>
      </c>
      <c r="AA919" s="59"/>
      <c r="AB919" s="59"/>
      <c r="AC919" s="61">
        <f>Table1[[#This Row],[On Hand Stock (units)]]-(12*Table1[[#This Row],[APU
(units)]])</f>
        <v>-1460.1020041557172</v>
      </c>
      <c r="AD919" s="64">
        <v>1244.4000000000001</v>
      </c>
      <c r="AE919" s="65">
        <f>AD919*Table1[[#This Row],[Std. Price ($)]]</f>
        <v>7846.9395732599996</v>
      </c>
    </row>
    <row r="920" spans="1:31" ht="18.5" x14ac:dyDescent="0.35">
      <c r="A920" s="46">
        <v>63410.098848250993</v>
      </c>
      <c r="B920" s="47">
        <v>103.26320999999999</v>
      </c>
      <c r="C920" s="47">
        <v>3027.6680177430139</v>
      </c>
      <c r="D920" s="47">
        <f>Table1[[#This Row],[On-Hand Stock ($)]]/Table1[[#This Row],[Std. Price ($)]]</f>
        <v>29.319909944141909</v>
      </c>
      <c r="E920" s="48">
        <v>122</v>
      </c>
      <c r="F920" s="49">
        <v>0.5</v>
      </c>
      <c r="G920" s="48">
        <v>1</v>
      </c>
      <c r="H920" s="48">
        <v>0.56000000000000005</v>
      </c>
      <c r="I920" s="48">
        <v>11</v>
      </c>
      <c r="J920" s="55">
        <f>Table1[[#This Row],[APU
(units)]]+(Table1[[#This Row],[APU Trend]]*Table1[[#This Row],[APU
(units)]])</f>
        <v>183</v>
      </c>
      <c r="K920" s="55" t="str">
        <f>IF(Table1[[#This Row],[On Hand Stock (units)]]&gt;J920,"Yes","No")</f>
        <v>No</v>
      </c>
      <c r="L920" s="55">
        <f>Table1[[#This Row],[Lead Time (days)]]/Table1[[#This Row],[S-OTD]]</f>
        <v>11</v>
      </c>
      <c r="M920" s="55">
        <f>(Table1[[#This Row],[Demand variability (COV)]]/100)*E920</f>
        <v>0.68320000000000014</v>
      </c>
      <c r="N920" s="55">
        <f>AVERAGE(Table1[[#This Row],[Lead Time (days)]],Table1[[#This Row],[Exp. Lead time]])</f>
        <v>11</v>
      </c>
      <c r="O920" s="55">
        <f>(Table1[[#This Row],[Exp. Lead time]]-N920)^2</f>
        <v>0</v>
      </c>
      <c r="P920" s="55">
        <v>0</v>
      </c>
      <c r="Q920" s="55">
        <f>1.64*SQRT(Table1[[#This Row],[Lead Time (days)]]*(M920^2)+Table1[[#This Row],[APU
(units)]]*P920)</f>
        <v>3.7161056131041272</v>
      </c>
      <c r="R920" s="58">
        <f>Table1[[#This Row],[Safety Stock]]+(E920/30)*Table1[[#This Row],[Lead Time (days)]]</f>
        <v>48.449438946437461</v>
      </c>
      <c r="S920" s="58" t="str">
        <f>IF(Table1[[#This Row],[On Hand Stock (units)]]&gt;R920,"yes","no")</f>
        <v>no</v>
      </c>
      <c r="T920" s="59">
        <f>Table1[[#This Row],[On Hand Stock (units)]]-J920</f>
        <v>-153.6800900558581</v>
      </c>
      <c r="U920" s="59">
        <f>Table1[[#This Row],[Exp. Lead time]]*Table1[[#This Row],[APU
(units)]]/30</f>
        <v>44.733333333333334</v>
      </c>
      <c r="V920" s="59">
        <f>Table1[[#This Row],[On Hand Stock (units)]]+U920</f>
        <v>74.053243277475246</v>
      </c>
      <c r="W920" s="59" t="str">
        <f>IF(Table1[[#This Row],[On hand quantity after purchase]]&gt;Table1[[#This Row],[APU  Projection for oct]],"Yes","No")</f>
        <v>No</v>
      </c>
      <c r="X920" s="59">
        <f>AE920-Table1[[#This Row],[On Hand Stock (units)]]</f>
        <v>75559.34981005585</v>
      </c>
      <c r="Y920" s="59">
        <f>MAX(Table1[[#This Row],[Qty required to meet next quarter]],Table1[[#This Row],[MOQ/One lead time demand]])</f>
        <v>75559.34981005585</v>
      </c>
      <c r="Z920" s="59">
        <f>Table1[[#This Row],[Qty to purchase]]*Table1[[#This Row],[Std. Price ($)]]</f>
        <v>7802501.0068992563</v>
      </c>
      <c r="AA920" s="59"/>
      <c r="AB920" s="59"/>
      <c r="AC920" s="61">
        <f>Table1[[#This Row],[On Hand Stock (units)]]-(12*Table1[[#This Row],[APU
(units)]])</f>
        <v>-1434.680090055858</v>
      </c>
      <c r="AD920" s="64">
        <v>732</v>
      </c>
      <c r="AE920" s="65">
        <f>AD920*Table1[[#This Row],[Std. Price ($)]]</f>
        <v>75588.669719999991</v>
      </c>
    </row>
    <row r="921" spans="1:31" ht="18.5" x14ac:dyDescent="0.35">
      <c r="A921" s="46">
        <v>68318.788661735292</v>
      </c>
      <c r="B921" s="47">
        <v>8.8008099999999985</v>
      </c>
      <c r="C921" s="47">
        <v>259.24653897999997</v>
      </c>
      <c r="D921" s="47">
        <f>Table1[[#This Row],[On-Hand Stock ($)]]/Table1[[#This Row],[Std. Price ($)]]</f>
        <v>29.457122580762455</v>
      </c>
      <c r="E921" s="48">
        <v>130</v>
      </c>
      <c r="F921" s="49">
        <v>0.4</v>
      </c>
      <c r="G921" s="48">
        <v>1</v>
      </c>
      <c r="H921" s="48">
        <v>0.25</v>
      </c>
      <c r="I921" s="48">
        <v>16</v>
      </c>
      <c r="J921" s="55">
        <f>Table1[[#This Row],[APU
(units)]]+(Table1[[#This Row],[APU Trend]]*Table1[[#This Row],[APU
(units)]])</f>
        <v>182</v>
      </c>
      <c r="K921" s="55" t="str">
        <f>IF(Table1[[#This Row],[On Hand Stock (units)]]&gt;J921,"Yes","No")</f>
        <v>No</v>
      </c>
      <c r="L921" s="55">
        <f>Table1[[#This Row],[Lead Time (days)]]/Table1[[#This Row],[S-OTD]]</f>
        <v>16</v>
      </c>
      <c r="M921" s="55">
        <f>(Table1[[#This Row],[Demand variability (COV)]]/100)*E921</f>
        <v>0.32500000000000001</v>
      </c>
      <c r="N921" s="55">
        <f>AVERAGE(Table1[[#This Row],[Lead Time (days)]],Table1[[#This Row],[Exp. Lead time]])</f>
        <v>16</v>
      </c>
      <c r="O921" s="55">
        <f>(Table1[[#This Row],[Exp. Lead time]]-N921)^2</f>
        <v>0</v>
      </c>
      <c r="P921" s="55">
        <v>0</v>
      </c>
      <c r="Q921" s="55">
        <f>1.64*SQRT(Table1[[#This Row],[Lead Time (days)]]*(M921^2)+Table1[[#This Row],[APU
(units)]]*P921)</f>
        <v>2.1320000000000001</v>
      </c>
      <c r="R921" s="58">
        <f>Table1[[#This Row],[Safety Stock]]+(E921/30)*Table1[[#This Row],[Lead Time (days)]]</f>
        <v>71.465333333333334</v>
      </c>
      <c r="S921" s="58" t="str">
        <f>IF(Table1[[#This Row],[On Hand Stock (units)]]&gt;R921,"yes","no")</f>
        <v>no</v>
      </c>
      <c r="T921" s="59">
        <f>Table1[[#This Row],[On Hand Stock (units)]]-J921</f>
        <v>-152.54287741923756</v>
      </c>
      <c r="U921" s="59">
        <f>Table1[[#This Row],[Exp. Lead time]]*Table1[[#This Row],[APU
(units)]]/30</f>
        <v>69.333333333333329</v>
      </c>
      <c r="V921" s="59">
        <f>Table1[[#This Row],[On Hand Stock (units)]]+U921</f>
        <v>98.790455914095787</v>
      </c>
      <c r="W921" s="59" t="str">
        <f>IF(Table1[[#This Row],[On hand quantity after purchase]]&gt;Table1[[#This Row],[APU  Projection for oct]],"Yes","No")</f>
        <v>No</v>
      </c>
      <c r="X921" s="59">
        <f>AE921-Table1[[#This Row],[On Hand Stock (units)]]</f>
        <v>6148.7114974192364</v>
      </c>
      <c r="Y921" s="59">
        <f>MAX(Table1[[#This Row],[Qty required to meet next quarter]],Table1[[#This Row],[MOQ/One lead time demand]])</f>
        <v>6148.7114974192364</v>
      </c>
      <c r="Z921" s="59">
        <f>Table1[[#This Row],[Qty to purchase]]*Table1[[#This Row],[Std. Price ($)]]</f>
        <v>54113.641633602179</v>
      </c>
      <c r="AA921" s="59"/>
      <c r="AB921" s="59"/>
      <c r="AC921" s="61">
        <f>Table1[[#This Row],[On Hand Stock (units)]]-(12*Table1[[#This Row],[APU
(units)]])</f>
        <v>-1530.5428774192376</v>
      </c>
      <c r="AD921" s="64">
        <v>702</v>
      </c>
      <c r="AE921" s="65">
        <f>AD921*Table1[[#This Row],[Std. Price ($)]]</f>
        <v>6178.1686199999986</v>
      </c>
    </row>
    <row r="922" spans="1:31" ht="18.5" x14ac:dyDescent="0.35">
      <c r="A922" s="46">
        <v>14177.7025101542</v>
      </c>
      <c r="B922" s="47">
        <v>93.848630899999989</v>
      </c>
      <c r="C922" s="47">
        <v>6508.7848970940859</v>
      </c>
      <c r="D922" s="47">
        <f>Table1[[#This Row],[On-Hand Stock ($)]]/Table1[[#This Row],[Std. Price ($)]]</f>
        <v>69.354074051751425</v>
      </c>
      <c r="E922" s="48">
        <v>162</v>
      </c>
      <c r="F922" s="49">
        <v>0.2</v>
      </c>
      <c r="G922" s="48">
        <v>0.75</v>
      </c>
      <c r="H922" s="48">
        <v>0.64</v>
      </c>
      <c r="I922" s="48">
        <v>16</v>
      </c>
      <c r="J922" s="55">
        <f>Table1[[#This Row],[APU
(units)]]+(Table1[[#This Row],[APU Trend]]*Table1[[#This Row],[APU
(units)]])</f>
        <v>194.4</v>
      </c>
      <c r="K922" s="55" t="str">
        <f>IF(Table1[[#This Row],[On Hand Stock (units)]]&gt;J922,"Yes","No")</f>
        <v>No</v>
      </c>
      <c r="L922" s="55">
        <f>Table1[[#This Row],[Lead Time (days)]]/Table1[[#This Row],[S-OTD]]</f>
        <v>21.333333333333332</v>
      </c>
      <c r="M922" s="55">
        <f>(Table1[[#This Row],[Demand variability (COV)]]/100)*E922</f>
        <v>1.0367999999999999</v>
      </c>
      <c r="N922" s="55">
        <f>AVERAGE(Table1[[#This Row],[Lead Time (days)]],Table1[[#This Row],[Exp. Lead time]])</f>
        <v>18.666666666666664</v>
      </c>
      <c r="O922" s="55">
        <f>(Table1[[#This Row],[Exp. Lead time]]-N922)^2</f>
        <v>7.1111111111111178</v>
      </c>
      <c r="P922" s="55">
        <v>7.1111111111111178</v>
      </c>
      <c r="Q922" s="55">
        <f>1.64*SQRT(Table1[[#This Row],[Lead Time (days)]]*(M922^2)+Table1[[#This Row],[APU
(units)]]*P922)</f>
        <v>56.077431742033859</v>
      </c>
      <c r="R922" s="58">
        <f>Table1[[#This Row],[Safety Stock]]+(E922/30)*Table1[[#This Row],[Lead Time (days)]]</f>
        <v>142.47743174203387</v>
      </c>
      <c r="S922" s="58" t="str">
        <f>IF(Table1[[#This Row],[On Hand Stock (units)]]&gt;R922,"yes","no")</f>
        <v>no</v>
      </c>
      <c r="T922" s="59">
        <f>Table1[[#This Row],[On Hand Stock (units)]]-J922</f>
        <v>-125.04592594824858</v>
      </c>
      <c r="U922" s="59">
        <f>Table1[[#This Row],[Exp. Lead time]]*Table1[[#This Row],[APU
(units)]]/30</f>
        <v>115.2</v>
      </c>
      <c r="V922" s="59">
        <f>Table1[[#This Row],[On Hand Stock (units)]]+U922</f>
        <v>184.55407405175143</v>
      </c>
      <c r="W922" s="59" t="str">
        <f>IF(Table1[[#This Row],[On hand quantity after purchase]]&gt;Table1[[#This Row],[APU  Projection for oct]],"Yes","No")</f>
        <v>No</v>
      </c>
      <c r="X922" s="59">
        <f>AE922-Table1[[#This Row],[On Hand Stock (units)]]</f>
        <v>63785.254390308255</v>
      </c>
      <c r="Y922" s="59">
        <f>MAX(Table1[[#This Row],[Qty required to meet next quarter]],Table1[[#This Row],[MOQ/One lead time demand]])</f>
        <v>63785.254390308255</v>
      </c>
      <c r="Z922" s="59">
        <f>Table1[[#This Row],[Qty to purchase]]*Table1[[#This Row],[Std. Price ($)]]</f>
        <v>5986158.7961386433</v>
      </c>
      <c r="AA922" s="59"/>
      <c r="AB922" s="59"/>
      <c r="AC922" s="61">
        <f>Table1[[#This Row],[On Hand Stock (units)]]-(12*Table1[[#This Row],[APU
(units)]])</f>
        <v>-1874.6459259482485</v>
      </c>
      <c r="AD922" s="64">
        <v>680.40000000000009</v>
      </c>
      <c r="AE922" s="65">
        <f>AD922*Table1[[#This Row],[Std. Price ($)]]</f>
        <v>63854.608464360004</v>
      </c>
    </row>
    <row r="923" spans="1:31" ht="18.5" x14ac:dyDescent="0.35">
      <c r="A923" s="46">
        <v>71728.949057662394</v>
      </c>
      <c r="B923" s="47">
        <v>10.706999999999999</v>
      </c>
      <c r="C923" s="47">
        <v>548.64510248533338</v>
      </c>
      <c r="D923" s="47">
        <f>Table1[[#This Row],[On-Hand Stock ($)]]/Table1[[#This Row],[Std. Price ($)]]</f>
        <v>51.241720601973796</v>
      </c>
      <c r="E923" s="48">
        <v>34</v>
      </c>
      <c r="F923" s="49">
        <v>-0.1</v>
      </c>
      <c r="G923" s="48">
        <v>1</v>
      </c>
      <c r="H923" s="48">
        <v>2.36</v>
      </c>
      <c r="I923" s="48">
        <v>16</v>
      </c>
      <c r="J923" s="55">
        <f>Table1[[#This Row],[APU
(units)]]+(Table1[[#This Row],[APU Trend]]*Table1[[#This Row],[APU
(units)]])</f>
        <v>30.6</v>
      </c>
      <c r="K923" s="55" t="str">
        <f>IF(Table1[[#This Row],[On Hand Stock (units)]]&gt;J923,"Yes","No")</f>
        <v>Yes</v>
      </c>
      <c r="L923" s="55">
        <f>Table1[[#This Row],[Lead Time (days)]]/Table1[[#This Row],[S-OTD]]</f>
        <v>16</v>
      </c>
      <c r="M923" s="55">
        <f>(Table1[[#This Row],[Demand variability (COV)]]/100)*E923</f>
        <v>0.8024</v>
      </c>
      <c r="N923" s="55">
        <f>AVERAGE(Table1[[#This Row],[Lead Time (days)]],Table1[[#This Row],[Exp. Lead time]])</f>
        <v>16</v>
      </c>
      <c r="O923" s="55">
        <f>(Table1[[#This Row],[Exp. Lead time]]-N923)^2</f>
        <v>0</v>
      </c>
      <c r="P923" s="55">
        <v>0</v>
      </c>
      <c r="Q923" s="55">
        <f>1.64*SQRT(Table1[[#This Row],[Lead Time (days)]]*(M923^2)+Table1[[#This Row],[APU
(units)]]*P923)</f>
        <v>5.263744</v>
      </c>
      <c r="R923" s="58">
        <f>Table1[[#This Row],[Safety Stock]]+(E923/30)*Table1[[#This Row],[Lead Time (days)]]</f>
        <v>23.397077333333332</v>
      </c>
      <c r="S923" s="58" t="str">
        <f>IF(Table1[[#This Row],[On Hand Stock (units)]]&gt;R923,"yes","no")</f>
        <v>yes</v>
      </c>
      <c r="T923" s="59">
        <f>Table1[[#This Row],[On Hand Stock (units)]]-J923</f>
        <v>20.641720601973795</v>
      </c>
      <c r="U923" s="59">
        <f>Table1[[#This Row],[Exp. Lead time]]*Table1[[#This Row],[APU
(units)]]/30</f>
        <v>18.133333333333333</v>
      </c>
      <c r="V923" s="59">
        <f>Table1[[#This Row],[On Hand Stock (units)]]+U923</f>
        <v>69.375053935307136</v>
      </c>
      <c r="W923" s="59" t="str">
        <f>IF(Table1[[#This Row],[On hand quantity after purchase]]&gt;Table1[[#This Row],[APU  Projection for oct]],"Yes","No")</f>
        <v>Yes</v>
      </c>
      <c r="X923" s="59">
        <f>AE923-Table1[[#This Row],[On Hand Stock (units)]]</f>
        <v>822.44947939802603</v>
      </c>
      <c r="Y923" s="59">
        <f>MAX(Table1[[#This Row],[Qty required to meet next quarter]],Table1[[#This Row],[MOQ/One lead time demand]])</f>
        <v>822.44947939802603</v>
      </c>
      <c r="Z923" s="59">
        <f>Table1[[#This Row],[Qty to purchase]]*Table1[[#This Row],[Std. Price ($)]]</f>
        <v>8805.9665759146646</v>
      </c>
      <c r="AA923" s="59"/>
      <c r="AB923" s="59"/>
      <c r="AC923" s="61">
        <f>Table1[[#This Row],[On Hand Stock (units)]]-(12*Table1[[#This Row],[APU
(units)]])</f>
        <v>-356.75827939802622</v>
      </c>
      <c r="AD923" s="64">
        <v>81.599999999999994</v>
      </c>
      <c r="AE923" s="65">
        <f>AD923*Table1[[#This Row],[Std. Price ($)]]</f>
        <v>873.69119999999987</v>
      </c>
    </row>
    <row r="924" spans="1:31" ht="18.5" x14ac:dyDescent="0.35">
      <c r="A924" s="46">
        <v>24878.723651870394</v>
      </c>
      <c r="B924" s="47">
        <v>65.617999999999995</v>
      </c>
      <c r="C924" s="47">
        <v>10144.650384704</v>
      </c>
      <c r="D924" s="47">
        <f>Table1[[#This Row],[On-Hand Stock ($)]]/Table1[[#This Row],[Std. Price ($)]]</f>
        <v>154.60163956085222</v>
      </c>
      <c r="E924" s="48">
        <v>228</v>
      </c>
      <c r="F924" s="49">
        <v>0.4</v>
      </c>
      <c r="G924" s="48">
        <v>1</v>
      </c>
      <c r="H924" s="48">
        <v>1.0900000000000001</v>
      </c>
      <c r="I924" s="48">
        <v>16</v>
      </c>
      <c r="J924" s="55">
        <f>Table1[[#This Row],[APU
(units)]]+(Table1[[#This Row],[APU Trend]]*Table1[[#This Row],[APU
(units)]])</f>
        <v>319.2</v>
      </c>
      <c r="K924" s="55" t="str">
        <f>IF(Table1[[#This Row],[On Hand Stock (units)]]&gt;J924,"Yes","No")</f>
        <v>No</v>
      </c>
      <c r="L924" s="55">
        <f>Table1[[#This Row],[Lead Time (days)]]/Table1[[#This Row],[S-OTD]]</f>
        <v>16</v>
      </c>
      <c r="M924" s="55">
        <f>(Table1[[#This Row],[Demand variability (COV)]]/100)*E924</f>
        <v>2.4851999999999999</v>
      </c>
      <c r="N924" s="55">
        <f>AVERAGE(Table1[[#This Row],[Lead Time (days)]],Table1[[#This Row],[Exp. Lead time]])</f>
        <v>16</v>
      </c>
      <c r="O924" s="55">
        <f>(Table1[[#This Row],[Exp. Lead time]]-N924)^2</f>
        <v>0</v>
      </c>
      <c r="P924" s="55">
        <v>0</v>
      </c>
      <c r="Q924" s="55">
        <f>1.64*SQRT(Table1[[#This Row],[Lead Time (days)]]*(M924^2)+Table1[[#This Row],[APU
(units)]]*P924)</f>
        <v>16.302911999999999</v>
      </c>
      <c r="R924" s="58">
        <f>Table1[[#This Row],[Safety Stock]]+(E924/30)*Table1[[#This Row],[Lead Time (days)]]</f>
        <v>137.90291199999999</v>
      </c>
      <c r="S924" s="58" t="str">
        <f>IF(Table1[[#This Row],[On Hand Stock (units)]]&gt;R924,"yes","no")</f>
        <v>yes</v>
      </c>
      <c r="T924" s="59">
        <f>Table1[[#This Row],[On Hand Stock (units)]]-J924</f>
        <v>-164.59836043914777</v>
      </c>
      <c r="U924" s="59">
        <f>Table1[[#This Row],[Exp. Lead time]]*Table1[[#This Row],[APU
(units)]]/30</f>
        <v>121.6</v>
      </c>
      <c r="V924" s="59">
        <f>Table1[[#This Row],[On Hand Stock (units)]]+U924</f>
        <v>276.20163956085219</v>
      </c>
      <c r="W924" s="59" t="str">
        <f>IF(Table1[[#This Row],[On hand quantity after purchase]]&gt;Table1[[#This Row],[APU  Projection for oct]],"Yes","No")</f>
        <v>No</v>
      </c>
      <c r="X924" s="59">
        <f>AE924-Table1[[#This Row],[On Hand Stock (units)]]</f>
        <v>80634.279960439133</v>
      </c>
      <c r="Y924" s="59">
        <f>MAX(Table1[[#This Row],[Qty required to meet next quarter]],Table1[[#This Row],[MOQ/One lead time demand]])</f>
        <v>80634.279960439133</v>
      </c>
      <c r="Z924" s="59">
        <f>Table1[[#This Row],[Qty to purchase]]*Table1[[#This Row],[Std. Price ($)]]</f>
        <v>5291060.1824440947</v>
      </c>
      <c r="AA924" s="59"/>
      <c r="AB924" s="59"/>
      <c r="AC924" s="61">
        <f>Table1[[#This Row],[On Hand Stock (units)]]-(12*Table1[[#This Row],[APU
(units)]])</f>
        <v>-2581.3983604391478</v>
      </c>
      <c r="AD924" s="64">
        <v>1231.1999999999998</v>
      </c>
      <c r="AE924" s="65">
        <f>AD924*Table1[[#This Row],[Std. Price ($)]]</f>
        <v>80788.881599999979</v>
      </c>
    </row>
    <row r="925" spans="1:31" ht="18.5" x14ac:dyDescent="0.35">
      <c r="A925" s="46">
        <v>40405.163967163629</v>
      </c>
      <c r="B925" s="47">
        <v>101.16278512999999</v>
      </c>
      <c r="C925" s="47">
        <v>8711.3810067509348</v>
      </c>
      <c r="D925" s="47">
        <f>Table1[[#This Row],[On-Hand Stock ($)]]/Table1[[#This Row],[Std. Price ($)]]</f>
        <v>86.112506645169077</v>
      </c>
      <c r="E925" s="48">
        <v>122</v>
      </c>
      <c r="F925" s="49">
        <v>-0.6</v>
      </c>
      <c r="G925" s="48">
        <v>0.8</v>
      </c>
      <c r="H925" s="48">
        <v>0.51</v>
      </c>
      <c r="I925" s="48">
        <v>33</v>
      </c>
      <c r="J925" s="55">
        <f>Table1[[#This Row],[APU
(units)]]+(Table1[[#This Row],[APU Trend]]*Table1[[#This Row],[APU
(units)]])</f>
        <v>48.8</v>
      </c>
      <c r="K925" s="55" t="str">
        <f>IF(Table1[[#This Row],[On Hand Stock (units)]]&gt;J925,"Yes","No")</f>
        <v>Yes</v>
      </c>
      <c r="L925" s="55">
        <f>Table1[[#This Row],[Lead Time (days)]]/Table1[[#This Row],[S-OTD]]</f>
        <v>41.25</v>
      </c>
      <c r="M925" s="55">
        <f>(Table1[[#This Row],[Demand variability (COV)]]/100)*E925</f>
        <v>0.62220000000000009</v>
      </c>
      <c r="N925" s="55">
        <f>AVERAGE(Table1[[#This Row],[Lead Time (days)]],Table1[[#This Row],[Exp. Lead time]])</f>
        <v>37.125</v>
      </c>
      <c r="O925" s="55">
        <f>(Table1[[#This Row],[Exp. Lead time]]-N925)^2</f>
        <v>17.015625</v>
      </c>
      <c r="P925" s="55">
        <v>17.015625</v>
      </c>
      <c r="Q925" s="55">
        <f>1.64*SQRT(Table1[[#This Row],[Lead Time (days)]]*(M925^2)+Table1[[#This Row],[APU
(units)]]*P925)</f>
        <v>74.951438425511952</v>
      </c>
      <c r="R925" s="58">
        <f>Table1[[#This Row],[Safety Stock]]+(E925/30)*Table1[[#This Row],[Lead Time (days)]]</f>
        <v>209.15143842551194</v>
      </c>
      <c r="S925" s="58" t="str">
        <f>IF(Table1[[#This Row],[On Hand Stock (units)]]&gt;R925,"yes","no")</f>
        <v>no</v>
      </c>
      <c r="T925" s="59">
        <f>Table1[[#This Row],[On Hand Stock (units)]]-J925</f>
        <v>37.31250664516908</v>
      </c>
      <c r="U925" s="59">
        <f>Table1[[#This Row],[Exp. Lead time]]*Table1[[#This Row],[APU
(units)]]/30</f>
        <v>167.75</v>
      </c>
      <c r="V925" s="59">
        <f>Table1[[#This Row],[On Hand Stock (units)]]+U925</f>
        <v>253.86250664516908</v>
      </c>
      <c r="W925" s="59" t="str">
        <f>IF(Table1[[#This Row],[On hand quantity after purchase]]&gt;Table1[[#This Row],[APU  Projection for oct]],"Yes","No")</f>
        <v>Yes</v>
      </c>
      <c r="X925" s="59">
        <f>AE925-Table1[[#This Row],[On Hand Stock (units)]]</f>
        <v>-7491.228378161165</v>
      </c>
      <c r="Y925" s="59">
        <f>MAX(Table1[[#This Row],[Qty required to meet next quarter]],Table1[[#This Row],[MOQ/One lead time demand]])</f>
        <v>167.75</v>
      </c>
      <c r="Z925" s="59">
        <f>Table1[[#This Row],[Qty to purchase]]*Table1[[#This Row],[Std. Price ($)]]</f>
        <v>16970.057205557499</v>
      </c>
      <c r="AA925" s="59"/>
      <c r="AB925" s="59"/>
      <c r="AC925" s="61">
        <f>Table1[[#This Row],[On Hand Stock (units)]]-(12*Table1[[#This Row],[APU
(units)]])</f>
        <v>-1377.8874933548309</v>
      </c>
      <c r="AD925" s="64">
        <v>-73.199999999999974</v>
      </c>
      <c r="AE925" s="65">
        <f>AD925*Table1[[#This Row],[Std. Price ($)]]</f>
        <v>-7405.1158715159963</v>
      </c>
    </row>
    <row r="926" spans="1:31" ht="18.5" x14ac:dyDescent="0.35">
      <c r="A926" s="46">
        <v>70111.065833325658</v>
      </c>
      <c r="B926" s="47">
        <v>11.30857</v>
      </c>
      <c r="C926" s="47">
        <v>752.70935553146694</v>
      </c>
      <c r="D926" s="47">
        <f>Table1[[#This Row],[On-Hand Stock ($)]]/Table1[[#This Row],[Std. Price ($)]]</f>
        <v>66.560967083501012</v>
      </c>
      <c r="E926" s="48">
        <v>154</v>
      </c>
      <c r="F926" s="49">
        <v>-0.2</v>
      </c>
      <c r="G926" s="48">
        <v>1</v>
      </c>
      <c r="H926" s="48">
        <v>1.1000000000000001</v>
      </c>
      <c r="I926" s="48">
        <v>8</v>
      </c>
      <c r="J926" s="55">
        <f>Table1[[#This Row],[APU
(units)]]+(Table1[[#This Row],[APU Trend]]*Table1[[#This Row],[APU
(units)]])</f>
        <v>123.2</v>
      </c>
      <c r="K926" s="55" t="str">
        <f>IF(Table1[[#This Row],[On Hand Stock (units)]]&gt;J926,"Yes","No")</f>
        <v>No</v>
      </c>
      <c r="L926" s="55">
        <f>Table1[[#This Row],[Lead Time (days)]]/Table1[[#This Row],[S-OTD]]</f>
        <v>8</v>
      </c>
      <c r="M926" s="55">
        <f>(Table1[[#This Row],[Demand variability (COV)]]/100)*E926</f>
        <v>1.6940000000000002</v>
      </c>
      <c r="N926" s="55">
        <f>AVERAGE(Table1[[#This Row],[Lead Time (days)]],Table1[[#This Row],[Exp. Lead time]])</f>
        <v>8</v>
      </c>
      <c r="O926" s="55">
        <f>(Table1[[#This Row],[Exp. Lead time]]-N926)^2</f>
        <v>0</v>
      </c>
      <c r="P926" s="55">
        <v>0</v>
      </c>
      <c r="Q926" s="55">
        <f>1.64*SQRT(Table1[[#This Row],[Lead Time (days)]]*(M926^2)+Table1[[#This Row],[APU
(units)]]*P926)</f>
        <v>7.8578231008848762</v>
      </c>
      <c r="R926" s="58">
        <f>Table1[[#This Row],[Safety Stock]]+(E926/30)*Table1[[#This Row],[Lead Time (days)]]</f>
        <v>48.924489767551549</v>
      </c>
      <c r="S926" s="58" t="str">
        <f>IF(Table1[[#This Row],[On Hand Stock (units)]]&gt;R926,"yes","no")</f>
        <v>yes</v>
      </c>
      <c r="T926" s="59">
        <f>Table1[[#This Row],[On Hand Stock (units)]]-J926</f>
        <v>-56.639032916498991</v>
      </c>
      <c r="U926" s="59">
        <f>Table1[[#This Row],[Exp. Lead time]]*Table1[[#This Row],[APU
(units)]]/30</f>
        <v>41.06666666666667</v>
      </c>
      <c r="V926" s="59">
        <f>Table1[[#This Row],[On Hand Stock (units)]]+U926</f>
        <v>107.62763375016769</v>
      </c>
      <c r="W926" s="59" t="str">
        <f>IF(Table1[[#This Row],[On hand quantity after purchase]]&gt;Table1[[#This Row],[APU  Projection for oct]],"Yes","No")</f>
        <v>No</v>
      </c>
      <c r="X926" s="59">
        <f>AE926-Table1[[#This Row],[On Hand Stock (units)]]</f>
        <v>3068.1746369164989</v>
      </c>
      <c r="Y926" s="59">
        <f>MAX(Table1[[#This Row],[Qty required to meet next quarter]],Table1[[#This Row],[MOQ/One lead time demand]])</f>
        <v>3068.1746369164989</v>
      </c>
      <c r="Z926" s="59">
        <f>Table1[[#This Row],[Qty to purchase]]*Table1[[#This Row],[Std. Price ($)]]</f>
        <v>34696.667653794808</v>
      </c>
      <c r="AA926" s="59"/>
      <c r="AB926" s="59"/>
      <c r="AC926" s="61">
        <f>Table1[[#This Row],[On Hand Stock (units)]]-(12*Table1[[#This Row],[APU
(units)]])</f>
        <v>-1781.4390329164989</v>
      </c>
      <c r="AD926" s="64">
        <v>277.2</v>
      </c>
      <c r="AE926" s="65">
        <f>AD926*Table1[[#This Row],[Std. Price ($)]]</f>
        <v>3134.735604</v>
      </c>
    </row>
    <row r="927" spans="1:31" ht="18.5" x14ac:dyDescent="0.35">
      <c r="A927" s="46">
        <v>27049.09814758545</v>
      </c>
      <c r="B927" s="47">
        <v>9.4264599999999987</v>
      </c>
      <c r="C927" s="47">
        <v>1411.3345243175102</v>
      </c>
      <c r="D927" s="47">
        <f>Table1[[#This Row],[On-Hand Stock ($)]]/Table1[[#This Row],[Std. Price ($)]]</f>
        <v>149.72052332662636</v>
      </c>
      <c r="E927" s="48">
        <v>252</v>
      </c>
      <c r="F927" s="49">
        <v>0.4</v>
      </c>
      <c r="G927" s="48">
        <v>0.78</v>
      </c>
      <c r="H927" s="48">
        <v>1.05</v>
      </c>
      <c r="I927" s="48">
        <v>16</v>
      </c>
      <c r="J927" s="55">
        <f>Table1[[#This Row],[APU
(units)]]+(Table1[[#This Row],[APU Trend]]*Table1[[#This Row],[APU
(units)]])</f>
        <v>352.8</v>
      </c>
      <c r="K927" s="55" t="str">
        <f>IF(Table1[[#This Row],[On Hand Stock (units)]]&gt;J927,"Yes","No")</f>
        <v>No</v>
      </c>
      <c r="L927" s="55">
        <f>Table1[[#This Row],[Lead Time (days)]]/Table1[[#This Row],[S-OTD]]</f>
        <v>20.512820512820511</v>
      </c>
      <c r="M927" s="55">
        <f>(Table1[[#This Row],[Demand variability (COV)]]/100)*E927</f>
        <v>2.6460000000000004</v>
      </c>
      <c r="N927" s="55">
        <f>AVERAGE(Table1[[#This Row],[Lead Time (days)]],Table1[[#This Row],[Exp. Lead time]])</f>
        <v>18.256410256410255</v>
      </c>
      <c r="O927" s="55">
        <f>(Table1[[#This Row],[Exp. Lead time]]-N927)^2</f>
        <v>5.0913872452333946</v>
      </c>
      <c r="P927" s="55">
        <v>5.0913872452333946</v>
      </c>
      <c r="Q927" s="55">
        <f>1.64*SQRT(Table1[[#This Row],[Lead Time (days)]]*(M927^2)+Table1[[#This Row],[APU
(units)]]*P927)</f>
        <v>61.254617835572958</v>
      </c>
      <c r="R927" s="58">
        <f>Table1[[#This Row],[Safety Stock]]+(E927/30)*Table1[[#This Row],[Lead Time (days)]]</f>
        <v>195.65461783557296</v>
      </c>
      <c r="S927" s="58" t="str">
        <f>IF(Table1[[#This Row],[On Hand Stock (units)]]&gt;R927,"yes","no")</f>
        <v>no</v>
      </c>
      <c r="T927" s="59">
        <f>Table1[[#This Row],[On Hand Stock (units)]]-J927</f>
        <v>-203.07947667337365</v>
      </c>
      <c r="U927" s="59">
        <f>Table1[[#This Row],[Exp. Lead time]]*Table1[[#This Row],[APU
(units)]]/30</f>
        <v>172.30769230769229</v>
      </c>
      <c r="V927" s="59">
        <f>Table1[[#This Row],[On Hand Stock (units)]]+U927</f>
        <v>322.02821563431866</v>
      </c>
      <c r="W927" s="59" t="str">
        <f>IF(Table1[[#This Row],[On hand quantity after purchase]]&gt;Table1[[#This Row],[APU  Projection for oct]],"Yes","No")</f>
        <v>No</v>
      </c>
      <c r="X927" s="59">
        <f>AE927-Table1[[#This Row],[On Hand Stock (units)]]</f>
        <v>12677.806244673373</v>
      </c>
      <c r="Y927" s="59">
        <f>MAX(Table1[[#This Row],[Qty required to meet next quarter]],Table1[[#This Row],[MOQ/One lead time demand]])</f>
        <v>12677.806244673373</v>
      </c>
      <c r="Z927" s="59">
        <f>Table1[[#This Row],[Qty to purchase]]*Table1[[#This Row],[Std. Price ($)]]</f>
        <v>119506.83345316375</v>
      </c>
      <c r="AA927" s="59"/>
      <c r="AB927" s="59"/>
      <c r="AC927" s="61">
        <f>Table1[[#This Row],[On Hand Stock (units)]]-(12*Table1[[#This Row],[APU
(units)]])</f>
        <v>-2874.2794766733737</v>
      </c>
      <c r="AD927" s="64">
        <v>1360.8000000000002</v>
      </c>
      <c r="AE927" s="65">
        <f>AD927*Table1[[#This Row],[Std. Price ($)]]</f>
        <v>12827.526768</v>
      </c>
    </row>
    <row r="928" spans="1:31" ht="18.5" x14ac:dyDescent="0.35">
      <c r="A928" s="46">
        <v>87621.463424152491</v>
      </c>
      <c r="B928" s="47">
        <v>11.07164774</v>
      </c>
      <c r="C928" s="47">
        <v>149.58670436110714</v>
      </c>
      <c r="D928" s="47">
        <f>Table1[[#This Row],[On-Hand Stock ($)]]/Table1[[#This Row],[Std. Price ($)]]</f>
        <v>13.510789710250224</v>
      </c>
      <c r="E928" s="48">
        <v>138</v>
      </c>
      <c r="F928" s="49">
        <v>0.2</v>
      </c>
      <c r="G928" s="48">
        <v>0.9</v>
      </c>
      <c r="H928" s="48">
        <v>0.75</v>
      </c>
      <c r="I928" s="48">
        <v>3</v>
      </c>
      <c r="J928" s="55">
        <f>Table1[[#This Row],[APU
(units)]]+(Table1[[#This Row],[APU Trend]]*Table1[[#This Row],[APU
(units)]])</f>
        <v>165.6</v>
      </c>
      <c r="K928" s="55" t="str">
        <f>IF(Table1[[#This Row],[On Hand Stock (units)]]&gt;J928,"Yes","No")</f>
        <v>No</v>
      </c>
      <c r="L928" s="55">
        <f>Table1[[#This Row],[Lead Time (days)]]/Table1[[#This Row],[S-OTD]]</f>
        <v>3.333333333333333</v>
      </c>
      <c r="M928" s="55">
        <f>(Table1[[#This Row],[Demand variability (COV)]]/100)*E928</f>
        <v>1.0349999999999999</v>
      </c>
      <c r="N928" s="55">
        <f>AVERAGE(Table1[[#This Row],[Lead Time (days)]],Table1[[#This Row],[Exp. Lead time]])</f>
        <v>3.1666666666666665</v>
      </c>
      <c r="O928" s="55">
        <f>(Table1[[#This Row],[Exp. Lead time]]-N928)^2</f>
        <v>2.7777777777777728E-2</v>
      </c>
      <c r="P928" s="55">
        <v>2.7777777777777728E-2</v>
      </c>
      <c r="Q928" s="55">
        <f>1.64*SQRT(Table1[[#This Row],[Lead Time (days)]]*(M928^2)+Table1[[#This Row],[APU
(units)]]*P928)</f>
        <v>4.3535771054769787</v>
      </c>
      <c r="R928" s="58">
        <f>Table1[[#This Row],[Safety Stock]]+(E928/30)*Table1[[#This Row],[Lead Time (days)]]</f>
        <v>18.153577105476977</v>
      </c>
      <c r="S928" s="58" t="str">
        <f>IF(Table1[[#This Row],[On Hand Stock (units)]]&gt;R928,"yes","no")</f>
        <v>no</v>
      </c>
      <c r="T928" s="59">
        <f>Table1[[#This Row],[On Hand Stock (units)]]-J928</f>
        <v>-152.08921028974976</v>
      </c>
      <c r="U928" s="59">
        <f>Table1[[#This Row],[Exp. Lead time]]*Table1[[#This Row],[APU
(units)]]/30</f>
        <v>15.333333333333332</v>
      </c>
      <c r="V928" s="59">
        <f>Table1[[#This Row],[On Hand Stock (units)]]+U928</f>
        <v>28.844123043583558</v>
      </c>
      <c r="W928" s="59" t="str">
        <f>IF(Table1[[#This Row],[On hand quantity after purchase]]&gt;Table1[[#This Row],[APU  Projection for oct]],"Yes","No")</f>
        <v>No</v>
      </c>
      <c r="X928" s="59">
        <f>AE928-Table1[[#This Row],[On Hand Stock (units)]]</f>
        <v>6403.6162403937487</v>
      </c>
      <c r="Y928" s="59">
        <f>MAX(Table1[[#This Row],[Qty required to meet next quarter]],Table1[[#This Row],[MOQ/One lead time demand]])</f>
        <v>6403.6162403937487</v>
      </c>
      <c r="Z928" s="59">
        <f>Table1[[#This Row],[Qty to purchase]]*Table1[[#This Row],[Std. Price ($)]]</f>
        <v>70898.583275782745</v>
      </c>
      <c r="AA928" s="59"/>
      <c r="AB928" s="59"/>
      <c r="AC928" s="61">
        <f>Table1[[#This Row],[On Hand Stock (units)]]-(12*Table1[[#This Row],[APU
(units)]])</f>
        <v>-1642.4892102897497</v>
      </c>
      <c r="AD928" s="64">
        <v>579.59999999999991</v>
      </c>
      <c r="AE928" s="65">
        <f>AD928*Table1[[#This Row],[Std. Price ($)]]</f>
        <v>6417.1270301039985</v>
      </c>
    </row>
    <row r="929" spans="1:31" ht="18.5" x14ac:dyDescent="0.35">
      <c r="A929" s="46">
        <v>14288.30802860449</v>
      </c>
      <c r="B929" s="47">
        <v>17.565384759999997</v>
      </c>
      <c r="C929" s="47">
        <v>303.88962679072353</v>
      </c>
      <c r="D929" s="47">
        <f>Table1[[#This Row],[On-Hand Stock ($)]]/Table1[[#This Row],[Std. Price ($)]]</f>
        <v>17.30048222358003</v>
      </c>
      <c r="E929" s="48">
        <v>106</v>
      </c>
      <c r="F929" s="49">
        <v>0.4</v>
      </c>
      <c r="G929" s="48">
        <v>1</v>
      </c>
      <c r="H929" s="48">
        <v>0.65</v>
      </c>
      <c r="I929" s="48">
        <v>6</v>
      </c>
      <c r="J929" s="55">
        <f>Table1[[#This Row],[APU
(units)]]+(Table1[[#This Row],[APU Trend]]*Table1[[#This Row],[APU
(units)]])</f>
        <v>148.4</v>
      </c>
      <c r="K929" s="55" t="str">
        <f>IF(Table1[[#This Row],[On Hand Stock (units)]]&gt;J929,"Yes","No")</f>
        <v>No</v>
      </c>
      <c r="L929" s="55">
        <f>Table1[[#This Row],[Lead Time (days)]]/Table1[[#This Row],[S-OTD]]</f>
        <v>6</v>
      </c>
      <c r="M929" s="55">
        <f>(Table1[[#This Row],[Demand variability (COV)]]/100)*E929</f>
        <v>0.68900000000000006</v>
      </c>
      <c r="N929" s="55">
        <f>AVERAGE(Table1[[#This Row],[Lead Time (days)]],Table1[[#This Row],[Exp. Lead time]])</f>
        <v>6</v>
      </c>
      <c r="O929" s="55">
        <f>(Table1[[#This Row],[Exp. Lead time]]-N929)^2</f>
        <v>0</v>
      </c>
      <c r="P929" s="55">
        <v>0</v>
      </c>
      <c r="Q929" s="55">
        <f>1.64*SQRT(Table1[[#This Row],[Lead Time (days)]]*(M929^2)+Table1[[#This Row],[APU
(units)]]*P929)</f>
        <v>2.7678254297552796</v>
      </c>
      <c r="R929" s="58">
        <f>Table1[[#This Row],[Safety Stock]]+(E929/30)*Table1[[#This Row],[Lead Time (days)]]</f>
        <v>23.96782542975528</v>
      </c>
      <c r="S929" s="58" t="str">
        <f>IF(Table1[[#This Row],[On Hand Stock (units)]]&gt;R929,"yes","no")</f>
        <v>no</v>
      </c>
      <c r="T929" s="59">
        <f>Table1[[#This Row],[On Hand Stock (units)]]-J929</f>
        <v>-131.09951777641999</v>
      </c>
      <c r="U929" s="59">
        <f>Table1[[#This Row],[Exp. Lead time]]*Table1[[#This Row],[APU
(units)]]/30</f>
        <v>21.2</v>
      </c>
      <c r="V929" s="59">
        <f>Table1[[#This Row],[On Hand Stock (units)]]+U929</f>
        <v>38.500482223580029</v>
      </c>
      <c r="W929" s="59" t="str">
        <f>IF(Table1[[#This Row],[On hand quantity after purchase]]&gt;Table1[[#This Row],[APU  Projection for oct]],"Yes","No")</f>
        <v>No</v>
      </c>
      <c r="X929" s="59">
        <f>AE929-Table1[[#This Row],[On Hand Stock (units)]]</f>
        <v>10037.12575440042</v>
      </c>
      <c r="Y929" s="59">
        <f>MAX(Table1[[#This Row],[Qty required to meet next quarter]],Table1[[#This Row],[MOQ/One lead time demand]])</f>
        <v>10037.12575440042</v>
      </c>
      <c r="Z929" s="59">
        <f>Table1[[#This Row],[Qty to purchase]]*Table1[[#This Row],[Std. Price ($)]]</f>
        <v>176305.97576054861</v>
      </c>
      <c r="AA929" s="59"/>
      <c r="AB929" s="59"/>
      <c r="AC929" s="61">
        <f>Table1[[#This Row],[On Hand Stock (units)]]-(12*Table1[[#This Row],[APU
(units)]])</f>
        <v>-1254.69951777642</v>
      </c>
      <c r="AD929" s="64">
        <v>572.40000000000009</v>
      </c>
      <c r="AE929" s="65">
        <f>AD929*Table1[[#This Row],[Std. Price ($)]]</f>
        <v>10054.426236624</v>
      </c>
    </row>
    <row r="930" spans="1:31" ht="18.5" x14ac:dyDescent="0.35">
      <c r="A930" s="46">
        <v>16751.604788845088</v>
      </c>
      <c r="B930" s="47">
        <v>78.656247149999999</v>
      </c>
      <c r="C930" s="47">
        <v>32762.449683220275</v>
      </c>
      <c r="D930" s="47">
        <f>Table1[[#This Row],[On-Hand Stock ($)]]/Table1[[#This Row],[Std. Price ($)]]</f>
        <v>416.52698762427895</v>
      </c>
      <c r="E930" s="48">
        <v>292</v>
      </c>
      <c r="F930" s="49">
        <v>0.2</v>
      </c>
      <c r="G930" s="48">
        <v>1</v>
      </c>
      <c r="H930" s="48">
        <v>1.1499999999999999</v>
      </c>
      <c r="I930" s="48">
        <v>32</v>
      </c>
      <c r="J930" s="55">
        <f>Table1[[#This Row],[APU
(units)]]+(Table1[[#This Row],[APU Trend]]*Table1[[#This Row],[APU
(units)]])</f>
        <v>350.4</v>
      </c>
      <c r="K930" s="55" t="str">
        <f>IF(Table1[[#This Row],[On Hand Stock (units)]]&gt;J930,"Yes","No")</f>
        <v>Yes</v>
      </c>
      <c r="L930" s="55">
        <f>Table1[[#This Row],[Lead Time (days)]]/Table1[[#This Row],[S-OTD]]</f>
        <v>32</v>
      </c>
      <c r="M930" s="55">
        <f>(Table1[[#This Row],[Demand variability (COV)]]/100)*E930</f>
        <v>3.3580000000000001</v>
      </c>
      <c r="N930" s="55">
        <f>AVERAGE(Table1[[#This Row],[Lead Time (days)]],Table1[[#This Row],[Exp. Lead time]])</f>
        <v>32</v>
      </c>
      <c r="O930" s="55">
        <f>(Table1[[#This Row],[Exp. Lead time]]-N930)^2</f>
        <v>0</v>
      </c>
      <c r="P930" s="55">
        <v>0</v>
      </c>
      <c r="Q930" s="55">
        <f>1.64*SQRT(Table1[[#This Row],[Lead Time (days)]]*(M930^2)+Table1[[#This Row],[APU
(units)]]*P930)</f>
        <v>31.152975174464476</v>
      </c>
      <c r="R930" s="58">
        <f>Table1[[#This Row],[Safety Stock]]+(E930/30)*Table1[[#This Row],[Lead Time (days)]]</f>
        <v>342.61964184113111</v>
      </c>
      <c r="S930" s="58" t="str">
        <f>IF(Table1[[#This Row],[On Hand Stock (units)]]&gt;R930,"yes","no")</f>
        <v>yes</v>
      </c>
      <c r="T930" s="59">
        <f>Table1[[#This Row],[On Hand Stock (units)]]-J930</f>
        <v>66.126987624278968</v>
      </c>
      <c r="U930" s="59">
        <f>Table1[[#This Row],[Exp. Lead time]]*Table1[[#This Row],[APU
(units)]]/30</f>
        <v>311.46666666666664</v>
      </c>
      <c r="V930" s="59">
        <f>Table1[[#This Row],[On Hand Stock (units)]]+U930</f>
        <v>727.99365429094564</v>
      </c>
      <c r="W930" s="59" t="str">
        <f>IF(Table1[[#This Row],[On hand quantity after purchase]]&gt;Table1[[#This Row],[APU  Projection for oct]],"Yes","No")</f>
        <v>Yes</v>
      </c>
      <c r="X930" s="59">
        <f>AE930-Table1[[#This Row],[On Hand Stock (units)]]</f>
        <v>96047.494517135725</v>
      </c>
      <c r="Y930" s="59">
        <f>MAX(Table1[[#This Row],[Qty required to meet next quarter]],Table1[[#This Row],[MOQ/One lead time demand]])</f>
        <v>96047.494517135725</v>
      </c>
      <c r="Z930" s="59">
        <f>Table1[[#This Row],[Qty to purchase]]*Table1[[#This Row],[Std. Price ($)]]</f>
        <v>7554735.4668780975</v>
      </c>
      <c r="AA930" s="59"/>
      <c r="AB930" s="59"/>
      <c r="AC930" s="61">
        <f>Table1[[#This Row],[On Hand Stock (units)]]-(12*Table1[[#This Row],[APU
(units)]])</f>
        <v>-3087.4730123757208</v>
      </c>
      <c r="AD930" s="64">
        <v>1226.4000000000001</v>
      </c>
      <c r="AE930" s="65">
        <f>AD930*Table1[[#This Row],[Std. Price ($)]]</f>
        <v>96464.021504760007</v>
      </c>
    </row>
    <row r="931" spans="1:31" ht="18.5" x14ac:dyDescent="0.35">
      <c r="A931" s="46">
        <v>65233.035041502262</v>
      </c>
      <c r="B931" s="47">
        <v>304.84380138999995</v>
      </c>
      <c r="C931" s="47">
        <v>62186.840203633248</v>
      </c>
      <c r="D931" s="47">
        <f>Table1[[#This Row],[On-Hand Stock ($)]]/Table1[[#This Row],[Std. Price ($)]]</f>
        <v>203.9957510045445</v>
      </c>
      <c r="E931" s="48">
        <v>114</v>
      </c>
      <c r="F931" s="49">
        <v>0.2</v>
      </c>
      <c r="G931" s="48">
        <v>0.93</v>
      </c>
      <c r="H931" s="48">
        <v>1.41</v>
      </c>
      <c r="I931" s="48">
        <v>33</v>
      </c>
      <c r="J931" s="55">
        <f>Table1[[#This Row],[APU
(units)]]+(Table1[[#This Row],[APU Trend]]*Table1[[#This Row],[APU
(units)]])</f>
        <v>136.80000000000001</v>
      </c>
      <c r="K931" s="55" t="str">
        <f>IF(Table1[[#This Row],[On Hand Stock (units)]]&gt;J931,"Yes","No")</f>
        <v>Yes</v>
      </c>
      <c r="L931" s="55">
        <f>Table1[[#This Row],[Lead Time (days)]]/Table1[[#This Row],[S-OTD]]</f>
        <v>35.483870967741936</v>
      </c>
      <c r="M931" s="55">
        <f>(Table1[[#This Row],[Demand variability (COV)]]/100)*E931</f>
        <v>1.6073999999999999</v>
      </c>
      <c r="N931" s="55">
        <f>AVERAGE(Table1[[#This Row],[Lead Time (days)]],Table1[[#This Row],[Exp. Lead time]])</f>
        <v>34.241935483870968</v>
      </c>
      <c r="O931" s="55">
        <f>(Table1[[#This Row],[Exp. Lead time]]-N931)^2</f>
        <v>1.5424037460978153</v>
      </c>
      <c r="P931" s="55">
        <v>1.5424037460978153</v>
      </c>
      <c r="Q931" s="55">
        <f>1.64*SQRT(Table1[[#This Row],[Lead Time (days)]]*(M931^2)+Table1[[#This Row],[APU
(units)]]*P931)</f>
        <v>26.499947707757876</v>
      </c>
      <c r="R931" s="58">
        <f>Table1[[#This Row],[Safety Stock]]+(E931/30)*Table1[[#This Row],[Lead Time (days)]]</f>
        <v>151.89994770775786</v>
      </c>
      <c r="S931" s="58" t="str">
        <f>IF(Table1[[#This Row],[On Hand Stock (units)]]&gt;R931,"yes","no")</f>
        <v>yes</v>
      </c>
      <c r="T931" s="59">
        <f>Table1[[#This Row],[On Hand Stock (units)]]-J931</f>
        <v>67.195751004544491</v>
      </c>
      <c r="U931" s="59">
        <f>Table1[[#This Row],[Exp. Lead time]]*Table1[[#This Row],[APU
(units)]]/30</f>
        <v>134.83870967741936</v>
      </c>
      <c r="V931" s="59">
        <f>Table1[[#This Row],[On Hand Stock (units)]]+U931</f>
        <v>338.83446068196383</v>
      </c>
      <c r="W931" s="59" t="str">
        <f>IF(Table1[[#This Row],[On hand quantity after purchase]]&gt;Table1[[#This Row],[APU  Projection for oct]],"Yes","No")</f>
        <v>Yes</v>
      </c>
      <c r="X931" s="59">
        <f>AE931-Table1[[#This Row],[On Hand Stock (units)]]</f>
        <v>145755.21635452742</v>
      </c>
      <c r="Y931" s="59">
        <f>MAX(Table1[[#This Row],[Qty required to meet next quarter]],Table1[[#This Row],[MOQ/One lead time demand]])</f>
        <v>145755.21635452742</v>
      </c>
      <c r="Z931" s="59">
        <f>Table1[[#This Row],[Qty to purchase]]*Table1[[#This Row],[Std. Price ($)]]</f>
        <v>44432574.225936033</v>
      </c>
      <c r="AA931" s="59"/>
      <c r="AB931" s="59"/>
      <c r="AC931" s="61">
        <f>Table1[[#This Row],[On Hand Stock (units)]]-(12*Table1[[#This Row],[APU
(units)]])</f>
        <v>-1164.0042489954556</v>
      </c>
      <c r="AD931" s="64">
        <v>478.79999999999995</v>
      </c>
      <c r="AE931" s="65">
        <f>AD931*Table1[[#This Row],[Std. Price ($)]]</f>
        <v>145959.21210553197</v>
      </c>
    </row>
    <row r="932" spans="1:31" ht="18.5" x14ac:dyDescent="0.35">
      <c r="A932" s="46">
        <v>84810.900158026227</v>
      </c>
      <c r="B932" s="47">
        <v>18.973498880000001</v>
      </c>
      <c r="C932" s="47">
        <v>1275.5051635277953</v>
      </c>
      <c r="D932" s="47">
        <f>Table1[[#This Row],[On-Hand Stock ($)]]/Table1[[#This Row],[Std. Price ($)]]</f>
        <v>67.225616719133839</v>
      </c>
      <c r="E932" s="48">
        <v>90</v>
      </c>
      <c r="F932" s="49">
        <v>-0.6</v>
      </c>
      <c r="G932" s="48">
        <v>1</v>
      </c>
      <c r="H932" s="48">
        <v>0.73</v>
      </c>
      <c r="I932" s="48">
        <v>21</v>
      </c>
      <c r="J932" s="55">
        <f>Table1[[#This Row],[APU
(units)]]+(Table1[[#This Row],[APU Trend]]*Table1[[#This Row],[APU
(units)]])</f>
        <v>36</v>
      </c>
      <c r="K932" s="55" t="str">
        <f>IF(Table1[[#This Row],[On Hand Stock (units)]]&gt;J932,"Yes","No")</f>
        <v>Yes</v>
      </c>
      <c r="L932" s="55">
        <f>Table1[[#This Row],[Lead Time (days)]]/Table1[[#This Row],[S-OTD]]</f>
        <v>21</v>
      </c>
      <c r="M932" s="55">
        <f>(Table1[[#This Row],[Demand variability (COV)]]/100)*E932</f>
        <v>0.65700000000000003</v>
      </c>
      <c r="N932" s="55">
        <f>AVERAGE(Table1[[#This Row],[Lead Time (days)]],Table1[[#This Row],[Exp. Lead time]])</f>
        <v>21</v>
      </c>
      <c r="O932" s="55">
        <f>(Table1[[#This Row],[Exp. Lead time]]-N932)^2</f>
        <v>0</v>
      </c>
      <c r="P932" s="55">
        <v>0</v>
      </c>
      <c r="Q932" s="55">
        <f>1.64*SQRT(Table1[[#This Row],[Lead Time (days)]]*(M932^2)+Table1[[#This Row],[APU
(units)]]*P932)</f>
        <v>4.9376336598010191</v>
      </c>
      <c r="R932" s="58">
        <f>Table1[[#This Row],[Safety Stock]]+(E932/30)*Table1[[#This Row],[Lead Time (days)]]</f>
        <v>67.937633659801023</v>
      </c>
      <c r="S932" s="58" t="str">
        <f>IF(Table1[[#This Row],[On Hand Stock (units)]]&gt;R932,"yes","no")</f>
        <v>no</v>
      </c>
      <c r="T932" s="59">
        <f>Table1[[#This Row],[On Hand Stock (units)]]-J932</f>
        <v>31.225616719133839</v>
      </c>
      <c r="U932" s="59">
        <f>Table1[[#This Row],[Exp. Lead time]]*Table1[[#This Row],[APU
(units)]]/30</f>
        <v>63</v>
      </c>
      <c r="V932" s="59">
        <f>Table1[[#This Row],[On Hand Stock (units)]]+U932</f>
        <v>130.22561671913382</v>
      </c>
      <c r="W932" s="59" t="str">
        <f>IF(Table1[[#This Row],[On hand quantity after purchase]]&gt;Table1[[#This Row],[APU  Projection for oct]],"Yes","No")</f>
        <v>Yes</v>
      </c>
      <c r="X932" s="59">
        <f>AE932-Table1[[#This Row],[On Hand Stock (units)]]</f>
        <v>-1091.7945562391333</v>
      </c>
      <c r="Y932" s="59">
        <f>MAX(Table1[[#This Row],[Qty required to meet next quarter]],Table1[[#This Row],[MOQ/One lead time demand]])</f>
        <v>63</v>
      </c>
      <c r="Z932" s="59">
        <f>Table1[[#This Row],[Qty to purchase]]*Table1[[#This Row],[Std. Price ($)]]</f>
        <v>1195.33042944</v>
      </c>
      <c r="AA932" s="59"/>
      <c r="AB932" s="59"/>
      <c r="AC932" s="61">
        <f>Table1[[#This Row],[On Hand Stock (units)]]-(12*Table1[[#This Row],[APU
(units)]])</f>
        <v>-1012.7743832808661</v>
      </c>
      <c r="AD932" s="64">
        <v>-53.999999999999972</v>
      </c>
      <c r="AE932" s="65">
        <f>AD932*Table1[[#This Row],[Std. Price ($)]]</f>
        <v>-1024.5689395199995</v>
      </c>
    </row>
    <row r="933" spans="1:31" ht="18.5" x14ac:dyDescent="0.35">
      <c r="A933" s="46">
        <v>89414.435477556224</v>
      </c>
      <c r="B933" s="47">
        <v>14.241444769999999</v>
      </c>
      <c r="C933" s="47">
        <v>2416.65492444142</v>
      </c>
      <c r="D933" s="47">
        <f>Table1[[#This Row],[On-Hand Stock ($)]]/Table1[[#This Row],[Std. Price ($)]]</f>
        <v>169.6916965568108</v>
      </c>
      <c r="E933" s="48">
        <v>186</v>
      </c>
      <c r="F933" s="49">
        <v>-0.6</v>
      </c>
      <c r="G933" s="48">
        <v>0.8</v>
      </c>
      <c r="H933" s="48">
        <v>1.4</v>
      </c>
      <c r="I933" s="48">
        <v>16</v>
      </c>
      <c r="J933" s="55">
        <f>Table1[[#This Row],[APU
(units)]]+(Table1[[#This Row],[APU Trend]]*Table1[[#This Row],[APU
(units)]])</f>
        <v>74.400000000000006</v>
      </c>
      <c r="K933" s="55" t="str">
        <f>IF(Table1[[#This Row],[On Hand Stock (units)]]&gt;J933,"Yes","No")</f>
        <v>Yes</v>
      </c>
      <c r="L933" s="55">
        <f>Table1[[#This Row],[Lead Time (days)]]/Table1[[#This Row],[S-OTD]]</f>
        <v>20</v>
      </c>
      <c r="M933" s="55">
        <f>(Table1[[#This Row],[Demand variability (COV)]]/100)*E933</f>
        <v>2.6039999999999996</v>
      </c>
      <c r="N933" s="55">
        <f>AVERAGE(Table1[[#This Row],[Lead Time (days)]],Table1[[#This Row],[Exp. Lead time]])</f>
        <v>18</v>
      </c>
      <c r="O933" s="55">
        <f>(Table1[[#This Row],[Exp. Lead time]]-N933)^2</f>
        <v>4</v>
      </c>
      <c r="P933" s="55">
        <v>4</v>
      </c>
      <c r="Q933" s="55">
        <f>1.64*SQRT(Table1[[#This Row],[Lead Time (days)]]*(M933^2)+Table1[[#This Row],[APU
(units)]]*P933)</f>
        <v>47.883873312604941</v>
      </c>
      <c r="R933" s="58">
        <f>Table1[[#This Row],[Safety Stock]]+(E933/30)*Table1[[#This Row],[Lead Time (days)]]</f>
        <v>147.08387331260494</v>
      </c>
      <c r="S933" s="58" t="str">
        <f>IF(Table1[[#This Row],[On Hand Stock (units)]]&gt;R933,"yes","no")</f>
        <v>yes</v>
      </c>
      <c r="T933" s="59">
        <f>Table1[[#This Row],[On Hand Stock (units)]]-J933</f>
        <v>95.291696556810791</v>
      </c>
      <c r="U933" s="59">
        <f>Table1[[#This Row],[Exp. Lead time]]*Table1[[#This Row],[APU
(units)]]/30</f>
        <v>124</v>
      </c>
      <c r="V933" s="59">
        <f>Table1[[#This Row],[On Hand Stock (units)]]+U933</f>
        <v>293.69169655681083</v>
      </c>
      <c r="W933" s="59" t="str">
        <f>IF(Table1[[#This Row],[On hand quantity after purchase]]&gt;Table1[[#This Row],[APU  Projection for oct]],"Yes","No")</f>
        <v>Yes</v>
      </c>
      <c r="X933" s="59">
        <f>AE933-Table1[[#This Row],[On Hand Stock (units)]]</f>
        <v>-1759.0369328888098</v>
      </c>
      <c r="Y933" s="59">
        <f>MAX(Table1[[#This Row],[Qty required to meet next quarter]],Table1[[#This Row],[MOQ/One lead time demand]])</f>
        <v>124</v>
      </c>
      <c r="Z933" s="59">
        <f>Table1[[#This Row],[Qty to purchase]]*Table1[[#This Row],[Std. Price ($)]]</f>
        <v>1765.93915148</v>
      </c>
      <c r="AA933" s="59"/>
      <c r="AB933" s="59"/>
      <c r="AC933" s="61">
        <f>Table1[[#This Row],[On Hand Stock (units)]]-(12*Table1[[#This Row],[APU
(units)]])</f>
        <v>-2062.3083034431893</v>
      </c>
      <c r="AD933" s="64">
        <v>-111.59999999999994</v>
      </c>
      <c r="AE933" s="65">
        <f>AD933*Table1[[#This Row],[Std. Price ($)]]</f>
        <v>-1589.3452363319991</v>
      </c>
    </row>
    <row r="934" spans="1:31" ht="18.5" x14ac:dyDescent="0.35">
      <c r="A934" s="46">
        <v>69878.49920572179</v>
      </c>
      <c r="B934" s="47">
        <v>6.8898899999999994</v>
      </c>
      <c r="C934" s="47">
        <v>263.41502685414423</v>
      </c>
      <c r="D934" s="47">
        <f>Table1[[#This Row],[On-Hand Stock ($)]]/Table1[[#This Row],[Std. Price ($)]]</f>
        <v>38.232109199732399</v>
      </c>
      <c r="E934" s="48">
        <v>82</v>
      </c>
      <c r="F934" s="49">
        <v>0.5</v>
      </c>
      <c r="G934" s="48">
        <v>0.85</v>
      </c>
      <c r="H934" s="48">
        <v>1.36</v>
      </c>
      <c r="I934" s="48">
        <v>8</v>
      </c>
      <c r="J934" s="55">
        <f>Table1[[#This Row],[APU
(units)]]+(Table1[[#This Row],[APU Trend]]*Table1[[#This Row],[APU
(units)]])</f>
        <v>123</v>
      </c>
      <c r="K934" s="55" t="str">
        <f>IF(Table1[[#This Row],[On Hand Stock (units)]]&gt;J934,"Yes","No")</f>
        <v>No</v>
      </c>
      <c r="L934" s="55">
        <f>Table1[[#This Row],[Lead Time (days)]]/Table1[[#This Row],[S-OTD]]</f>
        <v>9.4117647058823533</v>
      </c>
      <c r="M934" s="55">
        <f>(Table1[[#This Row],[Demand variability (COV)]]/100)*E934</f>
        <v>1.1152000000000002</v>
      </c>
      <c r="N934" s="55">
        <f>AVERAGE(Table1[[#This Row],[Lead Time (days)]],Table1[[#This Row],[Exp. Lead time]])</f>
        <v>8.7058823529411775</v>
      </c>
      <c r="O934" s="55">
        <f>(Table1[[#This Row],[Exp. Lead time]]-N934)^2</f>
        <v>0.4982698961937706</v>
      </c>
      <c r="P934" s="55">
        <v>0.4982698961937706</v>
      </c>
      <c r="Q934" s="55">
        <f>1.64*SQRT(Table1[[#This Row],[Lead Time (days)]]*(M934^2)+Table1[[#This Row],[APU
(units)]]*P934)</f>
        <v>11.689818282732146</v>
      </c>
      <c r="R934" s="58">
        <f>Table1[[#This Row],[Safety Stock]]+(E934/30)*Table1[[#This Row],[Lead Time (days)]]</f>
        <v>33.556484949398815</v>
      </c>
      <c r="S934" s="58" t="str">
        <f>IF(Table1[[#This Row],[On Hand Stock (units)]]&gt;R934,"yes","no")</f>
        <v>yes</v>
      </c>
      <c r="T934" s="59">
        <f>Table1[[#This Row],[On Hand Stock (units)]]-J934</f>
        <v>-84.767890800267594</v>
      </c>
      <c r="U934" s="59">
        <f>Table1[[#This Row],[Exp. Lead time]]*Table1[[#This Row],[APU
(units)]]/30</f>
        <v>25.725490196078432</v>
      </c>
      <c r="V934" s="59">
        <f>Table1[[#This Row],[On Hand Stock (units)]]+U934</f>
        <v>63.957599395810831</v>
      </c>
      <c r="W934" s="59" t="str">
        <f>IF(Table1[[#This Row],[On hand quantity after purchase]]&gt;Table1[[#This Row],[APU  Projection for oct]],"Yes","No")</f>
        <v>No</v>
      </c>
      <c r="X934" s="59">
        <f>AE934-Table1[[#This Row],[On Hand Stock (units)]]</f>
        <v>3351.5937708002675</v>
      </c>
      <c r="Y934" s="59">
        <f>MAX(Table1[[#This Row],[Qty required to meet next quarter]],Table1[[#This Row],[MOQ/One lead time demand]])</f>
        <v>3351.5937708002675</v>
      </c>
      <c r="Z934" s="59">
        <f>Table1[[#This Row],[Qty to purchase]]*Table1[[#This Row],[Std. Price ($)]]</f>
        <v>23092.112405499054</v>
      </c>
      <c r="AA934" s="59"/>
      <c r="AB934" s="59"/>
      <c r="AC934" s="61">
        <f>Table1[[#This Row],[On Hand Stock (units)]]-(12*Table1[[#This Row],[APU
(units)]])</f>
        <v>-945.76789080026765</v>
      </c>
      <c r="AD934" s="64">
        <v>492</v>
      </c>
      <c r="AE934" s="65">
        <f>AD934*Table1[[#This Row],[Std. Price ($)]]</f>
        <v>3389.8258799999999</v>
      </c>
    </row>
    <row r="935" spans="1:31" ht="18.5" x14ac:dyDescent="0.35">
      <c r="A935" s="46">
        <v>89405.807026308496</v>
      </c>
      <c r="B935" s="47">
        <v>12.09891</v>
      </c>
      <c r="C935" s="47">
        <v>428.24421888003764</v>
      </c>
      <c r="D935" s="47">
        <f>Table1[[#This Row],[On-Hand Stock ($)]]/Table1[[#This Row],[Std. Price ($)]]</f>
        <v>35.39527270473436</v>
      </c>
      <c r="E935" s="48">
        <v>74</v>
      </c>
      <c r="F935" s="49">
        <v>0.8</v>
      </c>
      <c r="G935" s="48">
        <v>0.9</v>
      </c>
      <c r="H935" s="48">
        <v>1.47</v>
      </c>
      <c r="I935" s="48">
        <v>8</v>
      </c>
      <c r="J935" s="55">
        <f>Table1[[#This Row],[APU
(units)]]+(Table1[[#This Row],[APU Trend]]*Table1[[#This Row],[APU
(units)]])</f>
        <v>133.19999999999999</v>
      </c>
      <c r="K935" s="55" t="str">
        <f>IF(Table1[[#This Row],[On Hand Stock (units)]]&gt;J935,"Yes","No")</f>
        <v>No</v>
      </c>
      <c r="L935" s="55">
        <f>Table1[[#This Row],[Lead Time (days)]]/Table1[[#This Row],[S-OTD]]</f>
        <v>8.8888888888888893</v>
      </c>
      <c r="M935" s="55">
        <f>(Table1[[#This Row],[Demand variability (COV)]]/100)*E935</f>
        <v>1.0877999999999999</v>
      </c>
      <c r="N935" s="55">
        <f>AVERAGE(Table1[[#This Row],[Lead Time (days)]],Table1[[#This Row],[Exp. Lead time]])</f>
        <v>8.4444444444444446</v>
      </c>
      <c r="O935" s="55">
        <f>(Table1[[#This Row],[Exp. Lead time]]-N935)^2</f>
        <v>0.19753086419753105</v>
      </c>
      <c r="P935" s="55">
        <v>0.19753086419753105</v>
      </c>
      <c r="Q935" s="55">
        <f>1.64*SQRT(Table1[[#This Row],[Lead Time (days)]]*(M935^2)+Table1[[#This Row],[APU
(units)]]*P935)</f>
        <v>8.0483331542681711</v>
      </c>
      <c r="R935" s="58">
        <f>Table1[[#This Row],[Safety Stock]]+(E935/30)*Table1[[#This Row],[Lead Time (days)]]</f>
        <v>27.781666487601505</v>
      </c>
      <c r="S935" s="58" t="str">
        <f>IF(Table1[[#This Row],[On Hand Stock (units)]]&gt;R935,"yes","no")</f>
        <v>yes</v>
      </c>
      <c r="T935" s="59">
        <f>Table1[[#This Row],[On Hand Stock (units)]]-J935</f>
        <v>-97.804727295265621</v>
      </c>
      <c r="U935" s="59">
        <f>Table1[[#This Row],[Exp. Lead time]]*Table1[[#This Row],[APU
(units)]]/30</f>
        <v>21.925925925925927</v>
      </c>
      <c r="V935" s="59">
        <f>Table1[[#This Row],[On Hand Stock (units)]]+U935</f>
        <v>57.321198630660291</v>
      </c>
      <c r="W935" s="59" t="str">
        <f>IF(Table1[[#This Row],[On hand quantity after purchase]]&gt;Table1[[#This Row],[APU  Projection for oct]],"Yes","No")</f>
        <v>No</v>
      </c>
      <c r="X935" s="59">
        <f>AE935-Table1[[#This Row],[On Hand Stock (units)]]</f>
        <v>6948.0955792952664</v>
      </c>
      <c r="Y935" s="59">
        <f>MAX(Table1[[#This Row],[Qty required to meet next quarter]],Table1[[#This Row],[MOQ/One lead time demand]])</f>
        <v>6948.0955792952664</v>
      </c>
      <c r="Z935" s="59">
        <f>Table1[[#This Row],[Qty to purchase]]*Table1[[#This Row],[Std. Price ($)]]</f>
        <v>84064.383085291294</v>
      </c>
      <c r="AA935" s="59"/>
      <c r="AB935" s="59"/>
      <c r="AC935" s="61">
        <f>Table1[[#This Row],[On Hand Stock (units)]]-(12*Table1[[#This Row],[APU
(units)]])</f>
        <v>-852.60472729526566</v>
      </c>
      <c r="AD935" s="64">
        <v>577.20000000000005</v>
      </c>
      <c r="AE935" s="65">
        <f>AD935*Table1[[#This Row],[Std. Price ($)]]</f>
        <v>6983.4908520000008</v>
      </c>
    </row>
    <row r="936" spans="1:31" ht="18.5" x14ac:dyDescent="0.35">
      <c r="A936" s="46">
        <v>91086.655850094074</v>
      </c>
      <c r="B936" s="47">
        <v>59.320485739999995</v>
      </c>
      <c r="C936" s="47">
        <v>2851.3109635167843</v>
      </c>
      <c r="D936" s="47">
        <f>Table1[[#This Row],[On-Hand Stock ($)]]/Table1[[#This Row],[Std. Price ($)]]</f>
        <v>48.066210651308545</v>
      </c>
      <c r="E936" s="48">
        <v>114</v>
      </c>
      <c r="F936" s="49">
        <v>0.5</v>
      </c>
      <c r="G936" s="48">
        <v>1</v>
      </c>
      <c r="H936" s="48">
        <v>0.67</v>
      </c>
      <c r="I936" s="48">
        <v>16</v>
      </c>
      <c r="J936" s="55">
        <f>Table1[[#This Row],[APU
(units)]]+(Table1[[#This Row],[APU Trend]]*Table1[[#This Row],[APU
(units)]])</f>
        <v>171</v>
      </c>
      <c r="K936" s="55" t="str">
        <f>IF(Table1[[#This Row],[On Hand Stock (units)]]&gt;J936,"Yes","No")</f>
        <v>No</v>
      </c>
      <c r="L936" s="55">
        <f>Table1[[#This Row],[Lead Time (days)]]/Table1[[#This Row],[S-OTD]]</f>
        <v>16</v>
      </c>
      <c r="M936" s="55">
        <f>(Table1[[#This Row],[Demand variability (COV)]]/100)*E936</f>
        <v>0.76380000000000003</v>
      </c>
      <c r="N936" s="55">
        <f>AVERAGE(Table1[[#This Row],[Lead Time (days)]],Table1[[#This Row],[Exp. Lead time]])</f>
        <v>16</v>
      </c>
      <c r="O936" s="55">
        <f>(Table1[[#This Row],[Exp. Lead time]]-N936)^2</f>
        <v>0</v>
      </c>
      <c r="P936" s="55">
        <v>0</v>
      </c>
      <c r="Q936" s="55">
        <f>1.64*SQRT(Table1[[#This Row],[Lead Time (days)]]*(M936^2)+Table1[[#This Row],[APU
(units)]]*P936)</f>
        <v>5.0105279999999999</v>
      </c>
      <c r="R936" s="58">
        <f>Table1[[#This Row],[Safety Stock]]+(E936/30)*Table1[[#This Row],[Lead Time (days)]]</f>
        <v>65.810527999999991</v>
      </c>
      <c r="S936" s="58" t="str">
        <f>IF(Table1[[#This Row],[On Hand Stock (units)]]&gt;R936,"yes","no")</f>
        <v>no</v>
      </c>
      <c r="T936" s="59">
        <f>Table1[[#This Row],[On Hand Stock (units)]]-J936</f>
        <v>-122.93378934869145</v>
      </c>
      <c r="U936" s="59">
        <f>Table1[[#This Row],[Exp. Lead time]]*Table1[[#This Row],[APU
(units)]]/30</f>
        <v>60.8</v>
      </c>
      <c r="V936" s="59">
        <f>Table1[[#This Row],[On Hand Stock (units)]]+U936</f>
        <v>108.86621065130853</v>
      </c>
      <c r="W936" s="59" t="str">
        <f>IF(Table1[[#This Row],[On hand quantity after purchase]]&gt;Table1[[#This Row],[APU  Projection for oct]],"Yes","No")</f>
        <v>No</v>
      </c>
      <c r="X936" s="59">
        <f>AE936-Table1[[#This Row],[On Hand Stock (units)]]</f>
        <v>40527.146035508682</v>
      </c>
      <c r="Y936" s="59">
        <f>MAX(Table1[[#This Row],[Qty required to meet next quarter]],Table1[[#This Row],[MOQ/One lead time demand]])</f>
        <v>40527.146035508682</v>
      </c>
      <c r="Z936" s="59">
        <f>Table1[[#This Row],[Qty to purchase]]*Table1[[#This Row],[Std. Price ($)]]</f>
        <v>2404089.9884822899</v>
      </c>
      <c r="AA936" s="59"/>
      <c r="AB936" s="59"/>
      <c r="AC936" s="61">
        <f>Table1[[#This Row],[On Hand Stock (units)]]-(12*Table1[[#This Row],[APU
(units)]])</f>
        <v>-1319.9337893486916</v>
      </c>
      <c r="AD936" s="64">
        <v>684</v>
      </c>
      <c r="AE936" s="65">
        <f>AD936*Table1[[#This Row],[Std. Price ($)]]</f>
        <v>40575.212246159994</v>
      </c>
    </row>
    <row r="937" spans="1:31" ht="18.5" x14ac:dyDescent="0.35">
      <c r="A937" s="46">
        <v>12419.573955987662</v>
      </c>
      <c r="B937" s="47">
        <v>8.1080318399999989</v>
      </c>
      <c r="C937" s="47">
        <v>755.27304357496973</v>
      </c>
      <c r="D937" s="47">
        <f>Table1[[#This Row],[On-Hand Stock ($)]]/Table1[[#This Row],[Std. Price ($)]]</f>
        <v>93.151218258532367</v>
      </c>
      <c r="E937" s="48">
        <v>138</v>
      </c>
      <c r="F937" s="49">
        <v>0.2</v>
      </c>
      <c r="G937" s="48">
        <v>1</v>
      </c>
      <c r="H937" s="48">
        <v>0.57999999999999996</v>
      </c>
      <c r="I937" s="48">
        <v>21</v>
      </c>
      <c r="J937" s="55">
        <f>Table1[[#This Row],[APU
(units)]]+(Table1[[#This Row],[APU Trend]]*Table1[[#This Row],[APU
(units)]])</f>
        <v>165.6</v>
      </c>
      <c r="K937" s="55" t="str">
        <f>IF(Table1[[#This Row],[On Hand Stock (units)]]&gt;J937,"Yes","No")</f>
        <v>No</v>
      </c>
      <c r="L937" s="55">
        <f>Table1[[#This Row],[Lead Time (days)]]/Table1[[#This Row],[S-OTD]]</f>
        <v>21</v>
      </c>
      <c r="M937" s="55">
        <f>(Table1[[#This Row],[Demand variability (COV)]]/100)*E937</f>
        <v>0.8004</v>
      </c>
      <c r="N937" s="55">
        <f>AVERAGE(Table1[[#This Row],[Lead Time (days)]],Table1[[#This Row],[Exp. Lead time]])</f>
        <v>21</v>
      </c>
      <c r="O937" s="55">
        <f>(Table1[[#This Row],[Exp. Lead time]]-N937)^2</f>
        <v>0</v>
      </c>
      <c r="P937" s="55">
        <v>0</v>
      </c>
      <c r="Q937" s="55">
        <f>1.64*SQRT(Table1[[#This Row],[Lead Time (days)]]*(M937^2)+Table1[[#This Row],[APU
(units)]]*P937)</f>
        <v>6.0153454814379526</v>
      </c>
      <c r="R937" s="58">
        <f>Table1[[#This Row],[Safety Stock]]+(E937/30)*Table1[[#This Row],[Lead Time (days)]]</f>
        <v>102.61534548143794</v>
      </c>
      <c r="S937" s="58" t="str">
        <f>IF(Table1[[#This Row],[On Hand Stock (units)]]&gt;R937,"yes","no")</f>
        <v>no</v>
      </c>
      <c r="T937" s="59">
        <f>Table1[[#This Row],[On Hand Stock (units)]]-J937</f>
        <v>-72.448781741467627</v>
      </c>
      <c r="U937" s="59">
        <f>Table1[[#This Row],[Exp. Lead time]]*Table1[[#This Row],[APU
(units)]]/30</f>
        <v>96.6</v>
      </c>
      <c r="V937" s="59">
        <f>Table1[[#This Row],[On Hand Stock (units)]]+U937</f>
        <v>189.75121825853236</v>
      </c>
      <c r="W937" s="59" t="str">
        <f>IF(Table1[[#This Row],[On hand quantity after purchase]]&gt;Table1[[#This Row],[APU  Projection for oct]],"Yes","No")</f>
        <v>Yes</v>
      </c>
      <c r="X937" s="59">
        <f>AE937-Table1[[#This Row],[On Hand Stock (units)]]</f>
        <v>4606.2640362054663</v>
      </c>
      <c r="Y937" s="59">
        <f>MAX(Table1[[#This Row],[Qty required to meet next quarter]],Table1[[#This Row],[MOQ/One lead time demand]])</f>
        <v>4606.2640362054663</v>
      </c>
      <c r="Z937" s="59">
        <f>Table1[[#This Row],[Qty to purchase]]*Table1[[#This Row],[Std. Price ($)]]</f>
        <v>37347.735469000829</v>
      </c>
      <c r="AA937" s="59"/>
      <c r="AB937" s="59"/>
      <c r="AC937" s="61">
        <f>Table1[[#This Row],[On Hand Stock (units)]]-(12*Table1[[#This Row],[APU
(units)]])</f>
        <v>-1562.8487817414675</v>
      </c>
      <c r="AD937" s="64">
        <v>579.59999999999991</v>
      </c>
      <c r="AE937" s="65">
        <f>AD937*Table1[[#This Row],[Std. Price ($)]]</f>
        <v>4699.4152544639983</v>
      </c>
    </row>
    <row r="938" spans="1:31" ht="18.5" x14ac:dyDescent="0.35">
      <c r="A938" s="46">
        <v>31126.681063138316</v>
      </c>
      <c r="B938" s="47">
        <v>12.888389999999999</v>
      </c>
      <c r="C938" s="47">
        <v>535.59088712154676</v>
      </c>
      <c r="D938" s="47">
        <f>Table1[[#This Row],[On-Hand Stock ($)]]/Table1[[#This Row],[Std. Price ($)]]</f>
        <v>41.556073886773042</v>
      </c>
      <c r="E938" s="48">
        <v>98</v>
      </c>
      <c r="F938" s="49">
        <v>-0.2</v>
      </c>
      <c r="G938" s="48">
        <v>1</v>
      </c>
      <c r="H938" s="48">
        <v>0.61</v>
      </c>
      <c r="I938" s="48">
        <v>16</v>
      </c>
      <c r="J938" s="55">
        <f>Table1[[#This Row],[APU
(units)]]+(Table1[[#This Row],[APU Trend]]*Table1[[#This Row],[APU
(units)]])</f>
        <v>78.400000000000006</v>
      </c>
      <c r="K938" s="55" t="str">
        <f>IF(Table1[[#This Row],[On Hand Stock (units)]]&gt;J938,"Yes","No")</f>
        <v>No</v>
      </c>
      <c r="L938" s="55">
        <f>Table1[[#This Row],[Lead Time (days)]]/Table1[[#This Row],[S-OTD]]</f>
        <v>16</v>
      </c>
      <c r="M938" s="55">
        <f>(Table1[[#This Row],[Demand variability (COV)]]/100)*E938</f>
        <v>0.5978</v>
      </c>
      <c r="N938" s="55">
        <f>AVERAGE(Table1[[#This Row],[Lead Time (days)]],Table1[[#This Row],[Exp. Lead time]])</f>
        <v>16</v>
      </c>
      <c r="O938" s="55">
        <f>(Table1[[#This Row],[Exp. Lead time]]-N938)^2</f>
        <v>0</v>
      </c>
      <c r="P938" s="55">
        <v>0</v>
      </c>
      <c r="Q938" s="55">
        <f>1.64*SQRT(Table1[[#This Row],[Lead Time (days)]]*(M938^2)+Table1[[#This Row],[APU
(units)]]*P938)</f>
        <v>3.9215679999999997</v>
      </c>
      <c r="R938" s="58">
        <f>Table1[[#This Row],[Safety Stock]]+(E938/30)*Table1[[#This Row],[Lead Time (days)]]</f>
        <v>56.188234666666666</v>
      </c>
      <c r="S938" s="58" t="str">
        <f>IF(Table1[[#This Row],[On Hand Stock (units)]]&gt;R938,"yes","no")</f>
        <v>no</v>
      </c>
      <c r="T938" s="59">
        <f>Table1[[#This Row],[On Hand Stock (units)]]-J938</f>
        <v>-36.843926113226964</v>
      </c>
      <c r="U938" s="59">
        <f>Table1[[#This Row],[Exp. Lead time]]*Table1[[#This Row],[APU
(units)]]/30</f>
        <v>52.266666666666666</v>
      </c>
      <c r="V938" s="59">
        <f>Table1[[#This Row],[On Hand Stock (units)]]+U938</f>
        <v>93.822740553439701</v>
      </c>
      <c r="W938" s="59" t="str">
        <f>IF(Table1[[#This Row],[On hand quantity after purchase]]&gt;Table1[[#This Row],[APU  Projection for oct]],"Yes","No")</f>
        <v>Yes</v>
      </c>
      <c r="X938" s="59">
        <f>AE938-Table1[[#This Row],[On Hand Stock (units)]]</f>
        <v>2231.9559221132267</v>
      </c>
      <c r="Y938" s="59">
        <f>MAX(Table1[[#This Row],[Qty required to meet next quarter]],Table1[[#This Row],[MOQ/One lead time demand]])</f>
        <v>2231.9559221132267</v>
      </c>
      <c r="Z938" s="59">
        <f>Table1[[#This Row],[Qty to purchase]]*Table1[[#This Row],[Std. Price ($)]]</f>
        <v>28766.318387004889</v>
      </c>
      <c r="AA938" s="59"/>
      <c r="AB938" s="59"/>
      <c r="AC938" s="61">
        <f>Table1[[#This Row],[On Hand Stock (units)]]-(12*Table1[[#This Row],[APU
(units)]])</f>
        <v>-1134.443926113227</v>
      </c>
      <c r="AD938" s="64">
        <v>176.39999999999998</v>
      </c>
      <c r="AE938" s="65">
        <f>AD938*Table1[[#This Row],[Std. Price ($)]]</f>
        <v>2273.5119959999997</v>
      </c>
    </row>
    <row r="939" spans="1:31" ht="18.5" x14ac:dyDescent="0.35">
      <c r="A939" s="46">
        <v>13256.119310568549</v>
      </c>
      <c r="B939" s="47">
        <v>13.263779999999999</v>
      </c>
      <c r="C939" s="47">
        <v>2221.1566409823995</v>
      </c>
      <c r="D939" s="47">
        <f>Table1[[#This Row],[On-Hand Stock ($)]]/Table1[[#This Row],[Std. Price ($)]]</f>
        <v>167.46030475342621</v>
      </c>
      <c r="E939" s="48">
        <v>138</v>
      </c>
      <c r="F939" s="49">
        <v>0.8</v>
      </c>
      <c r="G939" s="48">
        <v>1</v>
      </c>
      <c r="H939" s="48">
        <v>1.9</v>
      </c>
      <c r="I939" s="48">
        <v>16</v>
      </c>
      <c r="J939" s="55">
        <f>Table1[[#This Row],[APU
(units)]]+(Table1[[#This Row],[APU Trend]]*Table1[[#This Row],[APU
(units)]])</f>
        <v>248.4</v>
      </c>
      <c r="K939" s="55" t="str">
        <f>IF(Table1[[#This Row],[On Hand Stock (units)]]&gt;J939,"Yes","No")</f>
        <v>No</v>
      </c>
      <c r="L939" s="55">
        <f>Table1[[#This Row],[Lead Time (days)]]/Table1[[#This Row],[S-OTD]]</f>
        <v>16</v>
      </c>
      <c r="M939" s="55">
        <f>(Table1[[#This Row],[Demand variability (COV)]]/100)*E939</f>
        <v>2.6219999999999999</v>
      </c>
      <c r="N939" s="55">
        <f>AVERAGE(Table1[[#This Row],[Lead Time (days)]],Table1[[#This Row],[Exp. Lead time]])</f>
        <v>16</v>
      </c>
      <c r="O939" s="55">
        <f>(Table1[[#This Row],[Exp. Lead time]]-N939)^2</f>
        <v>0</v>
      </c>
      <c r="P939" s="55">
        <v>0</v>
      </c>
      <c r="Q939" s="55">
        <f>1.64*SQRT(Table1[[#This Row],[Lead Time (days)]]*(M939^2)+Table1[[#This Row],[APU
(units)]]*P939)</f>
        <v>17.200319999999998</v>
      </c>
      <c r="R939" s="58">
        <f>Table1[[#This Row],[Safety Stock]]+(E939/30)*Table1[[#This Row],[Lead Time (days)]]</f>
        <v>90.800319999999999</v>
      </c>
      <c r="S939" s="58" t="str">
        <f>IF(Table1[[#This Row],[On Hand Stock (units)]]&gt;R939,"yes","no")</f>
        <v>yes</v>
      </c>
      <c r="T939" s="59">
        <f>Table1[[#This Row],[On Hand Stock (units)]]-J939</f>
        <v>-80.939695246573791</v>
      </c>
      <c r="U939" s="59">
        <f>Table1[[#This Row],[Exp. Lead time]]*Table1[[#This Row],[APU
(units)]]/30</f>
        <v>73.599999999999994</v>
      </c>
      <c r="V939" s="59">
        <f>Table1[[#This Row],[On Hand Stock (units)]]+U939</f>
        <v>241.06030475342621</v>
      </c>
      <c r="W939" s="59" t="str">
        <f>IF(Table1[[#This Row],[On hand quantity after purchase]]&gt;Table1[[#This Row],[APU  Projection for oct]],"Yes","No")</f>
        <v>No</v>
      </c>
      <c r="X939" s="59">
        <f>AE939-Table1[[#This Row],[On Hand Stock (units)]]</f>
        <v>14109.672487246575</v>
      </c>
      <c r="Y939" s="59">
        <f>MAX(Table1[[#This Row],[Qty required to meet next quarter]],Table1[[#This Row],[MOQ/One lead time demand]])</f>
        <v>14109.672487246575</v>
      </c>
      <c r="Z939" s="59">
        <f>Table1[[#This Row],[Qty to purchase]]*Table1[[#This Row],[Std. Price ($)]]</f>
        <v>187147.59174289135</v>
      </c>
      <c r="AA939" s="59"/>
      <c r="AB939" s="59"/>
      <c r="AC939" s="61">
        <f>Table1[[#This Row],[On Hand Stock (units)]]-(12*Table1[[#This Row],[APU
(units)]])</f>
        <v>-1488.5396952465737</v>
      </c>
      <c r="AD939" s="64">
        <v>1076.4000000000001</v>
      </c>
      <c r="AE939" s="65">
        <f>AD939*Table1[[#This Row],[Std. Price ($)]]</f>
        <v>14277.132792</v>
      </c>
    </row>
    <row r="940" spans="1:31" ht="18.5" x14ac:dyDescent="0.35">
      <c r="A940" s="46">
        <v>51079.916935264249</v>
      </c>
      <c r="B940" s="47">
        <v>12.18107698</v>
      </c>
      <c r="C940" s="47">
        <v>991.05707500025187</v>
      </c>
      <c r="D940" s="47">
        <f>Table1[[#This Row],[On-Hand Stock ($)]]/Table1[[#This Row],[Std. Price ($)]]</f>
        <v>81.36038189623622</v>
      </c>
      <c r="E940" s="48">
        <v>170</v>
      </c>
      <c r="F940" s="49">
        <v>0.4</v>
      </c>
      <c r="G940" s="48">
        <v>1</v>
      </c>
      <c r="H940" s="48">
        <v>0.44</v>
      </c>
      <c r="I940" s="48">
        <v>29</v>
      </c>
      <c r="J940" s="55">
        <f>Table1[[#This Row],[APU
(units)]]+(Table1[[#This Row],[APU Trend]]*Table1[[#This Row],[APU
(units)]])</f>
        <v>238</v>
      </c>
      <c r="K940" s="55" t="str">
        <f>IF(Table1[[#This Row],[On Hand Stock (units)]]&gt;J940,"Yes","No")</f>
        <v>No</v>
      </c>
      <c r="L940" s="55">
        <f>Table1[[#This Row],[Lead Time (days)]]/Table1[[#This Row],[S-OTD]]</f>
        <v>29</v>
      </c>
      <c r="M940" s="55">
        <f>(Table1[[#This Row],[Demand variability (COV)]]/100)*E940</f>
        <v>0.748</v>
      </c>
      <c r="N940" s="55">
        <f>AVERAGE(Table1[[#This Row],[Lead Time (days)]],Table1[[#This Row],[Exp. Lead time]])</f>
        <v>29</v>
      </c>
      <c r="O940" s="55">
        <f>(Table1[[#This Row],[Exp. Lead time]]-N940)^2</f>
        <v>0</v>
      </c>
      <c r="P940" s="55">
        <v>0</v>
      </c>
      <c r="Q940" s="55">
        <f>1.64*SQRT(Table1[[#This Row],[Lead Time (days)]]*(M940^2)+Table1[[#This Row],[APU
(units)]]*P940)</f>
        <v>6.6060893722080376</v>
      </c>
      <c r="R940" s="58">
        <f>Table1[[#This Row],[Safety Stock]]+(E940/30)*Table1[[#This Row],[Lead Time (days)]]</f>
        <v>170.93942270554138</v>
      </c>
      <c r="S940" s="58" t="str">
        <f>IF(Table1[[#This Row],[On Hand Stock (units)]]&gt;R940,"yes","no")</f>
        <v>no</v>
      </c>
      <c r="T940" s="59">
        <f>Table1[[#This Row],[On Hand Stock (units)]]-J940</f>
        <v>-156.63961810376378</v>
      </c>
      <c r="U940" s="59">
        <f>Table1[[#This Row],[Exp. Lead time]]*Table1[[#This Row],[APU
(units)]]/30</f>
        <v>164.33333333333334</v>
      </c>
      <c r="V940" s="59">
        <f>Table1[[#This Row],[On Hand Stock (units)]]+U940</f>
        <v>245.69371522956956</v>
      </c>
      <c r="W940" s="59" t="str">
        <f>IF(Table1[[#This Row],[On hand quantity after purchase]]&gt;Table1[[#This Row],[APU  Projection for oct]],"Yes","No")</f>
        <v>Yes</v>
      </c>
      <c r="X940" s="59">
        <f>AE940-Table1[[#This Row],[On Hand Stock (units)]]</f>
        <v>11100.868285743763</v>
      </c>
      <c r="Y940" s="59">
        <f>MAX(Table1[[#This Row],[Qty required to meet next quarter]],Table1[[#This Row],[MOQ/One lead time demand]])</f>
        <v>11100.868285743763</v>
      </c>
      <c r="Z940" s="59">
        <f>Table1[[#This Row],[Qty to purchase]]*Table1[[#This Row],[Std. Price ($)]]</f>
        <v>135220.53113348543</v>
      </c>
      <c r="AA940" s="59"/>
      <c r="AB940" s="59"/>
      <c r="AC940" s="61">
        <f>Table1[[#This Row],[On Hand Stock (units)]]-(12*Table1[[#This Row],[APU
(units)]])</f>
        <v>-1958.6396181037637</v>
      </c>
      <c r="AD940" s="64">
        <v>918</v>
      </c>
      <c r="AE940" s="65">
        <f>AD940*Table1[[#This Row],[Std. Price ($)]]</f>
        <v>11182.22866764</v>
      </c>
    </row>
    <row r="941" spans="1:31" ht="18.5" x14ac:dyDescent="0.35">
      <c r="A941" s="46">
        <v>69483.663590435375</v>
      </c>
      <c r="B941" s="47">
        <v>22.187999999999999</v>
      </c>
      <c r="C941" s="47">
        <v>1412.6041041493336</v>
      </c>
      <c r="D941" s="47">
        <f>Table1[[#This Row],[On-Hand Stock ($)]]/Table1[[#This Row],[Std. Price ($)]]</f>
        <v>63.665229139594992</v>
      </c>
      <c r="E941" s="48">
        <v>74</v>
      </c>
      <c r="F941" s="49">
        <v>1.2</v>
      </c>
      <c r="G941" s="48">
        <v>1</v>
      </c>
      <c r="H941" s="48">
        <v>1.1399999999999999</v>
      </c>
      <c r="I941" s="48">
        <v>16</v>
      </c>
      <c r="J941" s="55">
        <f>Table1[[#This Row],[APU
(units)]]+(Table1[[#This Row],[APU Trend]]*Table1[[#This Row],[APU
(units)]])</f>
        <v>162.80000000000001</v>
      </c>
      <c r="K941" s="55" t="str">
        <f>IF(Table1[[#This Row],[On Hand Stock (units)]]&gt;J941,"Yes","No")</f>
        <v>No</v>
      </c>
      <c r="L941" s="55">
        <f>Table1[[#This Row],[Lead Time (days)]]/Table1[[#This Row],[S-OTD]]</f>
        <v>16</v>
      </c>
      <c r="M941" s="55">
        <f>(Table1[[#This Row],[Demand variability (COV)]]/100)*E941</f>
        <v>0.84359999999999991</v>
      </c>
      <c r="N941" s="55">
        <f>AVERAGE(Table1[[#This Row],[Lead Time (days)]],Table1[[#This Row],[Exp. Lead time]])</f>
        <v>16</v>
      </c>
      <c r="O941" s="55">
        <f>(Table1[[#This Row],[Exp. Lead time]]-N941)^2</f>
        <v>0</v>
      </c>
      <c r="P941" s="55">
        <v>0</v>
      </c>
      <c r="Q941" s="55">
        <f>1.64*SQRT(Table1[[#This Row],[Lead Time (days)]]*(M941^2)+Table1[[#This Row],[APU
(units)]]*P941)</f>
        <v>5.5340159999999994</v>
      </c>
      <c r="R941" s="58">
        <f>Table1[[#This Row],[Safety Stock]]+(E941/30)*Table1[[#This Row],[Lead Time (days)]]</f>
        <v>45.00068266666667</v>
      </c>
      <c r="S941" s="58" t="str">
        <f>IF(Table1[[#This Row],[On Hand Stock (units)]]&gt;R941,"yes","no")</f>
        <v>yes</v>
      </c>
      <c r="T941" s="59">
        <f>Table1[[#This Row],[On Hand Stock (units)]]-J941</f>
        <v>-99.134770860405013</v>
      </c>
      <c r="U941" s="59">
        <f>Table1[[#This Row],[Exp. Lead time]]*Table1[[#This Row],[APU
(units)]]/30</f>
        <v>39.466666666666669</v>
      </c>
      <c r="V941" s="59">
        <f>Table1[[#This Row],[On Hand Stock (units)]]+U941</f>
        <v>103.13189580626167</v>
      </c>
      <c r="W941" s="59" t="str">
        <f>IF(Table1[[#This Row],[On hand quantity after purchase]]&gt;Table1[[#This Row],[APU  Projection for oct]],"Yes","No")</f>
        <v>No</v>
      </c>
      <c r="X941" s="59">
        <f>AE941-Table1[[#This Row],[On Hand Stock (units)]]</f>
        <v>16683.837170860403</v>
      </c>
      <c r="Y941" s="59">
        <f>MAX(Table1[[#This Row],[Qty required to meet next quarter]],Table1[[#This Row],[MOQ/One lead time demand]])</f>
        <v>16683.837170860403</v>
      </c>
      <c r="Z941" s="59">
        <f>Table1[[#This Row],[Qty to purchase]]*Table1[[#This Row],[Std. Price ($)]]</f>
        <v>370180.97914705059</v>
      </c>
      <c r="AA941" s="59"/>
      <c r="AB941" s="59"/>
      <c r="AC941" s="61">
        <f>Table1[[#This Row],[On Hand Stock (units)]]-(12*Table1[[#This Row],[APU
(units)]])</f>
        <v>-824.334770860405</v>
      </c>
      <c r="AD941" s="64">
        <v>754.8</v>
      </c>
      <c r="AE941" s="65">
        <f>AD941*Table1[[#This Row],[Std. Price ($)]]</f>
        <v>16747.502399999998</v>
      </c>
    </row>
    <row r="942" spans="1:31" ht="18.5" x14ac:dyDescent="0.35">
      <c r="A942" s="46">
        <v>63145.959935154031</v>
      </c>
      <c r="B942" s="47">
        <v>22.381030439999996</v>
      </c>
      <c r="C942" s="47">
        <v>1431.2924443176994</v>
      </c>
      <c r="D942" s="47">
        <f>Table1[[#This Row],[On-Hand Stock ($)]]/Table1[[#This Row],[Std. Price ($)]]</f>
        <v>63.951141488090464</v>
      </c>
      <c r="E942" s="48">
        <v>114</v>
      </c>
      <c r="F942" s="49">
        <v>-0.7</v>
      </c>
      <c r="G942" s="48">
        <v>1</v>
      </c>
      <c r="H942" s="48">
        <v>0.56999999999999995</v>
      </c>
      <c r="I942" s="48">
        <v>29</v>
      </c>
      <c r="J942" s="55">
        <f>Table1[[#This Row],[APU
(units)]]+(Table1[[#This Row],[APU Trend]]*Table1[[#This Row],[APU
(units)]])</f>
        <v>34.200000000000003</v>
      </c>
      <c r="K942" s="55" t="str">
        <f>IF(Table1[[#This Row],[On Hand Stock (units)]]&gt;J942,"Yes","No")</f>
        <v>Yes</v>
      </c>
      <c r="L942" s="55">
        <f>Table1[[#This Row],[Lead Time (days)]]/Table1[[#This Row],[S-OTD]]</f>
        <v>29</v>
      </c>
      <c r="M942" s="55">
        <f>(Table1[[#This Row],[Demand variability (COV)]]/100)*E942</f>
        <v>0.64979999999999993</v>
      </c>
      <c r="N942" s="55">
        <f>AVERAGE(Table1[[#This Row],[Lead Time (days)]],Table1[[#This Row],[Exp. Lead time]])</f>
        <v>29</v>
      </c>
      <c r="O942" s="55">
        <f>(Table1[[#This Row],[Exp. Lead time]]-N942)^2</f>
        <v>0</v>
      </c>
      <c r="P942" s="55">
        <v>0</v>
      </c>
      <c r="Q942" s="55">
        <f>1.64*SQRT(Table1[[#This Row],[Lead Time (days)]]*(M942^2)+Table1[[#This Row],[APU
(units)]]*P942)</f>
        <v>5.7388193503486402</v>
      </c>
      <c r="R942" s="58">
        <f>Table1[[#This Row],[Safety Stock]]+(E942/30)*Table1[[#This Row],[Lead Time (days)]]</f>
        <v>115.93881935034862</v>
      </c>
      <c r="S942" s="58" t="str">
        <f>IF(Table1[[#This Row],[On Hand Stock (units)]]&gt;R942,"yes","no")</f>
        <v>no</v>
      </c>
      <c r="T942" s="59">
        <f>Table1[[#This Row],[On Hand Stock (units)]]-J942</f>
        <v>29.751141488090461</v>
      </c>
      <c r="U942" s="59">
        <f>Table1[[#This Row],[Exp. Lead time]]*Table1[[#This Row],[APU
(units)]]/30</f>
        <v>110.2</v>
      </c>
      <c r="V942" s="59">
        <f>Table1[[#This Row],[On Hand Stock (units)]]+U942</f>
        <v>174.15114148809047</v>
      </c>
      <c r="W942" s="59" t="str">
        <f>IF(Table1[[#This Row],[On hand quantity after purchase]]&gt;Table1[[#This Row],[APU  Projection for oct]],"Yes","No")</f>
        <v>Yes</v>
      </c>
      <c r="X942" s="59">
        <f>AE942-Table1[[#This Row],[On Hand Stock (units)]]</f>
        <v>-3125.6761056800888</v>
      </c>
      <c r="Y942" s="59">
        <f>MAX(Table1[[#This Row],[Qty required to meet next quarter]],Table1[[#This Row],[MOQ/One lead time demand]])</f>
        <v>110.2</v>
      </c>
      <c r="Z942" s="59">
        <f>Table1[[#This Row],[Qty to purchase]]*Table1[[#This Row],[Std. Price ($)]]</f>
        <v>2466.3895544879997</v>
      </c>
      <c r="AA942" s="59"/>
      <c r="AB942" s="59"/>
      <c r="AC942" s="61">
        <f>Table1[[#This Row],[On Hand Stock (units)]]-(12*Table1[[#This Row],[APU
(units)]])</f>
        <v>-1304.0488585119094</v>
      </c>
      <c r="AD942" s="64">
        <v>-136.79999999999995</v>
      </c>
      <c r="AE942" s="65">
        <f>AD942*Table1[[#This Row],[Std. Price ($)]]</f>
        <v>-3061.7249641919984</v>
      </c>
    </row>
    <row r="943" spans="1:31" ht="18.5" x14ac:dyDescent="0.35">
      <c r="A943" s="46">
        <v>36370.452647071048</v>
      </c>
      <c r="B943" s="47">
        <v>10.38579</v>
      </c>
      <c r="C943" s="47">
        <v>1234.5362093891229</v>
      </c>
      <c r="D943" s="47">
        <f>Table1[[#This Row],[On-Hand Stock ($)]]/Table1[[#This Row],[Std. Price ($)]]</f>
        <v>118.86781933672093</v>
      </c>
      <c r="E943" s="48">
        <v>170</v>
      </c>
      <c r="F943" s="49">
        <v>1.2</v>
      </c>
      <c r="G943" s="48">
        <v>0.92</v>
      </c>
      <c r="H943" s="48">
        <v>0.86</v>
      </c>
      <c r="I943" s="48">
        <v>16</v>
      </c>
      <c r="J943" s="55">
        <f>Table1[[#This Row],[APU
(units)]]+(Table1[[#This Row],[APU Trend]]*Table1[[#This Row],[APU
(units)]])</f>
        <v>374</v>
      </c>
      <c r="K943" s="55" t="str">
        <f>IF(Table1[[#This Row],[On Hand Stock (units)]]&gt;J943,"Yes","No")</f>
        <v>No</v>
      </c>
      <c r="L943" s="55">
        <f>Table1[[#This Row],[Lead Time (days)]]/Table1[[#This Row],[S-OTD]]</f>
        <v>17.391304347826086</v>
      </c>
      <c r="M943" s="55">
        <f>(Table1[[#This Row],[Demand variability (COV)]]/100)*E943</f>
        <v>1.462</v>
      </c>
      <c r="N943" s="55">
        <f>AVERAGE(Table1[[#This Row],[Lead Time (days)]],Table1[[#This Row],[Exp. Lead time]])</f>
        <v>16.695652173913043</v>
      </c>
      <c r="O943" s="55">
        <f>(Table1[[#This Row],[Exp. Lead time]]-N943)^2</f>
        <v>0.48393194706994264</v>
      </c>
      <c r="P943" s="55">
        <v>0.48393194706994264</v>
      </c>
      <c r="Q943" s="55">
        <f>1.64*SQRT(Table1[[#This Row],[Lead Time (days)]]*(M943^2)+Table1[[#This Row],[APU
(units)]]*P943)</f>
        <v>17.698900591310295</v>
      </c>
      <c r="R943" s="58">
        <f>Table1[[#This Row],[Safety Stock]]+(E943/30)*Table1[[#This Row],[Lead Time (days)]]</f>
        <v>108.36556725797696</v>
      </c>
      <c r="S943" s="58" t="str">
        <f>IF(Table1[[#This Row],[On Hand Stock (units)]]&gt;R943,"yes","no")</f>
        <v>yes</v>
      </c>
      <c r="T943" s="59">
        <f>Table1[[#This Row],[On Hand Stock (units)]]-J943</f>
        <v>-255.13218066327909</v>
      </c>
      <c r="U943" s="59">
        <f>Table1[[#This Row],[Exp. Lead time]]*Table1[[#This Row],[APU
(units)]]/30</f>
        <v>98.550724637681157</v>
      </c>
      <c r="V943" s="59">
        <f>Table1[[#This Row],[On Hand Stock (units)]]+U943</f>
        <v>217.4185439744021</v>
      </c>
      <c r="W943" s="59" t="str">
        <f>IF(Table1[[#This Row],[On hand quantity after purchase]]&gt;Table1[[#This Row],[APU  Projection for oct]],"Yes","No")</f>
        <v>No</v>
      </c>
      <c r="X943" s="59">
        <f>AE943-Table1[[#This Row],[On Hand Stock (units)]]</f>
        <v>17890.092040663279</v>
      </c>
      <c r="Y943" s="59">
        <f>MAX(Table1[[#This Row],[Qty required to meet next quarter]],Table1[[#This Row],[MOQ/One lead time demand]])</f>
        <v>17890.092040663279</v>
      </c>
      <c r="Z943" s="59">
        <f>Table1[[#This Row],[Qty to purchase]]*Table1[[#This Row],[Std. Price ($)]]</f>
        <v>185802.73901500029</v>
      </c>
      <c r="AA943" s="59"/>
      <c r="AB943" s="59"/>
      <c r="AC943" s="61">
        <f>Table1[[#This Row],[On Hand Stock (units)]]-(12*Table1[[#This Row],[APU
(units)]])</f>
        <v>-1921.1321806632791</v>
      </c>
      <c r="AD943" s="64">
        <v>1734</v>
      </c>
      <c r="AE943" s="65">
        <f>AD943*Table1[[#This Row],[Std. Price ($)]]</f>
        <v>18008.959859999999</v>
      </c>
    </row>
    <row r="944" spans="1:31" ht="18.5" x14ac:dyDescent="0.35">
      <c r="A944" s="46">
        <v>54527.617911136862</v>
      </c>
      <c r="B944" s="47">
        <v>7.4493200000000002</v>
      </c>
      <c r="C944" s="47">
        <v>308.38473722189485</v>
      </c>
      <c r="D944" s="47">
        <f>Table1[[#This Row],[On-Hand Stock ($)]]/Table1[[#This Row],[Std. Price ($)]]</f>
        <v>41.397703041605787</v>
      </c>
      <c r="E944" s="48">
        <v>98</v>
      </c>
      <c r="F944" s="49">
        <v>-0.1</v>
      </c>
      <c r="G944" s="48">
        <v>0.96</v>
      </c>
      <c r="H944" s="48">
        <v>0.86</v>
      </c>
      <c r="I944" s="48">
        <v>11</v>
      </c>
      <c r="J944" s="55">
        <f>Table1[[#This Row],[APU
(units)]]+(Table1[[#This Row],[APU Trend]]*Table1[[#This Row],[APU
(units)]])</f>
        <v>88.2</v>
      </c>
      <c r="K944" s="55" t="str">
        <f>IF(Table1[[#This Row],[On Hand Stock (units)]]&gt;J944,"Yes","No")</f>
        <v>No</v>
      </c>
      <c r="L944" s="55">
        <f>Table1[[#This Row],[Lead Time (days)]]/Table1[[#This Row],[S-OTD]]</f>
        <v>11.458333333333334</v>
      </c>
      <c r="M944" s="55">
        <f>(Table1[[#This Row],[Demand variability (COV)]]/100)*E944</f>
        <v>0.84279999999999999</v>
      </c>
      <c r="N944" s="55">
        <f>AVERAGE(Table1[[#This Row],[Lead Time (days)]],Table1[[#This Row],[Exp. Lead time]])</f>
        <v>11.229166666666668</v>
      </c>
      <c r="O944" s="55">
        <f>(Table1[[#This Row],[Exp. Lead time]]-N944)^2</f>
        <v>5.2517361111110841E-2</v>
      </c>
      <c r="P944" s="55">
        <v>5.2517361111110841E-2</v>
      </c>
      <c r="Q944" s="55">
        <f>1.64*SQRT(Table1[[#This Row],[Lead Time (days)]]*(M944^2)+Table1[[#This Row],[APU
(units)]]*P944)</f>
        <v>5.9040299820596678</v>
      </c>
      <c r="R944" s="58">
        <f>Table1[[#This Row],[Safety Stock]]+(E944/30)*Table1[[#This Row],[Lead Time (days)]]</f>
        <v>41.837363315392999</v>
      </c>
      <c r="S944" s="58" t="str">
        <f>IF(Table1[[#This Row],[On Hand Stock (units)]]&gt;R944,"yes","no")</f>
        <v>no</v>
      </c>
      <c r="T944" s="59">
        <f>Table1[[#This Row],[On Hand Stock (units)]]-J944</f>
        <v>-46.802296958394216</v>
      </c>
      <c r="U944" s="59">
        <f>Table1[[#This Row],[Exp. Lead time]]*Table1[[#This Row],[APU
(units)]]/30</f>
        <v>37.430555555555557</v>
      </c>
      <c r="V944" s="59">
        <f>Table1[[#This Row],[On Hand Stock (units)]]+U944</f>
        <v>78.828258597161351</v>
      </c>
      <c r="W944" s="59" t="str">
        <f>IF(Table1[[#This Row],[On hand quantity after purchase]]&gt;Table1[[#This Row],[APU  Projection for oct]],"Yes","No")</f>
        <v>No</v>
      </c>
      <c r="X944" s="59">
        <f>AE944-Table1[[#This Row],[On Hand Stock (units)]]</f>
        <v>1710.6823609583944</v>
      </c>
      <c r="Y944" s="59">
        <f>MAX(Table1[[#This Row],[Qty required to meet next quarter]],Table1[[#This Row],[MOQ/One lead time demand]])</f>
        <v>1710.6823609583944</v>
      </c>
      <c r="Z944" s="59">
        <f>Table1[[#This Row],[Qty to purchase]]*Table1[[#This Row],[Std. Price ($)]]</f>
        <v>12743.420325134586</v>
      </c>
      <c r="AA944" s="59"/>
      <c r="AB944" s="59"/>
      <c r="AC944" s="61">
        <f>Table1[[#This Row],[On Hand Stock (units)]]-(12*Table1[[#This Row],[APU
(units)]])</f>
        <v>-1134.6022969583942</v>
      </c>
      <c r="AD944" s="64">
        <v>235.20000000000002</v>
      </c>
      <c r="AE944" s="65">
        <f>AD944*Table1[[#This Row],[Std. Price ($)]]</f>
        <v>1752.0800640000002</v>
      </c>
    </row>
    <row r="945" spans="1:31" ht="18.5" x14ac:dyDescent="0.35">
      <c r="A945" s="46">
        <v>14287.912513230072</v>
      </c>
      <c r="B945" s="47">
        <v>5.0752070099999997</v>
      </c>
      <c r="C945" s="47">
        <v>68.24836878824911</v>
      </c>
      <c r="D945" s="47">
        <f>Table1[[#This Row],[On-Hand Stock ($)]]/Table1[[#This Row],[Std. Price ($)]]</f>
        <v>13.447405919359555</v>
      </c>
      <c r="E945" s="48">
        <v>50</v>
      </c>
      <c r="F945" s="49">
        <v>0.4</v>
      </c>
      <c r="G945" s="48">
        <v>0.75</v>
      </c>
      <c r="H945" s="48">
        <v>1.17</v>
      </c>
      <c r="I945" s="48">
        <v>5</v>
      </c>
      <c r="J945" s="55">
        <f>Table1[[#This Row],[APU
(units)]]+(Table1[[#This Row],[APU Trend]]*Table1[[#This Row],[APU
(units)]])</f>
        <v>70</v>
      </c>
      <c r="K945" s="55" t="str">
        <f>IF(Table1[[#This Row],[On Hand Stock (units)]]&gt;J945,"Yes","No")</f>
        <v>No</v>
      </c>
      <c r="L945" s="55">
        <f>Table1[[#This Row],[Lead Time (days)]]/Table1[[#This Row],[S-OTD]]</f>
        <v>6.666666666666667</v>
      </c>
      <c r="M945" s="55">
        <f>(Table1[[#This Row],[Demand variability (COV)]]/100)*E945</f>
        <v>0.58499999999999996</v>
      </c>
      <c r="N945" s="55">
        <f>AVERAGE(Table1[[#This Row],[Lead Time (days)]],Table1[[#This Row],[Exp. Lead time]])</f>
        <v>5.8333333333333339</v>
      </c>
      <c r="O945" s="55">
        <f>(Table1[[#This Row],[Exp. Lead time]]-N945)^2</f>
        <v>0.69444444444444398</v>
      </c>
      <c r="P945" s="55">
        <v>0.69444444444444398</v>
      </c>
      <c r="Q945" s="55">
        <f>1.64*SQRT(Table1[[#This Row],[Lead Time (days)]]*(M945^2)+Table1[[#This Row],[APU
(units)]]*P945)</f>
        <v>9.8990469586162106</v>
      </c>
      <c r="R945" s="58">
        <f>Table1[[#This Row],[Safety Stock]]+(E945/30)*Table1[[#This Row],[Lead Time (days)]]</f>
        <v>18.232380291949546</v>
      </c>
      <c r="S945" s="58" t="str">
        <f>IF(Table1[[#This Row],[On Hand Stock (units)]]&gt;R945,"yes","no")</f>
        <v>no</v>
      </c>
      <c r="T945" s="59">
        <f>Table1[[#This Row],[On Hand Stock (units)]]-J945</f>
        <v>-56.552594080640446</v>
      </c>
      <c r="U945" s="59">
        <f>Table1[[#This Row],[Exp. Lead time]]*Table1[[#This Row],[APU
(units)]]/30</f>
        <v>11.111111111111112</v>
      </c>
      <c r="V945" s="59">
        <f>Table1[[#This Row],[On Hand Stock (units)]]+U945</f>
        <v>24.558517030470668</v>
      </c>
      <c r="W945" s="59" t="str">
        <f>IF(Table1[[#This Row],[On hand quantity after purchase]]&gt;Table1[[#This Row],[APU  Projection for oct]],"Yes","No")</f>
        <v>No</v>
      </c>
      <c r="X945" s="59">
        <f>AE945-Table1[[#This Row],[On Hand Stock (units)]]</f>
        <v>1356.8584867806403</v>
      </c>
      <c r="Y945" s="59">
        <f>MAX(Table1[[#This Row],[Qty required to meet next quarter]],Table1[[#This Row],[MOQ/One lead time demand]])</f>
        <v>1356.8584867806403</v>
      </c>
      <c r="Z945" s="59">
        <f>Table1[[#This Row],[Qty to purchase]]*Table1[[#This Row],[Std. Price ($)]]</f>
        <v>6886.3377036870979</v>
      </c>
      <c r="AA945" s="59"/>
      <c r="AB945" s="59"/>
      <c r="AC945" s="61">
        <f>Table1[[#This Row],[On Hand Stock (units)]]-(12*Table1[[#This Row],[APU
(units)]])</f>
        <v>-586.55259408064046</v>
      </c>
      <c r="AD945" s="64">
        <v>270</v>
      </c>
      <c r="AE945" s="65">
        <f>AD945*Table1[[#This Row],[Std. Price ($)]]</f>
        <v>1370.3058927</v>
      </c>
    </row>
    <row r="946" spans="1:31" ht="18.5" x14ac:dyDescent="0.35">
      <c r="A946" s="46">
        <v>65229.239278828165</v>
      </c>
      <c r="B946" s="47">
        <v>67.584598979999996</v>
      </c>
      <c r="C946" s="47">
        <v>2531.9269516601717</v>
      </c>
      <c r="D946" s="47">
        <f>Table1[[#This Row],[On-Hand Stock ($)]]/Table1[[#This Row],[Std. Price ($)]]</f>
        <v>37.463075757976064</v>
      </c>
      <c r="E946" s="48">
        <v>98</v>
      </c>
      <c r="F946" s="49">
        <v>0.2</v>
      </c>
      <c r="G946" s="48">
        <v>0.95</v>
      </c>
      <c r="H946" s="48">
        <v>0.89</v>
      </c>
      <c r="I946" s="48">
        <v>11</v>
      </c>
      <c r="J946" s="55">
        <f>Table1[[#This Row],[APU
(units)]]+(Table1[[#This Row],[APU Trend]]*Table1[[#This Row],[APU
(units)]])</f>
        <v>117.6</v>
      </c>
      <c r="K946" s="55" t="str">
        <f>IF(Table1[[#This Row],[On Hand Stock (units)]]&gt;J946,"Yes","No")</f>
        <v>No</v>
      </c>
      <c r="L946" s="55">
        <f>Table1[[#This Row],[Lead Time (days)]]/Table1[[#This Row],[S-OTD]]</f>
        <v>11.578947368421053</v>
      </c>
      <c r="M946" s="55">
        <f>(Table1[[#This Row],[Demand variability (COV)]]/100)*E946</f>
        <v>0.87219999999999998</v>
      </c>
      <c r="N946" s="55">
        <f>AVERAGE(Table1[[#This Row],[Lead Time (days)]],Table1[[#This Row],[Exp. Lead time]])</f>
        <v>11.289473684210527</v>
      </c>
      <c r="O946" s="55">
        <f>(Table1[[#This Row],[Exp. Lead time]]-N946)^2</f>
        <v>8.3795013850415129E-2</v>
      </c>
      <c r="P946" s="55">
        <v>8.3795013850415129E-2</v>
      </c>
      <c r="Q946" s="55">
        <f>1.64*SQRT(Table1[[#This Row],[Lead Time (days)]]*(M946^2)+Table1[[#This Row],[APU
(units)]]*P946)</f>
        <v>6.6778360490362072</v>
      </c>
      <c r="R946" s="58">
        <f>Table1[[#This Row],[Safety Stock]]+(E946/30)*Table1[[#This Row],[Lead Time (days)]]</f>
        <v>42.611169382369539</v>
      </c>
      <c r="S946" s="58" t="str">
        <f>IF(Table1[[#This Row],[On Hand Stock (units)]]&gt;R946,"yes","no")</f>
        <v>no</v>
      </c>
      <c r="T946" s="59">
        <f>Table1[[#This Row],[On Hand Stock (units)]]-J946</f>
        <v>-80.136924242023923</v>
      </c>
      <c r="U946" s="59">
        <f>Table1[[#This Row],[Exp. Lead time]]*Table1[[#This Row],[APU
(units)]]/30</f>
        <v>37.824561403508774</v>
      </c>
      <c r="V946" s="59">
        <f>Table1[[#This Row],[On Hand Stock (units)]]+U946</f>
        <v>75.287637161484838</v>
      </c>
      <c r="W946" s="59" t="str">
        <f>IF(Table1[[#This Row],[On hand quantity after purchase]]&gt;Table1[[#This Row],[APU  Projection for oct]],"Yes","No")</f>
        <v>No</v>
      </c>
      <c r="X946" s="59">
        <f>AE946-Table1[[#This Row],[On Hand Stock (units)]]</f>
        <v>27780.357864410023</v>
      </c>
      <c r="Y946" s="59">
        <f>MAX(Table1[[#This Row],[Qty required to meet next quarter]],Table1[[#This Row],[MOQ/One lead time demand]])</f>
        <v>27780.357864410023</v>
      </c>
      <c r="Z946" s="59">
        <f>Table1[[#This Row],[Qty to purchase]]*Table1[[#This Row],[Std. Price ($)]]</f>
        <v>1877524.3457870404</v>
      </c>
      <c r="AA946" s="59"/>
      <c r="AB946" s="59"/>
      <c r="AC946" s="61">
        <f>Table1[[#This Row],[On Hand Stock (units)]]-(12*Table1[[#This Row],[APU
(units)]])</f>
        <v>-1138.536924242024</v>
      </c>
      <c r="AD946" s="64">
        <v>411.6</v>
      </c>
      <c r="AE946" s="65">
        <f>AD946*Table1[[#This Row],[Std. Price ($)]]</f>
        <v>27817.820940168</v>
      </c>
    </row>
    <row r="947" spans="1:31" ht="18.5" x14ac:dyDescent="0.35">
      <c r="A947" s="46">
        <v>30492.922999412065</v>
      </c>
      <c r="B947" s="47">
        <v>9.5253599999999992</v>
      </c>
      <c r="C947" s="47">
        <v>219.35172665120001</v>
      </c>
      <c r="D947" s="47">
        <f>Table1[[#This Row],[On-Hand Stock ($)]]/Table1[[#This Row],[Std. Price ($)]]</f>
        <v>23.028182310295886</v>
      </c>
      <c r="E947" s="48">
        <v>130</v>
      </c>
      <c r="F947" s="49">
        <v>0.4</v>
      </c>
      <c r="G947" s="48">
        <v>1</v>
      </c>
      <c r="H947" s="48">
        <v>0.66</v>
      </c>
      <c r="I947" s="48">
        <v>6</v>
      </c>
      <c r="J947" s="55">
        <f>Table1[[#This Row],[APU
(units)]]+(Table1[[#This Row],[APU Trend]]*Table1[[#This Row],[APU
(units)]])</f>
        <v>182</v>
      </c>
      <c r="K947" s="55" t="str">
        <f>IF(Table1[[#This Row],[On Hand Stock (units)]]&gt;J947,"Yes","No")</f>
        <v>No</v>
      </c>
      <c r="L947" s="55">
        <f>Table1[[#This Row],[Lead Time (days)]]/Table1[[#This Row],[S-OTD]]</f>
        <v>6</v>
      </c>
      <c r="M947" s="55">
        <f>(Table1[[#This Row],[Demand variability (COV)]]/100)*E947</f>
        <v>0.85799999999999998</v>
      </c>
      <c r="N947" s="55">
        <f>AVERAGE(Table1[[#This Row],[Lead Time (days)]],Table1[[#This Row],[Exp. Lead time]])</f>
        <v>6</v>
      </c>
      <c r="O947" s="55">
        <f>(Table1[[#This Row],[Exp. Lead time]]-N947)^2</f>
        <v>0</v>
      </c>
      <c r="P947" s="55">
        <v>0</v>
      </c>
      <c r="Q947" s="55">
        <f>1.64*SQRT(Table1[[#This Row],[Lead Time (days)]]*(M947^2)+Table1[[#This Row],[APU
(units)]]*P947)</f>
        <v>3.4467260068650654</v>
      </c>
      <c r="R947" s="58">
        <f>Table1[[#This Row],[Safety Stock]]+(E947/30)*Table1[[#This Row],[Lead Time (days)]]</f>
        <v>29.446726006865067</v>
      </c>
      <c r="S947" s="58" t="str">
        <f>IF(Table1[[#This Row],[On Hand Stock (units)]]&gt;R947,"yes","no")</f>
        <v>no</v>
      </c>
      <c r="T947" s="59">
        <f>Table1[[#This Row],[On Hand Stock (units)]]-J947</f>
        <v>-158.97181768970412</v>
      </c>
      <c r="U947" s="59">
        <f>Table1[[#This Row],[Exp. Lead time]]*Table1[[#This Row],[APU
(units)]]/30</f>
        <v>26</v>
      </c>
      <c r="V947" s="59">
        <f>Table1[[#This Row],[On Hand Stock (units)]]+U947</f>
        <v>49.02818231029589</v>
      </c>
      <c r="W947" s="59" t="str">
        <f>IF(Table1[[#This Row],[On hand quantity after purchase]]&gt;Table1[[#This Row],[APU  Projection for oct]],"Yes","No")</f>
        <v>No</v>
      </c>
      <c r="X947" s="59">
        <f>AE947-Table1[[#This Row],[On Hand Stock (units)]]</f>
        <v>6663.7745376897037</v>
      </c>
      <c r="Y947" s="59">
        <f>MAX(Table1[[#This Row],[Qty required to meet next quarter]],Table1[[#This Row],[MOQ/One lead time demand]])</f>
        <v>6663.7745376897037</v>
      </c>
      <c r="Z947" s="59">
        <f>Table1[[#This Row],[Qty to purchase]]*Table1[[#This Row],[Std. Price ($)]]</f>
        <v>63474.851430327988</v>
      </c>
      <c r="AA947" s="59"/>
      <c r="AB947" s="59"/>
      <c r="AC947" s="61">
        <f>Table1[[#This Row],[On Hand Stock (units)]]-(12*Table1[[#This Row],[APU
(units)]])</f>
        <v>-1536.971817689704</v>
      </c>
      <c r="AD947" s="64">
        <v>702</v>
      </c>
      <c r="AE947" s="65">
        <f>AD947*Table1[[#This Row],[Std. Price ($)]]</f>
        <v>6686.8027199999997</v>
      </c>
    </row>
    <row r="948" spans="1:31" ht="18.5" x14ac:dyDescent="0.35">
      <c r="A948" s="46">
        <v>5413.4945261120611</v>
      </c>
      <c r="B948" s="47">
        <v>16.984999999999999</v>
      </c>
      <c r="C948" s="47">
        <v>1369.150989732324</v>
      </c>
      <c r="D948" s="47">
        <f>Table1[[#This Row],[On-Hand Stock ($)]]/Table1[[#This Row],[Std. Price ($)]]</f>
        <v>80.609419472023788</v>
      </c>
      <c r="E948" s="48">
        <v>50</v>
      </c>
      <c r="F948" s="49">
        <v>-0.6</v>
      </c>
      <c r="G948" s="48">
        <v>0.86</v>
      </c>
      <c r="H948" s="48">
        <v>1.55</v>
      </c>
      <c r="I948" s="48">
        <v>22</v>
      </c>
      <c r="J948" s="55">
        <f>Table1[[#This Row],[APU
(units)]]+(Table1[[#This Row],[APU Trend]]*Table1[[#This Row],[APU
(units)]])</f>
        <v>20</v>
      </c>
      <c r="K948" s="55" t="str">
        <f>IF(Table1[[#This Row],[On Hand Stock (units)]]&gt;J948,"Yes","No")</f>
        <v>Yes</v>
      </c>
      <c r="L948" s="55">
        <f>Table1[[#This Row],[Lead Time (days)]]/Table1[[#This Row],[S-OTD]]</f>
        <v>25.581395348837209</v>
      </c>
      <c r="M948" s="55">
        <f>(Table1[[#This Row],[Demand variability (COV)]]/100)*E948</f>
        <v>0.77500000000000002</v>
      </c>
      <c r="N948" s="55">
        <f>AVERAGE(Table1[[#This Row],[Lead Time (days)]],Table1[[#This Row],[Exp. Lead time]])</f>
        <v>23.790697674418603</v>
      </c>
      <c r="O948" s="55">
        <f>(Table1[[#This Row],[Exp. Lead time]]-N948)^2</f>
        <v>3.2065981611682042</v>
      </c>
      <c r="P948" s="55">
        <v>3.2065981611682042</v>
      </c>
      <c r="Q948" s="55">
        <f>1.64*SQRT(Table1[[#This Row],[Lead Time (days)]]*(M948^2)+Table1[[#This Row],[APU
(units)]]*P948)</f>
        <v>21.604699088714472</v>
      </c>
      <c r="R948" s="58">
        <f>Table1[[#This Row],[Safety Stock]]+(E948/30)*Table1[[#This Row],[Lead Time (days)]]</f>
        <v>58.27136575538114</v>
      </c>
      <c r="S948" s="58" t="str">
        <f>IF(Table1[[#This Row],[On Hand Stock (units)]]&gt;R948,"yes","no")</f>
        <v>yes</v>
      </c>
      <c r="T948" s="59">
        <f>Table1[[#This Row],[On Hand Stock (units)]]-J948</f>
        <v>60.609419472023788</v>
      </c>
      <c r="U948" s="59">
        <f>Table1[[#This Row],[Exp. Lead time]]*Table1[[#This Row],[APU
(units)]]/30</f>
        <v>42.63565891472868</v>
      </c>
      <c r="V948" s="59">
        <f>Table1[[#This Row],[On Hand Stock (units)]]+U948</f>
        <v>123.24507838675247</v>
      </c>
      <c r="W948" s="59" t="str">
        <f>IF(Table1[[#This Row],[On hand quantity after purchase]]&gt;Table1[[#This Row],[APU  Projection for oct]],"Yes","No")</f>
        <v>Yes</v>
      </c>
      <c r="X948" s="59">
        <f>AE948-Table1[[#This Row],[On Hand Stock (units)]]</f>
        <v>-590.1594194720235</v>
      </c>
      <c r="Y948" s="59">
        <f>MAX(Table1[[#This Row],[Qty required to meet next quarter]],Table1[[#This Row],[MOQ/One lead time demand]])</f>
        <v>42.63565891472868</v>
      </c>
      <c r="Z948" s="59">
        <f>Table1[[#This Row],[Qty to purchase]]*Table1[[#This Row],[Std. Price ($)]]</f>
        <v>724.16666666666663</v>
      </c>
      <c r="AA948" s="59"/>
      <c r="AB948" s="59"/>
      <c r="AC948" s="61">
        <f>Table1[[#This Row],[On Hand Stock (units)]]-(12*Table1[[#This Row],[APU
(units)]])</f>
        <v>-519.39058052797623</v>
      </c>
      <c r="AD948" s="64">
        <v>-29.999999999999986</v>
      </c>
      <c r="AE948" s="65">
        <f>AD948*Table1[[#This Row],[Std. Price ($)]]</f>
        <v>-509.54999999999973</v>
      </c>
    </row>
    <row r="949" spans="1:31" ht="18.5" x14ac:dyDescent="0.35">
      <c r="A949" s="46">
        <v>81261.108648052366</v>
      </c>
      <c r="B949" s="47">
        <v>8.4792069799999989</v>
      </c>
      <c r="C949" s="47">
        <v>725.60352514856527</v>
      </c>
      <c r="D949" s="47">
        <f>Table1[[#This Row],[On-Hand Stock ($)]]/Table1[[#This Row],[Std. Price ($)]]</f>
        <v>85.574456061758426</v>
      </c>
      <c r="E949" s="48">
        <v>90</v>
      </c>
      <c r="F949" s="49">
        <v>1.2</v>
      </c>
      <c r="G949" s="48">
        <v>0.9</v>
      </c>
      <c r="H949" s="48">
        <v>0.87</v>
      </c>
      <c r="I949" s="48">
        <v>21</v>
      </c>
      <c r="J949" s="55">
        <f>Table1[[#This Row],[APU
(units)]]+(Table1[[#This Row],[APU Trend]]*Table1[[#This Row],[APU
(units)]])</f>
        <v>198</v>
      </c>
      <c r="K949" s="55" t="str">
        <f>IF(Table1[[#This Row],[On Hand Stock (units)]]&gt;J949,"Yes","No")</f>
        <v>No</v>
      </c>
      <c r="L949" s="55">
        <f>Table1[[#This Row],[Lead Time (days)]]/Table1[[#This Row],[S-OTD]]</f>
        <v>23.333333333333332</v>
      </c>
      <c r="M949" s="55">
        <f>(Table1[[#This Row],[Demand variability (COV)]]/100)*E949</f>
        <v>0.78299999999999992</v>
      </c>
      <c r="N949" s="55">
        <f>AVERAGE(Table1[[#This Row],[Lead Time (days)]],Table1[[#This Row],[Exp. Lead time]])</f>
        <v>22.166666666666664</v>
      </c>
      <c r="O949" s="55">
        <f>(Table1[[#This Row],[Exp. Lead time]]-N949)^2</f>
        <v>1.3611111111111138</v>
      </c>
      <c r="P949" s="55">
        <v>1.3611111111111138</v>
      </c>
      <c r="Q949" s="55">
        <f>1.64*SQRT(Table1[[#This Row],[Lead Time (days)]]*(M949^2)+Table1[[#This Row],[APU
(units)]]*P949)</f>
        <v>19.081515863851084</v>
      </c>
      <c r="R949" s="58">
        <f>Table1[[#This Row],[Safety Stock]]+(E949/30)*Table1[[#This Row],[Lead Time (days)]]</f>
        <v>82.081515863851081</v>
      </c>
      <c r="S949" s="58" t="str">
        <f>IF(Table1[[#This Row],[On Hand Stock (units)]]&gt;R949,"yes","no")</f>
        <v>yes</v>
      </c>
      <c r="T949" s="59">
        <f>Table1[[#This Row],[On Hand Stock (units)]]-J949</f>
        <v>-112.42554393824157</v>
      </c>
      <c r="U949" s="59">
        <f>Table1[[#This Row],[Exp. Lead time]]*Table1[[#This Row],[APU
(units)]]/30</f>
        <v>70</v>
      </c>
      <c r="V949" s="59">
        <f>Table1[[#This Row],[On Hand Stock (units)]]+U949</f>
        <v>155.57445606175844</v>
      </c>
      <c r="W949" s="59" t="str">
        <f>IF(Table1[[#This Row],[On hand quantity after purchase]]&gt;Table1[[#This Row],[APU  Projection for oct]],"Yes","No")</f>
        <v>No</v>
      </c>
      <c r="X949" s="59">
        <f>AE949-Table1[[#This Row],[On Hand Stock (units)]]</f>
        <v>7698.33755157824</v>
      </c>
      <c r="Y949" s="59">
        <f>MAX(Table1[[#This Row],[Qty required to meet next quarter]],Table1[[#This Row],[MOQ/One lead time demand]])</f>
        <v>7698.33755157824</v>
      </c>
      <c r="Z949" s="59">
        <f>Table1[[#This Row],[Qty to purchase]]*Table1[[#This Row],[Std. Price ($)]]</f>
        <v>65275.797501738314</v>
      </c>
      <c r="AA949" s="59"/>
      <c r="AB949" s="59"/>
      <c r="AC949" s="61">
        <f>Table1[[#This Row],[On Hand Stock (units)]]-(12*Table1[[#This Row],[APU
(units)]])</f>
        <v>-994.42554393824162</v>
      </c>
      <c r="AD949" s="64">
        <v>918</v>
      </c>
      <c r="AE949" s="65">
        <f>AD949*Table1[[#This Row],[Std. Price ($)]]</f>
        <v>7783.9120076399986</v>
      </c>
    </row>
    <row r="950" spans="1:31" ht="18.5" x14ac:dyDescent="0.35">
      <c r="A950" s="46">
        <v>8396.0366769339271</v>
      </c>
      <c r="B950" s="47">
        <v>75.292999999999992</v>
      </c>
      <c r="C950" s="47">
        <v>11798.669365905584</v>
      </c>
      <c r="D950" s="47">
        <f>Table1[[#This Row],[On-Hand Stock ($)]]/Table1[[#This Row],[Std. Price ($)]]</f>
        <v>156.70340358208048</v>
      </c>
      <c r="E950" s="48">
        <v>170</v>
      </c>
      <c r="F950" s="49">
        <v>0.4</v>
      </c>
      <c r="G950" s="48">
        <v>0.94</v>
      </c>
      <c r="H950" s="48">
        <v>1.1299999999999999</v>
      </c>
      <c r="I950" s="48">
        <v>21</v>
      </c>
      <c r="J950" s="55">
        <f>Table1[[#This Row],[APU
(units)]]+(Table1[[#This Row],[APU Trend]]*Table1[[#This Row],[APU
(units)]])</f>
        <v>238</v>
      </c>
      <c r="K950" s="55" t="str">
        <f>IF(Table1[[#This Row],[On Hand Stock (units)]]&gt;J950,"Yes","No")</f>
        <v>No</v>
      </c>
      <c r="L950" s="55">
        <f>Table1[[#This Row],[Lead Time (days)]]/Table1[[#This Row],[S-OTD]]</f>
        <v>22.340425531914896</v>
      </c>
      <c r="M950" s="55">
        <f>(Table1[[#This Row],[Demand variability (COV)]]/100)*E950</f>
        <v>1.9209999999999998</v>
      </c>
      <c r="N950" s="55">
        <f>AVERAGE(Table1[[#This Row],[Lead Time (days)]],Table1[[#This Row],[Exp. Lead time]])</f>
        <v>21.670212765957448</v>
      </c>
      <c r="O950" s="55">
        <f>(Table1[[#This Row],[Exp. Lead time]]-N950)^2</f>
        <v>0.44918515165233291</v>
      </c>
      <c r="P950" s="55">
        <v>0.44918515165233291</v>
      </c>
      <c r="Q950" s="55">
        <f>1.64*SQRT(Table1[[#This Row],[Lead Time (days)]]*(M950^2)+Table1[[#This Row],[APU
(units)]]*P950)</f>
        <v>20.342382882196947</v>
      </c>
      <c r="R950" s="58">
        <f>Table1[[#This Row],[Safety Stock]]+(E950/30)*Table1[[#This Row],[Lead Time (days)]]</f>
        <v>139.34238288219694</v>
      </c>
      <c r="S950" s="58" t="str">
        <f>IF(Table1[[#This Row],[On Hand Stock (units)]]&gt;R950,"yes","no")</f>
        <v>yes</v>
      </c>
      <c r="T950" s="59">
        <f>Table1[[#This Row],[On Hand Stock (units)]]-J950</f>
        <v>-81.296596417919517</v>
      </c>
      <c r="U950" s="59">
        <f>Table1[[#This Row],[Exp. Lead time]]*Table1[[#This Row],[APU
(units)]]/30</f>
        <v>126.59574468085108</v>
      </c>
      <c r="V950" s="59">
        <f>Table1[[#This Row],[On Hand Stock (units)]]+U950</f>
        <v>283.29914826293157</v>
      </c>
      <c r="W950" s="59" t="str">
        <f>IF(Table1[[#This Row],[On hand quantity after purchase]]&gt;Table1[[#This Row],[APU  Projection for oct]],"Yes","No")</f>
        <v>Yes</v>
      </c>
      <c r="X950" s="59">
        <f>AE950-Table1[[#This Row],[On Hand Stock (units)]]</f>
        <v>68962.270596417904</v>
      </c>
      <c r="Y950" s="59">
        <f>MAX(Table1[[#This Row],[Qty required to meet next quarter]],Table1[[#This Row],[MOQ/One lead time demand]])</f>
        <v>68962.270596417904</v>
      </c>
      <c r="Z950" s="59">
        <f>Table1[[#This Row],[Qty to purchase]]*Table1[[#This Row],[Std. Price ($)]]</f>
        <v>5192376.2400160925</v>
      </c>
      <c r="AA950" s="59"/>
      <c r="AB950" s="59"/>
      <c r="AC950" s="61">
        <f>Table1[[#This Row],[On Hand Stock (units)]]-(12*Table1[[#This Row],[APU
(units)]])</f>
        <v>-1883.2965964179195</v>
      </c>
      <c r="AD950" s="64">
        <v>918</v>
      </c>
      <c r="AE950" s="65">
        <f>AD950*Table1[[#This Row],[Std. Price ($)]]</f>
        <v>69118.973999999987</v>
      </c>
    </row>
    <row r="951" spans="1:31" ht="18.5" x14ac:dyDescent="0.35">
      <c r="A951" s="46">
        <v>51747.625842543253</v>
      </c>
      <c r="B951" s="47">
        <v>11.141299999999999</v>
      </c>
      <c r="C951" s="47">
        <v>785.59071933640325</v>
      </c>
      <c r="D951" s="47">
        <f>Table1[[#This Row],[On-Hand Stock ($)]]/Table1[[#This Row],[Std. Price ($)]]</f>
        <v>70.511584764471223</v>
      </c>
      <c r="E951" s="48">
        <v>138</v>
      </c>
      <c r="F951" s="49">
        <v>0.4</v>
      </c>
      <c r="G951" s="48">
        <v>0.97</v>
      </c>
      <c r="H951" s="48">
        <v>0.61</v>
      </c>
      <c r="I951" s="48">
        <v>16</v>
      </c>
      <c r="J951" s="55">
        <f>Table1[[#This Row],[APU
(units)]]+(Table1[[#This Row],[APU Trend]]*Table1[[#This Row],[APU
(units)]])</f>
        <v>193.2</v>
      </c>
      <c r="K951" s="55" t="str">
        <f>IF(Table1[[#This Row],[On Hand Stock (units)]]&gt;J951,"Yes","No")</f>
        <v>No</v>
      </c>
      <c r="L951" s="55">
        <f>Table1[[#This Row],[Lead Time (days)]]/Table1[[#This Row],[S-OTD]]</f>
        <v>16.494845360824744</v>
      </c>
      <c r="M951" s="55">
        <f>(Table1[[#This Row],[Demand variability (COV)]]/100)*E951</f>
        <v>0.84179999999999988</v>
      </c>
      <c r="N951" s="55">
        <f>AVERAGE(Table1[[#This Row],[Lead Time (days)]],Table1[[#This Row],[Exp. Lead time]])</f>
        <v>16.24742268041237</v>
      </c>
      <c r="O951" s="55">
        <f>(Table1[[#This Row],[Exp. Lead time]]-N951)^2</f>
        <v>6.1217982782443663E-2</v>
      </c>
      <c r="P951" s="55">
        <v>6.1217982782443663E-2</v>
      </c>
      <c r="Q951" s="55">
        <f>1.64*SQRT(Table1[[#This Row],[Lead Time (days)]]*(M951^2)+Table1[[#This Row],[APU
(units)]]*P951)</f>
        <v>7.2949805709894191</v>
      </c>
      <c r="R951" s="58">
        <f>Table1[[#This Row],[Safety Stock]]+(E951/30)*Table1[[#This Row],[Lead Time (days)]]</f>
        <v>80.894980570989418</v>
      </c>
      <c r="S951" s="58" t="str">
        <f>IF(Table1[[#This Row],[On Hand Stock (units)]]&gt;R951,"yes","no")</f>
        <v>no</v>
      </c>
      <c r="T951" s="59">
        <f>Table1[[#This Row],[On Hand Stock (units)]]-J951</f>
        <v>-122.68841523552877</v>
      </c>
      <c r="U951" s="59">
        <f>Table1[[#This Row],[Exp. Lead time]]*Table1[[#This Row],[APU
(units)]]/30</f>
        <v>75.876288659793815</v>
      </c>
      <c r="V951" s="59">
        <f>Table1[[#This Row],[On Hand Stock (units)]]+U951</f>
        <v>146.38787342426502</v>
      </c>
      <c r="W951" s="59" t="str">
        <f>IF(Table1[[#This Row],[On hand quantity after purchase]]&gt;Table1[[#This Row],[APU  Projection for oct]],"Yes","No")</f>
        <v>No</v>
      </c>
      <c r="X951" s="59">
        <f>AE951-Table1[[#This Row],[On Hand Stock (units)]]</f>
        <v>8231.985175235528</v>
      </c>
      <c r="Y951" s="59">
        <f>MAX(Table1[[#This Row],[Qty required to meet next quarter]],Table1[[#This Row],[MOQ/One lead time demand]])</f>
        <v>8231.985175235528</v>
      </c>
      <c r="Z951" s="59">
        <f>Table1[[#This Row],[Qty to purchase]]*Table1[[#This Row],[Std. Price ($)]]</f>
        <v>91715.016432851582</v>
      </c>
      <c r="AA951" s="59"/>
      <c r="AB951" s="59"/>
      <c r="AC951" s="61">
        <f>Table1[[#This Row],[On Hand Stock (units)]]-(12*Table1[[#This Row],[APU
(units)]])</f>
        <v>-1585.4884152355287</v>
      </c>
      <c r="AD951" s="64">
        <v>745.2</v>
      </c>
      <c r="AE951" s="65">
        <f>AD951*Table1[[#This Row],[Std. Price ($)]]</f>
        <v>8302.49676</v>
      </c>
    </row>
    <row r="952" spans="1:31" ht="18.5" x14ac:dyDescent="0.35">
      <c r="A952" s="46">
        <v>55042.653466938573</v>
      </c>
      <c r="B952" s="47">
        <v>11.141299999999999</v>
      </c>
      <c r="C952" s="47">
        <v>797.79312224911996</v>
      </c>
      <c r="D952" s="47">
        <f>Table1[[#This Row],[On-Hand Stock ($)]]/Table1[[#This Row],[Std. Price ($)]]</f>
        <v>71.606825258194291</v>
      </c>
      <c r="E952" s="48">
        <v>138</v>
      </c>
      <c r="F952" s="49">
        <v>0.4</v>
      </c>
      <c r="G952" s="48">
        <v>0.88</v>
      </c>
      <c r="H952" s="48">
        <v>0.61</v>
      </c>
      <c r="I952" s="48">
        <v>16</v>
      </c>
      <c r="J952" s="55">
        <f>Table1[[#This Row],[APU
(units)]]+(Table1[[#This Row],[APU Trend]]*Table1[[#This Row],[APU
(units)]])</f>
        <v>193.2</v>
      </c>
      <c r="K952" s="55" t="str">
        <f>IF(Table1[[#This Row],[On Hand Stock (units)]]&gt;J952,"Yes","No")</f>
        <v>No</v>
      </c>
      <c r="L952" s="55">
        <f>Table1[[#This Row],[Lead Time (days)]]/Table1[[#This Row],[S-OTD]]</f>
        <v>18.181818181818183</v>
      </c>
      <c r="M952" s="55">
        <f>(Table1[[#This Row],[Demand variability (COV)]]/100)*E952</f>
        <v>0.84179999999999988</v>
      </c>
      <c r="N952" s="55">
        <f>AVERAGE(Table1[[#This Row],[Lead Time (days)]],Table1[[#This Row],[Exp. Lead time]])</f>
        <v>17.090909090909093</v>
      </c>
      <c r="O952" s="55">
        <f>(Table1[[#This Row],[Exp. Lead time]]-N952)^2</f>
        <v>1.190082644628097</v>
      </c>
      <c r="P952" s="55">
        <v>1.190082644628097</v>
      </c>
      <c r="Q952" s="55">
        <f>1.64*SQRT(Table1[[#This Row],[Lead Time (days)]]*(M952^2)+Table1[[#This Row],[APU
(units)]]*P952)</f>
        <v>21.730429539521825</v>
      </c>
      <c r="R952" s="58">
        <f>Table1[[#This Row],[Safety Stock]]+(E952/30)*Table1[[#This Row],[Lead Time (days)]]</f>
        <v>95.330429539521816</v>
      </c>
      <c r="S952" s="58" t="str">
        <f>IF(Table1[[#This Row],[On Hand Stock (units)]]&gt;R952,"yes","no")</f>
        <v>no</v>
      </c>
      <c r="T952" s="59">
        <f>Table1[[#This Row],[On Hand Stock (units)]]-J952</f>
        <v>-121.5931747418057</v>
      </c>
      <c r="U952" s="59">
        <f>Table1[[#This Row],[Exp. Lead time]]*Table1[[#This Row],[APU
(units)]]/30</f>
        <v>83.636363636363654</v>
      </c>
      <c r="V952" s="59">
        <f>Table1[[#This Row],[On Hand Stock (units)]]+U952</f>
        <v>155.24318889455793</v>
      </c>
      <c r="W952" s="59" t="str">
        <f>IF(Table1[[#This Row],[On hand quantity after purchase]]&gt;Table1[[#This Row],[APU  Projection for oct]],"Yes","No")</f>
        <v>No</v>
      </c>
      <c r="X952" s="59">
        <f>AE952-Table1[[#This Row],[On Hand Stock (units)]]</f>
        <v>8230.8899347418064</v>
      </c>
      <c r="Y952" s="59">
        <f>MAX(Table1[[#This Row],[Qty required to meet next quarter]],Table1[[#This Row],[MOQ/One lead time demand]])</f>
        <v>8230.8899347418064</v>
      </c>
      <c r="Z952" s="59">
        <f>Table1[[#This Row],[Qty to purchase]]*Table1[[#This Row],[Std. Price ($)]]</f>
        <v>91702.814029938876</v>
      </c>
      <c r="AA952" s="59"/>
      <c r="AB952" s="59"/>
      <c r="AC952" s="61">
        <f>Table1[[#This Row],[On Hand Stock (units)]]-(12*Table1[[#This Row],[APU
(units)]])</f>
        <v>-1584.3931747418058</v>
      </c>
      <c r="AD952" s="64">
        <v>745.2</v>
      </c>
      <c r="AE952" s="65">
        <f>AD952*Table1[[#This Row],[Std. Price ($)]]</f>
        <v>8302.49676</v>
      </c>
    </row>
    <row r="953" spans="1:31" ht="18.5" x14ac:dyDescent="0.35">
      <c r="A953" s="46">
        <v>23915.899941695905</v>
      </c>
      <c r="B953" s="47">
        <v>11.201499999999999</v>
      </c>
      <c r="C953" s="47">
        <v>792.92470897957901</v>
      </c>
      <c r="D953" s="47">
        <f>Table1[[#This Row],[On-Hand Stock ($)]]/Table1[[#This Row],[Std. Price ($)]]</f>
        <v>70.787368564886762</v>
      </c>
      <c r="E953" s="48">
        <v>138</v>
      </c>
      <c r="F953" s="49">
        <v>0.2</v>
      </c>
      <c r="G953" s="48">
        <v>0.93</v>
      </c>
      <c r="H953" s="48">
        <v>0.61</v>
      </c>
      <c r="I953" s="48">
        <v>16</v>
      </c>
      <c r="J953" s="55">
        <f>Table1[[#This Row],[APU
(units)]]+(Table1[[#This Row],[APU Trend]]*Table1[[#This Row],[APU
(units)]])</f>
        <v>165.6</v>
      </c>
      <c r="K953" s="55" t="str">
        <f>IF(Table1[[#This Row],[On Hand Stock (units)]]&gt;J953,"Yes","No")</f>
        <v>No</v>
      </c>
      <c r="L953" s="55">
        <f>Table1[[#This Row],[Lead Time (days)]]/Table1[[#This Row],[S-OTD]]</f>
        <v>17.204301075268816</v>
      </c>
      <c r="M953" s="55">
        <f>(Table1[[#This Row],[Demand variability (COV)]]/100)*E953</f>
        <v>0.84179999999999988</v>
      </c>
      <c r="N953" s="55">
        <f>AVERAGE(Table1[[#This Row],[Lead Time (days)]],Table1[[#This Row],[Exp. Lead time]])</f>
        <v>16.602150537634408</v>
      </c>
      <c r="O953" s="55">
        <f>(Table1[[#This Row],[Exp. Lead time]]-N953)^2</f>
        <v>0.36258526997340668</v>
      </c>
      <c r="P953" s="55">
        <v>0.36258526997340668</v>
      </c>
      <c r="Q953" s="55">
        <f>1.64*SQRT(Table1[[#This Row],[Lead Time (days)]]*(M953^2)+Table1[[#This Row],[APU
(units)]]*P953)</f>
        <v>12.848099875385833</v>
      </c>
      <c r="R953" s="58">
        <f>Table1[[#This Row],[Safety Stock]]+(E953/30)*Table1[[#This Row],[Lead Time (days)]]</f>
        <v>86.448099875385822</v>
      </c>
      <c r="S953" s="58" t="str">
        <f>IF(Table1[[#This Row],[On Hand Stock (units)]]&gt;R953,"yes","no")</f>
        <v>no</v>
      </c>
      <c r="T953" s="59">
        <f>Table1[[#This Row],[On Hand Stock (units)]]-J953</f>
        <v>-94.812631435113232</v>
      </c>
      <c r="U953" s="59">
        <f>Table1[[#This Row],[Exp. Lead time]]*Table1[[#This Row],[APU
(units)]]/30</f>
        <v>79.13978494623656</v>
      </c>
      <c r="V953" s="59">
        <f>Table1[[#This Row],[On Hand Stock (units)]]+U953</f>
        <v>149.92715351112332</v>
      </c>
      <c r="W953" s="59" t="str">
        <f>IF(Table1[[#This Row],[On hand quantity after purchase]]&gt;Table1[[#This Row],[APU  Projection for oct]],"Yes","No")</f>
        <v>No</v>
      </c>
      <c r="X953" s="59">
        <f>AE953-Table1[[#This Row],[On Hand Stock (units)]]</f>
        <v>6421.6020314351117</v>
      </c>
      <c r="Y953" s="59">
        <f>MAX(Table1[[#This Row],[Qty required to meet next quarter]],Table1[[#This Row],[MOQ/One lead time demand]])</f>
        <v>6421.6020314351117</v>
      </c>
      <c r="Z953" s="59">
        <f>Table1[[#This Row],[Qty to purchase]]*Table1[[#This Row],[Std. Price ($)]]</f>
        <v>71931.575155120401</v>
      </c>
      <c r="AA953" s="59"/>
      <c r="AB953" s="59"/>
      <c r="AC953" s="61">
        <f>Table1[[#This Row],[On Hand Stock (units)]]-(12*Table1[[#This Row],[APU
(units)]])</f>
        <v>-1585.2126314351133</v>
      </c>
      <c r="AD953" s="64">
        <v>579.59999999999991</v>
      </c>
      <c r="AE953" s="65">
        <f>AD953*Table1[[#This Row],[Std. Price ($)]]</f>
        <v>6492.3893999999982</v>
      </c>
    </row>
    <row r="954" spans="1:31" ht="18.5" x14ac:dyDescent="0.35">
      <c r="A954" s="46">
        <v>60158.727899346733</v>
      </c>
      <c r="B954" s="47">
        <v>11.214399999999999</v>
      </c>
      <c r="C954" s="47">
        <v>798.35776667567723</v>
      </c>
      <c r="D954" s="47">
        <f>Table1[[#This Row],[On-Hand Stock ($)]]/Table1[[#This Row],[Std. Price ($)]]</f>
        <v>71.19041292228539</v>
      </c>
      <c r="E954" s="48">
        <v>138</v>
      </c>
      <c r="F954" s="49">
        <v>1.2</v>
      </c>
      <c r="G954" s="48">
        <v>0.9</v>
      </c>
      <c r="H954" s="48">
        <v>0.61</v>
      </c>
      <c r="I954" s="48">
        <v>16</v>
      </c>
      <c r="J954" s="55">
        <f>Table1[[#This Row],[APU
(units)]]+(Table1[[#This Row],[APU Trend]]*Table1[[#This Row],[APU
(units)]])</f>
        <v>303.60000000000002</v>
      </c>
      <c r="K954" s="55" t="str">
        <f>IF(Table1[[#This Row],[On Hand Stock (units)]]&gt;J954,"Yes","No")</f>
        <v>No</v>
      </c>
      <c r="L954" s="55">
        <f>Table1[[#This Row],[Lead Time (days)]]/Table1[[#This Row],[S-OTD]]</f>
        <v>17.777777777777779</v>
      </c>
      <c r="M954" s="55">
        <f>(Table1[[#This Row],[Demand variability (COV)]]/100)*E954</f>
        <v>0.84179999999999988</v>
      </c>
      <c r="N954" s="55">
        <f>AVERAGE(Table1[[#This Row],[Lead Time (days)]],Table1[[#This Row],[Exp. Lead time]])</f>
        <v>16.888888888888889</v>
      </c>
      <c r="O954" s="55">
        <f>(Table1[[#This Row],[Exp. Lead time]]-N954)^2</f>
        <v>0.79012345679012419</v>
      </c>
      <c r="P954" s="55">
        <v>0.79012345679012419</v>
      </c>
      <c r="Q954" s="55">
        <f>1.64*SQRT(Table1[[#This Row],[Lead Time (days)]]*(M954^2)+Table1[[#This Row],[APU
(units)]]*P954)</f>
        <v>17.993354217879418</v>
      </c>
      <c r="R954" s="58">
        <f>Table1[[#This Row],[Safety Stock]]+(E954/30)*Table1[[#This Row],[Lead Time (days)]]</f>
        <v>91.593354217879408</v>
      </c>
      <c r="S954" s="58" t="str">
        <f>IF(Table1[[#This Row],[On Hand Stock (units)]]&gt;R954,"yes","no")</f>
        <v>no</v>
      </c>
      <c r="T954" s="59">
        <f>Table1[[#This Row],[On Hand Stock (units)]]-J954</f>
        <v>-232.40958707771463</v>
      </c>
      <c r="U954" s="59">
        <f>Table1[[#This Row],[Exp. Lead time]]*Table1[[#This Row],[APU
(units)]]/30</f>
        <v>81.777777777777786</v>
      </c>
      <c r="V954" s="59">
        <f>Table1[[#This Row],[On Hand Stock (units)]]+U954</f>
        <v>152.96819070006319</v>
      </c>
      <c r="W954" s="59" t="str">
        <f>IF(Table1[[#This Row],[On hand quantity after purchase]]&gt;Table1[[#This Row],[APU  Projection for oct]],"Yes","No")</f>
        <v>No</v>
      </c>
      <c r="X954" s="59">
        <f>AE954-Table1[[#This Row],[On Hand Stock (units)]]</f>
        <v>15714.199027077713</v>
      </c>
      <c r="Y954" s="59">
        <f>MAX(Table1[[#This Row],[Qty required to meet next quarter]],Table1[[#This Row],[MOQ/One lead time demand]])</f>
        <v>15714.199027077713</v>
      </c>
      <c r="Z954" s="59">
        <f>Table1[[#This Row],[Qty to purchase]]*Table1[[#This Row],[Std. Price ($)]]</f>
        <v>176225.3135692603</v>
      </c>
      <c r="AA954" s="59"/>
      <c r="AB954" s="59"/>
      <c r="AC954" s="61">
        <f>Table1[[#This Row],[On Hand Stock (units)]]-(12*Table1[[#This Row],[APU
(units)]])</f>
        <v>-1584.8095870777147</v>
      </c>
      <c r="AD954" s="64">
        <v>1407.6</v>
      </c>
      <c r="AE954" s="65">
        <f>AD954*Table1[[#This Row],[Std. Price ($)]]</f>
        <v>15785.389439999999</v>
      </c>
    </row>
    <row r="955" spans="1:31" ht="18.5" x14ac:dyDescent="0.35">
      <c r="A955" s="46">
        <v>8766.7816671749606</v>
      </c>
      <c r="B955" s="47">
        <v>11.132699999999998</v>
      </c>
      <c r="C955" s="47">
        <v>784.24491036319989</v>
      </c>
      <c r="D955" s="47">
        <f>Table1[[#This Row],[On-Hand Stock ($)]]/Table1[[#This Row],[Std. Price ($)]]</f>
        <v>70.445166973258964</v>
      </c>
      <c r="E955" s="48">
        <v>138</v>
      </c>
      <c r="F955" s="49">
        <v>0.2</v>
      </c>
      <c r="G955" s="48">
        <v>1</v>
      </c>
      <c r="H955" s="48">
        <v>0.61</v>
      </c>
      <c r="I955" s="48">
        <v>16</v>
      </c>
      <c r="J955" s="55">
        <f>Table1[[#This Row],[APU
(units)]]+(Table1[[#This Row],[APU Trend]]*Table1[[#This Row],[APU
(units)]])</f>
        <v>165.6</v>
      </c>
      <c r="K955" s="55" t="str">
        <f>IF(Table1[[#This Row],[On Hand Stock (units)]]&gt;J955,"Yes","No")</f>
        <v>No</v>
      </c>
      <c r="L955" s="55">
        <f>Table1[[#This Row],[Lead Time (days)]]/Table1[[#This Row],[S-OTD]]</f>
        <v>16</v>
      </c>
      <c r="M955" s="55">
        <f>(Table1[[#This Row],[Demand variability (COV)]]/100)*E955</f>
        <v>0.84179999999999988</v>
      </c>
      <c r="N955" s="55">
        <f>AVERAGE(Table1[[#This Row],[Lead Time (days)]],Table1[[#This Row],[Exp. Lead time]])</f>
        <v>16</v>
      </c>
      <c r="O955" s="55">
        <f>(Table1[[#This Row],[Exp. Lead time]]-N955)^2</f>
        <v>0</v>
      </c>
      <c r="P955" s="55">
        <v>0</v>
      </c>
      <c r="Q955" s="55">
        <f>1.64*SQRT(Table1[[#This Row],[Lead Time (days)]]*(M955^2)+Table1[[#This Row],[APU
(units)]]*P955)</f>
        <v>5.5222079999999991</v>
      </c>
      <c r="R955" s="58">
        <f>Table1[[#This Row],[Safety Stock]]+(E955/30)*Table1[[#This Row],[Lead Time (days)]]</f>
        <v>79.122208000000001</v>
      </c>
      <c r="S955" s="58" t="str">
        <f>IF(Table1[[#This Row],[On Hand Stock (units)]]&gt;R955,"yes","no")</f>
        <v>no</v>
      </c>
      <c r="T955" s="59">
        <f>Table1[[#This Row],[On Hand Stock (units)]]-J955</f>
        <v>-95.154833026741031</v>
      </c>
      <c r="U955" s="59">
        <f>Table1[[#This Row],[Exp. Lead time]]*Table1[[#This Row],[APU
(units)]]/30</f>
        <v>73.599999999999994</v>
      </c>
      <c r="V955" s="59">
        <f>Table1[[#This Row],[On Hand Stock (units)]]+U955</f>
        <v>144.04516697325897</v>
      </c>
      <c r="W955" s="59" t="str">
        <f>IF(Table1[[#This Row],[On hand quantity after purchase]]&gt;Table1[[#This Row],[APU  Projection for oct]],"Yes","No")</f>
        <v>No</v>
      </c>
      <c r="X955" s="59">
        <f>AE955-Table1[[#This Row],[On Hand Stock (units)]]</f>
        <v>6382.0677530267394</v>
      </c>
      <c r="Y955" s="59">
        <f>MAX(Table1[[#This Row],[Qty required to meet next quarter]],Table1[[#This Row],[MOQ/One lead time demand]])</f>
        <v>6382.0677530267394</v>
      </c>
      <c r="Z955" s="59">
        <f>Table1[[#This Row],[Qty to purchase]]*Table1[[#This Row],[Std. Price ($)]]</f>
        <v>71049.645674120766</v>
      </c>
      <c r="AA955" s="59"/>
      <c r="AB955" s="59"/>
      <c r="AC955" s="61">
        <f>Table1[[#This Row],[On Hand Stock (units)]]-(12*Table1[[#This Row],[APU
(units)]])</f>
        <v>-1585.5548330267411</v>
      </c>
      <c r="AD955" s="64">
        <v>579.59999999999991</v>
      </c>
      <c r="AE955" s="65">
        <f>AD955*Table1[[#This Row],[Std. Price ($)]]</f>
        <v>6452.5129199999983</v>
      </c>
    </row>
    <row r="956" spans="1:31" ht="18.5" x14ac:dyDescent="0.35">
      <c r="A956" s="46">
        <v>42965.736430858691</v>
      </c>
      <c r="B956" s="47">
        <v>11.136999999999999</v>
      </c>
      <c r="C956" s="47">
        <v>816.69438494331564</v>
      </c>
      <c r="D956" s="47">
        <f>Table1[[#This Row],[On-Hand Stock ($)]]/Table1[[#This Row],[Std. Price ($)]]</f>
        <v>73.331631942472455</v>
      </c>
      <c r="E956" s="48">
        <v>138</v>
      </c>
      <c r="F956" s="49">
        <v>0.4</v>
      </c>
      <c r="G956" s="48">
        <v>0.81</v>
      </c>
      <c r="H956" s="48">
        <v>0.61</v>
      </c>
      <c r="I956" s="48">
        <v>16</v>
      </c>
      <c r="J956" s="55">
        <f>Table1[[#This Row],[APU
(units)]]+(Table1[[#This Row],[APU Trend]]*Table1[[#This Row],[APU
(units)]])</f>
        <v>193.2</v>
      </c>
      <c r="K956" s="55" t="str">
        <f>IF(Table1[[#This Row],[On Hand Stock (units)]]&gt;J956,"Yes","No")</f>
        <v>No</v>
      </c>
      <c r="L956" s="55">
        <f>Table1[[#This Row],[Lead Time (days)]]/Table1[[#This Row],[S-OTD]]</f>
        <v>19.753086419753085</v>
      </c>
      <c r="M956" s="55">
        <f>(Table1[[#This Row],[Demand variability (COV)]]/100)*E956</f>
        <v>0.84179999999999988</v>
      </c>
      <c r="N956" s="55">
        <f>AVERAGE(Table1[[#This Row],[Lead Time (days)]],Table1[[#This Row],[Exp. Lead time]])</f>
        <v>17.876543209876544</v>
      </c>
      <c r="O956" s="55">
        <f>(Table1[[#This Row],[Exp. Lead time]]-N956)^2</f>
        <v>3.5214144185337513</v>
      </c>
      <c r="P956" s="55">
        <v>3.5214144185337513</v>
      </c>
      <c r="Q956" s="55">
        <f>1.64*SQRT(Table1[[#This Row],[Lead Time (days)]]*(M956^2)+Table1[[#This Row],[APU
(units)]]*P956)</f>
        <v>36.572118609228255</v>
      </c>
      <c r="R956" s="58">
        <f>Table1[[#This Row],[Safety Stock]]+(E956/30)*Table1[[#This Row],[Lead Time (days)]]</f>
        <v>110.17211860922825</v>
      </c>
      <c r="S956" s="58" t="str">
        <f>IF(Table1[[#This Row],[On Hand Stock (units)]]&gt;R956,"yes","no")</f>
        <v>no</v>
      </c>
      <c r="T956" s="59">
        <f>Table1[[#This Row],[On Hand Stock (units)]]-J956</f>
        <v>-119.86836805752753</v>
      </c>
      <c r="U956" s="59">
        <f>Table1[[#This Row],[Exp. Lead time]]*Table1[[#This Row],[APU
(units)]]/30</f>
        <v>90.864197530864189</v>
      </c>
      <c r="V956" s="59">
        <f>Table1[[#This Row],[On Hand Stock (units)]]+U956</f>
        <v>164.19582947333663</v>
      </c>
      <c r="W956" s="59" t="str">
        <f>IF(Table1[[#This Row],[On hand quantity after purchase]]&gt;Table1[[#This Row],[APU  Projection for oct]],"Yes","No")</f>
        <v>No</v>
      </c>
      <c r="X956" s="59">
        <f>AE956-Table1[[#This Row],[On Hand Stock (units)]]</f>
        <v>8225.9607680575282</v>
      </c>
      <c r="Y956" s="59">
        <f>MAX(Table1[[#This Row],[Qty required to meet next quarter]],Table1[[#This Row],[MOQ/One lead time demand]])</f>
        <v>8225.9607680575282</v>
      </c>
      <c r="Z956" s="59">
        <f>Table1[[#This Row],[Qty to purchase]]*Table1[[#This Row],[Std. Price ($)]]</f>
        <v>91612.525073856683</v>
      </c>
      <c r="AA956" s="59"/>
      <c r="AB956" s="59"/>
      <c r="AC956" s="61">
        <f>Table1[[#This Row],[On Hand Stock (units)]]-(12*Table1[[#This Row],[APU
(units)]])</f>
        <v>-1582.6683680575275</v>
      </c>
      <c r="AD956" s="64">
        <v>745.2</v>
      </c>
      <c r="AE956" s="65">
        <f>AD956*Table1[[#This Row],[Std. Price ($)]]</f>
        <v>8299.2924000000003</v>
      </c>
    </row>
    <row r="957" spans="1:31" ht="18.5" x14ac:dyDescent="0.35">
      <c r="A957" s="46">
        <v>86459.939945595703</v>
      </c>
      <c r="B957" s="47">
        <v>11.734699999999998</v>
      </c>
      <c r="C957" s="47">
        <v>820.96162239520004</v>
      </c>
      <c r="D957" s="47">
        <f>Table1[[#This Row],[On-Hand Stock ($)]]/Table1[[#This Row],[Std. Price ($)]]</f>
        <v>69.960171320545058</v>
      </c>
      <c r="E957" s="48">
        <v>138</v>
      </c>
      <c r="F957" s="49">
        <v>0.2</v>
      </c>
      <c r="G957" s="48">
        <v>1</v>
      </c>
      <c r="H957" s="48">
        <v>0.61</v>
      </c>
      <c r="I957" s="48">
        <v>16</v>
      </c>
      <c r="J957" s="55">
        <f>Table1[[#This Row],[APU
(units)]]+(Table1[[#This Row],[APU Trend]]*Table1[[#This Row],[APU
(units)]])</f>
        <v>165.6</v>
      </c>
      <c r="K957" s="55" t="str">
        <f>IF(Table1[[#This Row],[On Hand Stock (units)]]&gt;J957,"Yes","No")</f>
        <v>No</v>
      </c>
      <c r="L957" s="55">
        <f>Table1[[#This Row],[Lead Time (days)]]/Table1[[#This Row],[S-OTD]]</f>
        <v>16</v>
      </c>
      <c r="M957" s="55">
        <f>(Table1[[#This Row],[Demand variability (COV)]]/100)*E957</f>
        <v>0.84179999999999988</v>
      </c>
      <c r="N957" s="55">
        <f>AVERAGE(Table1[[#This Row],[Lead Time (days)]],Table1[[#This Row],[Exp. Lead time]])</f>
        <v>16</v>
      </c>
      <c r="O957" s="55">
        <f>(Table1[[#This Row],[Exp. Lead time]]-N957)^2</f>
        <v>0</v>
      </c>
      <c r="P957" s="55">
        <v>0</v>
      </c>
      <c r="Q957" s="55">
        <f>1.64*SQRT(Table1[[#This Row],[Lead Time (days)]]*(M957^2)+Table1[[#This Row],[APU
(units)]]*P957)</f>
        <v>5.5222079999999991</v>
      </c>
      <c r="R957" s="58">
        <f>Table1[[#This Row],[Safety Stock]]+(E957/30)*Table1[[#This Row],[Lead Time (days)]]</f>
        <v>79.122208000000001</v>
      </c>
      <c r="S957" s="58" t="str">
        <f>IF(Table1[[#This Row],[On Hand Stock (units)]]&gt;R957,"yes","no")</f>
        <v>no</v>
      </c>
      <c r="T957" s="59">
        <f>Table1[[#This Row],[On Hand Stock (units)]]-J957</f>
        <v>-95.639828679454936</v>
      </c>
      <c r="U957" s="59">
        <f>Table1[[#This Row],[Exp. Lead time]]*Table1[[#This Row],[APU
(units)]]/30</f>
        <v>73.599999999999994</v>
      </c>
      <c r="V957" s="59">
        <f>Table1[[#This Row],[On Hand Stock (units)]]+U957</f>
        <v>143.56017132054507</v>
      </c>
      <c r="W957" s="59" t="str">
        <f>IF(Table1[[#This Row],[On hand quantity after purchase]]&gt;Table1[[#This Row],[APU  Projection for oct]],"Yes","No")</f>
        <v>No</v>
      </c>
      <c r="X957" s="59">
        <f>AE957-Table1[[#This Row],[On Hand Stock (units)]]</f>
        <v>6731.4719486794529</v>
      </c>
      <c r="Y957" s="59">
        <f>MAX(Table1[[#This Row],[Qty required to meet next quarter]],Table1[[#This Row],[MOQ/One lead time demand]])</f>
        <v>6731.4719486794529</v>
      </c>
      <c r="Z957" s="59">
        <f>Table1[[#This Row],[Qty to purchase]]*Table1[[#This Row],[Std. Price ($)]]</f>
        <v>78991.803876168764</v>
      </c>
      <c r="AA957" s="59"/>
      <c r="AB957" s="59"/>
      <c r="AC957" s="61">
        <f>Table1[[#This Row],[On Hand Stock (units)]]-(12*Table1[[#This Row],[APU
(units)]])</f>
        <v>-1586.039828679455</v>
      </c>
      <c r="AD957" s="64">
        <v>579.59999999999991</v>
      </c>
      <c r="AE957" s="65">
        <f>AD957*Table1[[#This Row],[Std. Price ($)]]</f>
        <v>6801.4321199999977</v>
      </c>
    </row>
    <row r="958" spans="1:31" ht="18.5" x14ac:dyDescent="0.35">
      <c r="A958" s="46">
        <v>64325.689912923423</v>
      </c>
      <c r="B958" s="47">
        <v>11.8035</v>
      </c>
      <c r="C958" s="47">
        <v>825.157818056</v>
      </c>
      <c r="D958" s="47">
        <f>Table1[[#This Row],[On-Hand Stock ($)]]/Table1[[#This Row],[Std. Price ($)]]</f>
        <v>69.907893256745879</v>
      </c>
      <c r="E958" s="48">
        <v>138</v>
      </c>
      <c r="F958" s="49">
        <v>-0.6</v>
      </c>
      <c r="G958" s="48">
        <v>1</v>
      </c>
      <c r="H958" s="48">
        <v>0.61</v>
      </c>
      <c r="I958" s="48">
        <v>16</v>
      </c>
      <c r="J958" s="55">
        <f>Table1[[#This Row],[APU
(units)]]+(Table1[[#This Row],[APU Trend]]*Table1[[#This Row],[APU
(units)]])</f>
        <v>55.2</v>
      </c>
      <c r="K958" s="55" t="str">
        <f>IF(Table1[[#This Row],[On Hand Stock (units)]]&gt;J958,"Yes","No")</f>
        <v>Yes</v>
      </c>
      <c r="L958" s="55">
        <f>Table1[[#This Row],[Lead Time (days)]]/Table1[[#This Row],[S-OTD]]</f>
        <v>16</v>
      </c>
      <c r="M958" s="55">
        <f>(Table1[[#This Row],[Demand variability (COV)]]/100)*E958</f>
        <v>0.84179999999999988</v>
      </c>
      <c r="N958" s="55">
        <f>AVERAGE(Table1[[#This Row],[Lead Time (days)]],Table1[[#This Row],[Exp. Lead time]])</f>
        <v>16</v>
      </c>
      <c r="O958" s="55">
        <f>(Table1[[#This Row],[Exp. Lead time]]-N958)^2</f>
        <v>0</v>
      </c>
      <c r="P958" s="55">
        <v>0</v>
      </c>
      <c r="Q958" s="55">
        <f>1.64*SQRT(Table1[[#This Row],[Lead Time (days)]]*(M958^2)+Table1[[#This Row],[APU
(units)]]*P958)</f>
        <v>5.5222079999999991</v>
      </c>
      <c r="R958" s="58">
        <f>Table1[[#This Row],[Safety Stock]]+(E958/30)*Table1[[#This Row],[Lead Time (days)]]</f>
        <v>79.122208000000001</v>
      </c>
      <c r="S958" s="58" t="str">
        <f>IF(Table1[[#This Row],[On Hand Stock (units)]]&gt;R958,"yes","no")</f>
        <v>no</v>
      </c>
      <c r="T958" s="59">
        <f>Table1[[#This Row],[On Hand Stock (units)]]-J958</f>
        <v>14.707893256745876</v>
      </c>
      <c r="U958" s="59">
        <f>Table1[[#This Row],[Exp. Lead time]]*Table1[[#This Row],[APU
(units)]]/30</f>
        <v>73.599999999999994</v>
      </c>
      <c r="V958" s="59">
        <f>Table1[[#This Row],[On Hand Stock (units)]]+U958</f>
        <v>143.50789325674589</v>
      </c>
      <c r="W958" s="59" t="str">
        <f>IF(Table1[[#This Row],[On hand quantity after purchase]]&gt;Table1[[#This Row],[APU  Projection for oct]],"Yes","No")</f>
        <v>Yes</v>
      </c>
      <c r="X958" s="59">
        <f>AE958-Table1[[#This Row],[On Hand Stock (units)]]</f>
        <v>-1047.2376932567456</v>
      </c>
      <c r="Y958" s="59">
        <f>MAX(Table1[[#This Row],[Qty required to meet next quarter]],Table1[[#This Row],[MOQ/One lead time demand]])</f>
        <v>73.599999999999994</v>
      </c>
      <c r="Z958" s="59">
        <f>Table1[[#This Row],[Qty to purchase]]*Table1[[#This Row],[Std. Price ($)]]</f>
        <v>868.73759999999993</v>
      </c>
      <c r="AA958" s="59"/>
      <c r="AB958" s="59"/>
      <c r="AC958" s="61">
        <f>Table1[[#This Row],[On Hand Stock (units)]]-(12*Table1[[#This Row],[APU
(units)]])</f>
        <v>-1586.0921067432541</v>
      </c>
      <c r="AD958" s="64">
        <v>-82.799999999999969</v>
      </c>
      <c r="AE958" s="65">
        <f>AD958*Table1[[#This Row],[Std. Price ($)]]</f>
        <v>-977.32979999999964</v>
      </c>
    </row>
    <row r="959" spans="1:31" ht="18.5" x14ac:dyDescent="0.35">
      <c r="A959" s="46">
        <v>82812.703317562715</v>
      </c>
      <c r="B959" s="47">
        <v>11.730399999999999</v>
      </c>
      <c r="C959" s="47">
        <v>820.69936016639986</v>
      </c>
      <c r="D959" s="47">
        <f>Table1[[#This Row],[On-Hand Stock ($)]]/Table1[[#This Row],[Std. Price ($)]]</f>
        <v>69.963459060765189</v>
      </c>
      <c r="E959" s="48">
        <v>138</v>
      </c>
      <c r="F959" s="49">
        <v>-0.2</v>
      </c>
      <c r="G959" s="48">
        <v>1</v>
      </c>
      <c r="H959" s="48">
        <v>0.61</v>
      </c>
      <c r="I959" s="48">
        <v>16</v>
      </c>
      <c r="J959" s="55">
        <f>Table1[[#This Row],[APU
(units)]]+(Table1[[#This Row],[APU Trend]]*Table1[[#This Row],[APU
(units)]])</f>
        <v>110.4</v>
      </c>
      <c r="K959" s="55" t="str">
        <f>IF(Table1[[#This Row],[On Hand Stock (units)]]&gt;J959,"Yes","No")</f>
        <v>No</v>
      </c>
      <c r="L959" s="55">
        <f>Table1[[#This Row],[Lead Time (days)]]/Table1[[#This Row],[S-OTD]]</f>
        <v>16</v>
      </c>
      <c r="M959" s="55">
        <f>(Table1[[#This Row],[Demand variability (COV)]]/100)*E959</f>
        <v>0.84179999999999988</v>
      </c>
      <c r="N959" s="55">
        <f>AVERAGE(Table1[[#This Row],[Lead Time (days)]],Table1[[#This Row],[Exp. Lead time]])</f>
        <v>16</v>
      </c>
      <c r="O959" s="55">
        <f>(Table1[[#This Row],[Exp. Lead time]]-N959)^2</f>
        <v>0</v>
      </c>
      <c r="P959" s="55">
        <v>0</v>
      </c>
      <c r="Q959" s="55">
        <f>1.64*SQRT(Table1[[#This Row],[Lead Time (days)]]*(M959^2)+Table1[[#This Row],[APU
(units)]]*P959)</f>
        <v>5.5222079999999991</v>
      </c>
      <c r="R959" s="58">
        <f>Table1[[#This Row],[Safety Stock]]+(E959/30)*Table1[[#This Row],[Lead Time (days)]]</f>
        <v>79.122208000000001</v>
      </c>
      <c r="S959" s="58" t="str">
        <f>IF(Table1[[#This Row],[On Hand Stock (units)]]&gt;R959,"yes","no")</f>
        <v>no</v>
      </c>
      <c r="T959" s="59">
        <f>Table1[[#This Row],[On Hand Stock (units)]]-J959</f>
        <v>-40.436540939234817</v>
      </c>
      <c r="U959" s="59">
        <f>Table1[[#This Row],[Exp. Lead time]]*Table1[[#This Row],[APU
(units)]]/30</f>
        <v>73.599999999999994</v>
      </c>
      <c r="V959" s="59">
        <f>Table1[[#This Row],[On Hand Stock (units)]]+U959</f>
        <v>143.56345906076518</v>
      </c>
      <c r="W959" s="59" t="str">
        <f>IF(Table1[[#This Row],[On hand quantity after purchase]]&gt;Table1[[#This Row],[APU  Projection for oct]],"Yes","No")</f>
        <v>Yes</v>
      </c>
      <c r="X959" s="59">
        <f>AE959-Table1[[#This Row],[On Hand Stock (units)]]</f>
        <v>2843.8679009392345</v>
      </c>
      <c r="Y959" s="59">
        <f>MAX(Table1[[#This Row],[Qty required to meet next quarter]],Table1[[#This Row],[MOQ/One lead time demand]])</f>
        <v>2843.8679009392345</v>
      </c>
      <c r="Z959" s="59">
        <f>Table1[[#This Row],[Qty to purchase]]*Table1[[#This Row],[Std. Price ($)]]</f>
        <v>33359.708025177591</v>
      </c>
      <c r="AA959" s="59"/>
      <c r="AB959" s="59"/>
      <c r="AC959" s="61">
        <f>Table1[[#This Row],[On Hand Stock (units)]]-(12*Table1[[#This Row],[APU
(units)]])</f>
        <v>-1586.0365409392348</v>
      </c>
      <c r="AD959" s="64">
        <v>248.39999999999998</v>
      </c>
      <c r="AE959" s="65">
        <f>AD959*Table1[[#This Row],[Std. Price ($)]]</f>
        <v>2913.8313599999997</v>
      </c>
    </row>
    <row r="960" spans="1:31" ht="18.5" x14ac:dyDescent="0.35">
      <c r="A960" s="46">
        <v>93034.150640640539</v>
      </c>
      <c r="B960" s="47">
        <v>74.829849149999987</v>
      </c>
      <c r="C960" s="47">
        <v>2381.525366100223</v>
      </c>
      <c r="D960" s="47">
        <f>Table1[[#This Row],[On-Hand Stock ($)]]/Table1[[#This Row],[Std. Price ($)]]</f>
        <v>31.825874208650912</v>
      </c>
      <c r="E960" s="48">
        <v>90</v>
      </c>
      <c r="F960" s="49">
        <v>1.2</v>
      </c>
      <c r="G960" s="48">
        <v>0.91</v>
      </c>
      <c r="H960" s="48">
        <v>0.82</v>
      </c>
      <c r="I960" s="48">
        <v>11</v>
      </c>
      <c r="J960" s="55">
        <f>Table1[[#This Row],[APU
(units)]]+(Table1[[#This Row],[APU Trend]]*Table1[[#This Row],[APU
(units)]])</f>
        <v>198</v>
      </c>
      <c r="K960" s="55" t="str">
        <f>IF(Table1[[#This Row],[On Hand Stock (units)]]&gt;J960,"Yes","No")</f>
        <v>No</v>
      </c>
      <c r="L960" s="55">
        <f>Table1[[#This Row],[Lead Time (days)]]/Table1[[#This Row],[S-OTD]]</f>
        <v>12.087912087912088</v>
      </c>
      <c r="M960" s="55">
        <f>(Table1[[#This Row],[Demand variability (COV)]]/100)*E960</f>
        <v>0.73799999999999988</v>
      </c>
      <c r="N960" s="55">
        <f>AVERAGE(Table1[[#This Row],[Lead Time (days)]],Table1[[#This Row],[Exp. Lead time]])</f>
        <v>11.543956043956044</v>
      </c>
      <c r="O960" s="55">
        <f>(Table1[[#This Row],[Exp. Lead time]]-N960)^2</f>
        <v>0.29588817775630943</v>
      </c>
      <c r="P960" s="55">
        <v>0.29588817775630943</v>
      </c>
      <c r="Q960" s="55">
        <f>1.64*SQRT(Table1[[#This Row],[Lead Time (days)]]*(M960^2)+Table1[[#This Row],[APU
(units)]]*P960)</f>
        <v>9.3668295269425759</v>
      </c>
      <c r="R960" s="58">
        <f>Table1[[#This Row],[Safety Stock]]+(E960/30)*Table1[[#This Row],[Lead Time (days)]]</f>
        <v>42.366829526942574</v>
      </c>
      <c r="S960" s="58" t="str">
        <f>IF(Table1[[#This Row],[On Hand Stock (units)]]&gt;R960,"yes","no")</f>
        <v>no</v>
      </c>
      <c r="T960" s="59">
        <f>Table1[[#This Row],[On Hand Stock (units)]]-J960</f>
        <v>-166.1741257913491</v>
      </c>
      <c r="U960" s="59">
        <f>Table1[[#This Row],[Exp. Lead time]]*Table1[[#This Row],[APU
(units)]]/30</f>
        <v>36.263736263736263</v>
      </c>
      <c r="V960" s="59">
        <f>Table1[[#This Row],[On Hand Stock (units)]]+U960</f>
        <v>68.089610472387179</v>
      </c>
      <c r="W960" s="59" t="str">
        <f>IF(Table1[[#This Row],[On hand quantity after purchase]]&gt;Table1[[#This Row],[APU  Projection for oct]],"Yes","No")</f>
        <v>No</v>
      </c>
      <c r="X960" s="59">
        <f>AE960-Table1[[#This Row],[On Hand Stock (units)]]</f>
        <v>68661.975645491344</v>
      </c>
      <c r="Y960" s="59">
        <f>MAX(Table1[[#This Row],[Qty required to meet next quarter]],Table1[[#This Row],[MOQ/One lead time demand]])</f>
        <v>68661.975645491344</v>
      </c>
      <c r="Z960" s="59">
        <f>Table1[[#This Row],[Qty to purchase]]*Table1[[#This Row],[Std. Price ($)]]</f>
        <v>5137965.27989309</v>
      </c>
      <c r="AA960" s="59"/>
      <c r="AB960" s="59"/>
      <c r="AC960" s="61">
        <f>Table1[[#This Row],[On Hand Stock (units)]]-(12*Table1[[#This Row],[APU
(units)]])</f>
        <v>-1048.1741257913491</v>
      </c>
      <c r="AD960" s="64">
        <v>918</v>
      </c>
      <c r="AE960" s="65">
        <f>AD960*Table1[[#This Row],[Std. Price ($)]]</f>
        <v>68693.801519699991</v>
      </c>
    </row>
    <row r="961" spans="1:31" ht="18.5" x14ac:dyDescent="0.35">
      <c r="A961" s="46">
        <v>43497.306614167312</v>
      </c>
      <c r="B961" s="47">
        <v>11.793014449999999</v>
      </c>
      <c r="C961" s="47">
        <v>224.69835593090471</v>
      </c>
      <c r="D961" s="47">
        <f>Table1[[#This Row],[On-Hand Stock ($)]]/Table1[[#This Row],[Std. Price ($)]]</f>
        <v>19.053513152517567</v>
      </c>
      <c r="E961" s="48">
        <v>114</v>
      </c>
      <c r="F961" s="49">
        <v>0.2</v>
      </c>
      <c r="G961" s="48">
        <v>0.93</v>
      </c>
      <c r="H961" s="48">
        <v>0.78</v>
      </c>
      <c r="I961" s="48">
        <v>5</v>
      </c>
      <c r="J961" s="55">
        <f>Table1[[#This Row],[APU
(units)]]+(Table1[[#This Row],[APU Trend]]*Table1[[#This Row],[APU
(units)]])</f>
        <v>136.80000000000001</v>
      </c>
      <c r="K961" s="55" t="str">
        <f>IF(Table1[[#This Row],[On Hand Stock (units)]]&gt;J961,"Yes","No")</f>
        <v>No</v>
      </c>
      <c r="L961" s="55">
        <f>Table1[[#This Row],[Lead Time (days)]]/Table1[[#This Row],[S-OTD]]</f>
        <v>5.376344086021505</v>
      </c>
      <c r="M961" s="55">
        <f>(Table1[[#This Row],[Demand variability (COV)]]/100)*E961</f>
        <v>0.8892000000000001</v>
      </c>
      <c r="N961" s="55">
        <f>AVERAGE(Table1[[#This Row],[Lead Time (days)]],Table1[[#This Row],[Exp. Lead time]])</f>
        <v>5.1881720430107521</v>
      </c>
      <c r="O961" s="55">
        <f>(Table1[[#This Row],[Exp. Lead time]]-N961)^2</f>
        <v>3.5408717770840661E-2</v>
      </c>
      <c r="P961" s="55">
        <v>3.5408717770840661E-2</v>
      </c>
      <c r="Q961" s="55">
        <f>1.64*SQRT(Table1[[#This Row],[Lead Time (days)]]*(M961^2)+Table1[[#This Row],[APU
(units)]]*P961)</f>
        <v>4.6357137755469378</v>
      </c>
      <c r="R961" s="58">
        <f>Table1[[#This Row],[Safety Stock]]+(E961/30)*Table1[[#This Row],[Lead Time (days)]]</f>
        <v>23.63571377554694</v>
      </c>
      <c r="S961" s="58" t="str">
        <f>IF(Table1[[#This Row],[On Hand Stock (units)]]&gt;R961,"yes","no")</f>
        <v>no</v>
      </c>
      <c r="T961" s="59">
        <f>Table1[[#This Row],[On Hand Stock (units)]]-J961</f>
        <v>-117.74648684748244</v>
      </c>
      <c r="U961" s="59">
        <f>Table1[[#This Row],[Exp. Lead time]]*Table1[[#This Row],[APU
(units)]]/30</f>
        <v>20.43010752688172</v>
      </c>
      <c r="V961" s="59">
        <f>Table1[[#This Row],[On Hand Stock (units)]]+U961</f>
        <v>39.483620679399287</v>
      </c>
      <c r="W961" s="59" t="str">
        <f>IF(Table1[[#This Row],[On hand quantity after purchase]]&gt;Table1[[#This Row],[APU  Projection for oct]],"Yes","No")</f>
        <v>No</v>
      </c>
      <c r="X961" s="59">
        <f>AE961-Table1[[#This Row],[On Hand Stock (units)]]</f>
        <v>5627.4418055074821</v>
      </c>
      <c r="Y961" s="59">
        <f>MAX(Table1[[#This Row],[Qty required to meet next quarter]],Table1[[#This Row],[MOQ/One lead time demand]])</f>
        <v>5627.4418055074821</v>
      </c>
      <c r="Z961" s="59">
        <f>Table1[[#This Row],[Qty to purchase]]*Table1[[#This Row],[Std. Price ($)]]</f>
        <v>66364.502528883822</v>
      </c>
      <c r="AA961" s="59"/>
      <c r="AB961" s="59"/>
      <c r="AC961" s="61">
        <f>Table1[[#This Row],[On Hand Stock (units)]]-(12*Table1[[#This Row],[APU
(units)]])</f>
        <v>-1348.9464868474824</v>
      </c>
      <c r="AD961" s="64">
        <v>478.79999999999995</v>
      </c>
      <c r="AE961" s="65">
        <f>AD961*Table1[[#This Row],[Std. Price ($)]]</f>
        <v>5646.4953186599996</v>
      </c>
    </row>
    <row r="962" spans="1:31" ht="18.5" x14ac:dyDescent="0.35">
      <c r="A962" s="46">
        <v>60330.378703865295</v>
      </c>
      <c r="B962" s="47">
        <v>11.324909999999999</v>
      </c>
      <c r="C962" s="47">
        <v>1031.90135281376</v>
      </c>
      <c r="D962" s="47">
        <f>Table1[[#This Row],[On-Hand Stock ($)]]/Table1[[#This Row],[Std. Price ($)]]</f>
        <v>91.117841361543725</v>
      </c>
      <c r="E962" s="48">
        <v>204</v>
      </c>
      <c r="F962" s="49">
        <v>0.2</v>
      </c>
      <c r="G962" s="48">
        <v>1</v>
      </c>
      <c r="H962" s="48">
        <v>1.1399999999999999</v>
      </c>
      <c r="I962" s="48">
        <v>8</v>
      </c>
      <c r="J962" s="55">
        <f>Table1[[#This Row],[APU
(units)]]+(Table1[[#This Row],[APU Trend]]*Table1[[#This Row],[APU
(units)]])</f>
        <v>244.8</v>
      </c>
      <c r="K962" s="55" t="str">
        <f>IF(Table1[[#This Row],[On Hand Stock (units)]]&gt;J962,"Yes","No")</f>
        <v>No</v>
      </c>
      <c r="L962" s="55">
        <f>Table1[[#This Row],[Lead Time (days)]]/Table1[[#This Row],[S-OTD]]</f>
        <v>8</v>
      </c>
      <c r="M962" s="55">
        <f>(Table1[[#This Row],[Demand variability (COV)]]/100)*E962</f>
        <v>2.3255999999999997</v>
      </c>
      <c r="N962" s="55">
        <f>AVERAGE(Table1[[#This Row],[Lead Time (days)]],Table1[[#This Row],[Exp. Lead time]])</f>
        <v>8</v>
      </c>
      <c r="O962" s="55">
        <f>(Table1[[#This Row],[Exp. Lead time]]-N962)^2</f>
        <v>0</v>
      </c>
      <c r="P962" s="55">
        <v>0</v>
      </c>
      <c r="Q962" s="55">
        <f>1.64*SQRT(Table1[[#This Row],[Lead Time (days)]]*(M962^2)+Table1[[#This Row],[APU
(units)]]*P962)</f>
        <v>10.787575798947971</v>
      </c>
      <c r="R962" s="58">
        <f>Table1[[#This Row],[Safety Stock]]+(E962/30)*Table1[[#This Row],[Lead Time (days)]]</f>
        <v>65.187575798947975</v>
      </c>
      <c r="S962" s="58" t="str">
        <f>IF(Table1[[#This Row],[On Hand Stock (units)]]&gt;R962,"yes","no")</f>
        <v>yes</v>
      </c>
      <c r="T962" s="59">
        <f>Table1[[#This Row],[On Hand Stock (units)]]-J962</f>
        <v>-153.68215863845629</v>
      </c>
      <c r="U962" s="59">
        <f>Table1[[#This Row],[Exp. Lead time]]*Table1[[#This Row],[APU
(units)]]/30</f>
        <v>54.4</v>
      </c>
      <c r="V962" s="59">
        <f>Table1[[#This Row],[On Hand Stock (units)]]+U962</f>
        <v>145.51784136154373</v>
      </c>
      <c r="W962" s="59" t="str">
        <f>IF(Table1[[#This Row],[On hand quantity after purchase]]&gt;Table1[[#This Row],[APU  Projection for oct]],"Yes","No")</f>
        <v>No</v>
      </c>
      <c r="X962" s="59">
        <f>AE962-Table1[[#This Row],[On Hand Stock (units)]]</f>
        <v>9612.0650466384577</v>
      </c>
      <c r="Y962" s="59">
        <f>MAX(Table1[[#This Row],[Qty required to meet next quarter]],Table1[[#This Row],[MOQ/One lead time demand]])</f>
        <v>9612.0650466384577</v>
      </c>
      <c r="Z962" s="59">
        <f>Table1[[#This Row],[Qty to purchase]]*Table1[[#This Row],[Std. Price ($)]]</f>
        <v>108855.77156732633</v>
      </c>
      <c r="AA962" s="59"/>
      <c r="AB962" s="59"/>
      <c r="AC962" s="61">
        <f>Table1[[#This Row],[On Hand Stock (units)]]-(12*Table1[[#This Row],[APU
(units)]])</f>
        <v>-2356.8821586384561</v>
      </c>
      <c r="AD962" s="64">
        <v>856.80000000000018</v>
      </c>
      <c r="AE962" s="65">
        <f>AD962*Table1[[#This Row],[Std. Price ($)]]</f>
        <v>9703.1828880000012</v>
      </c>
    </row>
    <row r="963" spans="1:31" ht="18.5" x14ac:dyDescent="0.35">
      <c r="A963" s="46">
        <v>67997.989260595088</v>
      </c>
      <c r="B963" s="47">
        <v>114.20170824</v>
      </c>
      <c r="C963" s="47">
        <v>1366.0982676232322</v>
      </c>
      <c r="D963" s="47">
        <f>Table1[[#This Row],[On-Hand Stock ($)]]/Table1[[#This Row],[Std. Price ($)]]</f>
        <v>11.962152656703834</v>
      </c>
      <c r="E963" s="48">
        <v>736</v>
      </c>
      <c r="F963" s="49">
        <v>1.5</v>
      </c>
      <c r="G963" s="48">
        <v>1</v>
      </c>
      <c r="H963" s="48">
        <v>0.25</v>
      </c>
      <c r="I963" s="48">
        <v>2</v>
      </c>
      <c r="J963" s="55">
        <f>Table1[[#This Row],[APU
(units)]]+(Table1[[#This Row],[APU Trend]]*Table1[[#This Row],[APU
(units)]])</f>
        <v>1840</v>
      </c>
      <c r="K963" s="55" t="str">
        <f>IF(Table1[[#This Row],[On Hand Stock (units)]]&gt;J963,"Yes","No")</f>
        <v>No</v>
      </c>
      <c r="L963" s="55">
        <f>Table1[[#This Row],[Lead Time (days)]]/Table1[[#This Row],[S-OTD]]</f>
        <v>2</v>
      </c>
      <c r="M963" s="55">
        <f>(Table1[[#This Row],[Demand variability (COV)]]/100)*E963</f>
        <v>1.84</v>
      </c>
      <c r="N963" s="55">
        <f>AVERAGE(Table1[[#This Row],[Lead Time (days)]],Table1[[#This Row],[Exp. Lead time]])</f>
        <v>2</v>
      </c>
      <c r="O963" s="55">
        <f>(Table1[[#This Row],[Exp. Lead time]]-N963)^2</f>
        <v>0</v>
      </c>
      <c r="P963" s="55">
        <v>0</v>
      </c>
      <c r="Q963" s="55">
        <f>1.64*SQRT(Table1[[#This Row],[Lead Time (days)]]*(M963^2)+Table1[[#This Row],[APU
(units)]]*P963)</f>
        <v>4.2675308458170518</v>
      </c>
      <c r="R963" s="58">
        <f>Table1[[#This Row],[Safety Stock]]+(E963/30)*Table1[[#This Row],[Lead Time (days)]]</f>
        <v>53.334197512483719</v>
      </c>
      <c r="S963" s="58" t="str">
        <f>IF(Table1[[#This Row],[On Hand Stock (units)]]&gt;R963,"yes","no")</f>
        <v>no</v>
      </c>
      <c r="T963" s="59">
        <f>Table1[[#This Row],[On Hand Stock (units)]]-J963</f>
        <v>-1828.0378473432961</v>
      </c>
      <c r="U963" s="59">
        <f>Table1[[#This Row],[Exp. Lead time]]*Table1[[#This Row],[APU
(units)]]/30</f>
        <v>49.06666666666667</v>
      </c>
      <c r="V963" s="59">
        <f>Table1[[#This Row],[On Hand Stock (units)]]+U963</f>
        <v>61.028819323370506</v>
      </c>
      <c r="W963" s="59" t="str">
        <f>IF(Table1[[#This Row],[On hand quantity after purchase]]&gt;Table1[[#This Row],[APU  Projection for oct]],"Yes","No")</f>
        <v>No</v>
      </c>
      <c r="X963" s="59">
        <f>AE963-Table1[[#This Row],[On Hand Stock (units)]]</f>
        <v>1008617.5250230232</v>
      </c>
      <c r="Y963" s="59">
        <f>MAX(Table1[[#This Row],[Qty required to meet next quarter]],Table1[[#This Row],[MOQ/One lead time demand]])</f>
        <v>1008617.5250230232</v>
      </c>
      <c r="Z963" s="59">
        <f>Table1[[#This Row],[Qty to purchase]]*Table1[[#This Row],[Std. Price ($)]]</f>
        <v>115185844.3184302</v>
      </c>
      <c r="AA963" s="59"/>
      <c r="AB963" s="59"/>
      <c r="AC963" s="61">
        <f>Table1[[#This Row],[On Hand Stock (units)]]-(12*Table1[[#This Row],[APU
(units)]])</f>
        <v>-8820.0378473432957</v>
      </c>
      <c r="AD963" s="64">
        <v>8832</v>
      </c>
      <c r="AE963" s="65">
        <f>AD963*Table1[[#This Row],[Std. Price ($)]]</f>
        <v>1008629.48717568</v>
      </c>
    </row>
    <row r="964" spans="1:31" ht="18.5" x14ac:dyDescent="0.35">
      <c r="A964" s="46">
        <v>6348.9477221259413</v>
      </c>
      <c r="B964" s="47">
        <v>15.1274</v>
      </c>
      <c r="C964" s="47">
        <v>1139.6243042480157</v>
      </c>
      <c r="D964" s="47">
        <f>Table1[[#This Row],[On-Hand Stock ($)]]/Table1[[#This Row],[Std. Price ($)]]</f>
        <v>75.335107437366347</v>
      </c>
      <c r="E964" s="48">
        <v>106</v>
      </c>
      <c r="F964" s="49">
        <v>0.8</v>
      </c>
      <c r="G964" s="48">
        <v>0.82</v>
      </c>
      <c r="H964" s="48">
        <v>0.96</v>
      </c>
      <c r="I964" s="48">
        <v>15</v>
      </c>
      <c r="J964" s="55">
        <f>Table1[[#This Row],[APU
(units)]]+(Table1[[#This Row],[APU Trend]]*Table1[[#This Row],[APU
(units)]])</f>
        <v>190.8</v>
      </c>
      <c r="K964" s="55" t="str">
        <f>IF(Table1[[#This Row],[On Hand Stock (units)]]&gt;J964,"Yes","No")</f>
        <v>No</v>
      </c>
      <c r="L964" s="55">
        <f>Table1[[#This Row],[Lead Time (days)]]/Table1[[#This Row],[S-OTD]]</f>
        <v>18.292682926829269</v>
      </c>
      <c r="M964" s="55">
        <f>(Table1[[#This Row],[Demand variability (COV)]]/100)*E964</f>
        <v>1.0175999999999998</v>
      </c>
      <c r="N964" s="55">
        <f>AVERAGE(Table1[[#This Row],[Lead Time (days)]],Table1[[#This Row],[Exp. Lead time]])</f>
        <v>16.646341463414636</v>
      </c>
      <c r="O964" s="55">
        <f>(Table1[[#This Row],[Exp. Lead time]]-N964)^2</f>
        <v>2.7104402141582336</v>
      </c>
      <c r="P964" s="55">
        <v>2.7104402141582336</v>
      </c>
      <c r="Q964" s="55">
        <f>1.64*SQRT(Table1[[#This Row],[Lead Time (days)]]*(M964^2)+Table1[[#This Row],[APU
(units)]]*P964)</f>
        <v>28.539737310589214</v>
      </c>
      <c r="R964" s="58">
        <f>Table1[[#This Row],[Safety Stock]]+(E964/30)*Table1[[#This Row],[Lead Time (days)]]</f>
        <v>81.539737310589217</v>
      </c>
      <c r="S964" s="58" t="str">
        <f>IF(Table1[[#This Row],[On Hand Stock (units)]]&gt;R964,"yes","no")</f>
        <v>no</v>
      </c>
      <c r="T964" s="59">
        <f>Table1[[#This Row],[On Hand Stock (units)]]-J964</f>
        <v>-115.46489256263366</v>
      </c>
      <c r="U964" s="59">
        <f>Table1[[#This Row],[Exp. Lead time]]*Table1[[#This Row],[APU
(units)]]/30</f>
        <v>64.634146341463421</v>
      </c>
      <c r="V964" s="59">
        <f>Table1[[#This Row],[On Hand Stock (units)]]+U964</f>
        <v>139.96925377882977</v>
      </c>
      <c r="W964" s="59" t="str">
        <f>IF(Table1[[#This Row],[On hand quantity after purchase]]&gt;Table1[[#This Row],[APU  Projection for oct]],"Yes","No")</f>
        <v>No</v>
      </c>
      <c r="X964" s="59">
        <f>AE964-Table1[[#This Row],[On Hand Stock (units)]]</f>
        <v>12431.999212562634</v>
      </c>
      <c r="Y964" s="59">
        <f>MAX(Table1[[#This Row],[Qty required to meet next quarter]],Table1[[#This Row],[MOQ/One lead time demand]])</f>
        <v>12431.999212562634</v>
      </c>
      <c r="Z964" s="59">
        <f>Table1[[#This Row],[Qty to purchase]]*Table1[[#This Row],[Std. Price ($)]]</f>
        <v>188063.82488812</v>
      </c>
      <c r="AA964" s="59"/>
      <c r="AB964" s="59"/>
      <c r="AC964" s="61">
        <f>Table1[[#This Row],[On Hand Stock (units)]]-(12*Table1[[#This Row],[APU
(units)]])</f>
        <v>-1196.6648925626337</v>
      </c>
      <c r="AD964" s="64">
        <v>826.80000000000007</v>
      </c>
      <c r="AE964" s="65">
        <f>AD964*Table1[[#This Row],[Std. Price ($)]]</f>
        <v>12507.33432</v>
      </c>
    </row>
    <row r="965" spans="1:31" ht="18.5" x14ac:dyDescent="0.35">
      <c r="A965" s="46">
        <v>2037.8526357927806</v>
      </c>
      <c r="B965" s="47">
        <v>57.91933375</v>
      </c>
      <c r="C965" s="47">
        <v>1373.2801434091825</v>
      </c>
      <c r="D965" s="47">
        <f>Table1[[#This Row],[On-Hand Stock ($)]]/Table1[[#This Row],[Std. Price ($)]]</f>
        <v>23.710219964489536</v>
      </c>
      <c r="E965" s="48">
        <v>186</v>
      </c>
      <c r="F965" s="49">
        <v>1.2</v>
      </c>
      <c r="G965" s="48">
        <v>0.97</v>
      </c>
      <c r="H965" s="48">
        <v>0.45</v>
      </c>
      <c r="I965" s="48">
        <v>6</v>
      </c>
      <c r="J965" s="55">
        <f>Table1[[#This Row],[APU
(units)]]+(Table1[[#This Row],[APU Trend]]*Table1[[#This Row],[APU
(units)]])</f>
        <v>409.2</v>
      </c>
      <c r="K965" s="55" t="str">
        <f>IF(Table1[[#This Row],[On Hand Stock (units)]]&gt;J965,"Yes","No")</f>
        <v>No</v>
      </c>
      <c r="L965" s="55">
        <f>Table1[[#This Row],[Lead Time (days)]]/Table1[[#This Row],[S-OTD]]</f>
        <v>6.1855670103092786</v>
      </c>
      <c r="M965" s="55">
        <f>(Table1[[#This Row],[Demand variability (COV)]]/100)*E965</f>
        <v>0.83700000000000008</v>
      </c>
      <c r="N965" s="55">
        <f>AVERAGE(Table1[[#This Row],[Lead Time (days)]],Table1[[#This Row],[Exp. Lead time]])</f>
        <v>6.0927835051546388</v>
      </c>
      <c r="O965" s="55">
        <f>(Table1[[#This Row],[Exp. Lead time]]-N965)^2</f>
        <v>8.6087788287810586E-3</v>
      </c>
      <c r="P965" s="55">
        <v>8.6087788287810586E-3</v>
      </c>
      <c r="Q965" s="55">
        <f>1.64*SQRT(Table1[[#This Row],[Lead Time (days)]]*(M965^2)+Table1[[#This Row],[APU
(units)]]*P965)</f>
        <v>3.9512248987431042</v>
      </c>
      <c r="R965" s="58">
        <f>Table1[[#This Row],[Safety Stock]]+(E965/30)*Table1[[#This Row],[Lead Time (days)]]</f>
        <v>41.151224898743109</v>
      </c>
      <c r="S965" s="58" t="str">
        <f>IF(Table1[[#This Row],[On Hand Stock (units)]]&gt;R965,"yes","no")</f>
        <v>no</v>
      </c>
      <c r="T965" s="59">
        <f>Table1[[#This Row],[On Hand Stock (units)]]-J965</f>
        <v>-385.48978003551048</v>
      </c>
      <c r="U965" s="59">
        <f>Table1[[#This Row],[Exp. Lead time]]*Table1[[#This Row],[APU
(units)]]/30</f>
        <v>38.350515463917525</v>
      </c>
      <c r="V965" s="59">
        <f>Table1[[#This Row],[On Hand Stock (units)]]+U965</f>
        <v>62.060735428407057</v>
      </c>
      <c r="W965" s="59" t="str">
        <f>IF(Table1[[#This Row],[On hand quantity after purchase]]&gt;Table1[[#This Row],[APU  Projection for oct]],"Yes","No")</f>
        <v>No</v>
      </c>
      <c r="X965" s="59">
        <f>AE965-Table1[[#This Row],[On Hand Stock (units)]]</f>
        <v>109860.8497705355</v>
      </c>
      <c r="Y965" s="59">
        <f>MAX(Table1[[#This Row],[Qty required to meet next quarter]],Table1[[#This Row],[MOQ/One lead time demand]])</f>
        <v>109860.8497705355</v>
      </c>
      <c r="Z965" s="59">
        <f>Table1[[#This Row],[Qty to purchase]]*Table1[[#This Row],[Std. Price ($)]]</f>
        <v>6363067.2239182563</v>
      </c>
      <c r="AA965" s="59"/>
      <c r="AB965" s="59"/>
      <c r="AC965" s="61">
        <f>Table1[[#This Row],[On Hand Stock (units)]]-(12*Table1[[#This Row],[APU
(units)]])</f>
        <v>-2208.2897800355104</v>
      </c>
      <c r="AD965" s="64">
        <v>1897.1999999999998</v>
      </c>
      <c r="AE965" s="65">
        <f>AD965*Table1[[#This Row],[Std. Price ($)]]</f>
        <v>109884.55999049998</v>
      </c>
    </row>
    <row r="966" spans="1:31" ht="18.5" x14ac:dyDescent="0.35">
      <c r="A966" s="46">
        <v>36888.645427185482</v>
      </c>
      <c r="B966" s="47">
        <v>6.1840475799999988</v>
      </c>
      <c r="C966" s="47">
        <v>812.72224634726456</v>
      </c>
      <c r="D966" s="47">
        <f>Table1[[#This Row],[On-Hand Stock ($)]]/Table1[[#This Row],[Std. Price ($)]]</f>
        <v>131.42237924813392</v>
      </c>
      <c r="E966" s="48">
        <v>170</v>
      </c>
      <c r="F966" s="49">
        <v>-0.4</v>
      </c>
      <c r="G966" s="48">
        <v>0.82</v>
      </c>
      <c r="H966" s="48">
        <v>1.37</v>
      </c>
      <c r="I966" s="48">
        <v>11</v>
      </c>
      <c r="J966" s="55">
        <f>Table1[[#This Row],[APU
(units)]]+(Table1[[#This Row],[APU Trend]]*Table1[[#This Row],[APU
(units)]])</f>
        <v>102</v>
      </c>
      <c r="K966" s="55" t="str">
        <f>IF(Table1[[#This Row],[On Hand Stock (units)]]&gt;J966,"Yes","No")</f>
        <v>Yes</v>
      </c>
      <c r="L966" s="55">
        <f>Table1[[#This Row],[Lead Time (days)]]/Table1[[#This Row],[S-OTD]]</f>
        <v>13.414634146341465</v>
      </c>
      <c r="M966" s="55">
        <f>(Table1[[#This Row],[Demand variability (COV)]]/100)*E966</f>
        <v>2.3290000000000002</v>
      </c>
      <c r="N966" s="55">
        <f>AVERAGE(Table1[[#This Row],[Lead Time (days)]],Table1[[#This Row],[Exp. Lead time]])</f>
        <v>12.207317073170731</v>
      </c>
      <c r="O966" s="55">
        <f>(Table1[[#This Row],[Exp. Lead time]]-N966)^2</f>
        <v>1.4576145151695457</v>
      </c>
      <c r="P966" s="55">
        <v>1.4576145151695457</v>
      </c>
      <c r="Q966" s="55">
        <f>1.64*SQRT(Table1[[#This Row],[Lead Time (days)]]*(M966^2)+Table1[[#This Row],[APU
(units)]]*P966)</f>
        <v>28.756693560449566</v>
      </c>
      <c r="R966" s="58">
        <f>Table1[[#This Row],[Safety Stock]]+(E966/30)*Table1[[#This Row],[Lead Time (days)]]</f>
        <v>91.090026893782905</v>
      </c>
      <c r="S966" s="58" t="str">
        <f>IF(Table1[[#This Row],[On Hand Stock (units)]]&gt;R966,"yes","no")</f>
        <v>yes</v>
      </c>
      <c r="T966" s="59">
        <f>Table1[[#This Row],[On Hand Stock (units)]]-J966</f>
        <v>29.422379248133922</v>
      </c>
      <c r="U966" s="59">
        <f>Table1[[#This Row],[Exp. Lead time]]*Table1[[#This Row],[APU
(units)]]/30</f>
        <v>76.016260162601625</v>
      </c>
      <c r="V966" s="59">
        <f>Table1[[#This Row],[On Hand Stock (units)]]+U966</f>
        <v>207.43863941073556</v>
      </c>
      <c r="W966" s="59" t="str">
        <f>IF(Table1[[#This Row],[On hand quantity after purchase]]&gt;Table1[[#This Row],[APU  Projection for oct]],"Yes","No")</f>
        <v>Yes</v>
      </c>
      <c r="X966" s="59">
        <f>AE966-Table1[[#This Row],[On Hand Stock (units)]]</f>
        <v>499.35047391186583</v>
      </c>
      <c r="Y966" s="59">
        <f>MAX(Table1[[#This Row],[Qty required to meet next quarter]],Table1[[#This Row],[MOQ/One lead time demand]])</f>
        <v>499.35047391186583</v>
      </c>
      <c r="Z966" s="59">
        <f>Table1[[#This Row],[Qty to purchase]]*Table1[[#This Row],[Std. Price ($)]]</f>
        <v>3088.0070897665264</v>
      </c>
      <c r="AA966" s="59"/>
      <c r="AB966" s="59"/>
      <c r="AC966" s="61">
        <f>Table1[[#This Row],[On Hand Stock (units)]]-(12*Table1[[#This Row],[APU
(units)]])</f>
        <v>-1908.5776207518661</v>
      </c>
      <c r="AD966" s="64">
        <v>101.99999999999997</v>
      </c>
      <c r="AE966" s="65">
        <f>AD966*Table1[[#This Row],[Std. Price ($)]]</f>
        <v>630.77285315999973</v>
      </c>
    </row>
    <row r="967" spans="1:31" ht="18.5" x14ac:dyDescent="0.35">
      <c r="A967" s="46">
        <v>30641.938473272847</v>
      </c>
      <c r="B967" s="47">
        <v>5.3986388199999995</v>
      </c>
      <c r="C967" s="47">
        <v>171.17800017490958</v>
      </c>
      <c r="D967" s="47">
        <f>Table1[[#This Row],[On-Hand Stock ($)]]/Table1[[#This Row],[Std. Price ($)]]</f>
        <v>31.707622214095366</v>
      </c>
      <c r="E967" s="48">
        <v>98</v>
      </c>
      <c r="F967" s="49">
        <v>-0.4</v>
      </c>
      <c r="G967" s="48">
        <v>0.97</v>
      </c>
      <c r="H967" s="48">
        <v>0.86</v>
      </c>
      <c r="I967" s="48">
        <v>8</v>
      </c>
      <c r="J967" s="55">
        <f>Table1[[#This Row],[APU
(units)]]+(Table1[[#This Row],[APU Trend]]*Table1[[#This Row],[APU
(units)]])</f>
        <v>58.8</v>
      </c>
      <c r="K967" s="55" t="str">
        <f>IF(Table1[[#This Row],[On Hand Stock (units)]]&gt;J967,"Yes","No")</f>
        <v>No</v>
      </c>
      <c r="L967" s="55">
        <f>Table1[[#This Row],[Lead Time (days)]]/Table1[[#This Row],[S-OTD]]</f>
        <v>8.247422680412372</v>
      </c>
      <c r="M967" s="55">
        <f>(Table1[[#This Row],[Demand variability (COV)]]/100)*E967</f>
        <v>0.84279999999999999</v>
      </c>
      <c r="N967" s="55">
        <f>AVERAGE(Table1[[#This Row],[Lead Time (days)]],Table1[[#This Row],[Exp. Lead time]])</f>
        <v>8.1237113402061851</v>
      </c>
      <c r="O967" s="55">
        <f>(Table1[[#This Row],[Exp. Lead time]]-N967)^2</f>
        <v>1.5304495695610916E-2</v>
      </c>
      <c r="P967" s="55">
        <v>1.5304495695610916E-2</v>
      </c>
      <c r="Q967" s="55">
        <f>1.64*SQRT(Table1[[#This Row],[Lead Time (days)]]*(M967^2)+Table1[[#This Row],[APU
(units)]]*P967)</f>
        <v>4.3951802031267935</v>
      </c>
      <c r="R967" s="58">
        <f>Table1[[#This Row],[Safety Stock]]+(E967/30)*Table1[[#This Row],[Lead Time (days)]]</f>
        <v>30.528513536460125</v>
      </c>
      <c r="S967" s="58" t="str">
        <f>IF(Table1[[#This Row],[On Hand Stock (units)]]&gt;R967,"yes","no")</f>
        <v>yes</v>
      </c>
      <c r="T967" s="59">
        <f>Table1[[#This Row],[On Hand Stock (units)]]-J967</f>
        <v>-27.092377785904631</v>
      </c>
      <c r="U967" s="59">
        <f>Table1[[#This Row],[Exp. Lead time]]*Table1[[#This Row],[APU
(units)]]/30</f>
        <v>26.941580756013749</v>
      </c>
      <c r="V967" s="59">
        <f>Table1[[#This Row],[On Hand Stock (units)]]+U967</f>
        <v>58.649202970109116</v>
      </c>
      <c r="W967" s="59" t="str">
        <f>IF(Table1[[#This Row],[On hand quantity after purchase]]&gt;Table1[[#This Row],[APU  Projection for oct]],"Yes","No")</f>
        <v>No</v>
      </c>
      <c r="X967" s="59">
        <f>AE967-Table1[[#This Row],[On Hand Stock (units)]]</f>
        <v>285.73234040190442</v>
      </c>
      <c r="Y967" s="59">
        <f>MAX(Table1[[#This Row],[Qty required to meet next quarter]],Table1[[#This Row],[MOQ/One lead time demand]])</f>
        <v>285.73234040190442</v>
      </c>
      <c r="Z967" s="59">
        <f>Table1[[#This Row],[Qty to purchase]]*Table1[[#This Row],[Std. Price ($)]]</f>
        <v>1542.5657050231755</v>
      </c>
      <c r="AA967" s="59"/>
      <c r="AB967" s="59"/>
      <c r="AC967" s="61">
        <f>Table1[[#This Row],[On Hand Stock (units)]]-(12*Table1[[#This Row],[APU
(units)]])</f>
        <v>-1144.2923777859046</v>
      </c>
      <c r="AD967" s="64">
        <v>58.799999999999969</v>
      </c>
      <c r="AE967" s="65">
        <f>AD967*Table1[[#This Row],[Std. Price ($)]]</f>
        <v>317.43996261599978</v>
      </c>
    </row>
    <row r="968" spans="1:31" ht="18.5" x14ac:dyDescent="0.35">
      <c r="A968" s="46">
        <v>14082.865802015176</v>
      </c>
      <c r="B968" s="47">
        <v>5.8175473999999996</v>
      </c>
      <c r="C968" s="47">
        <v>141.67945578833204</v>
      </c>
      <c r="D968" s="47">
        <f>Table1[[#This Row],[On-Hand Stock ($)]]/Table1[[#This Row],[Std. Price ($)]]</f>
        <v>24.353812018503202</v>
      </c>
      <c r="E968" s="48">
        <v>98</v>
      </c>
      <c r="F968" s="49">
        <v>-0.4</v>
      </c>
      <c r="G968" s="48">
        <v>1</v>
      </c>
      <c r="H968" s="48">
        <v>0.9</v>
      </c>
      <c r="I968" s="48">
        <v>6</v>
      </c>
      <c r="J968" s="55">
        <f>Table1[[#This Row],[APU
(units)]]+(Table1[[#This Row],[APU Trend]]*Table1[[#This Row],[APU
(units)]])</f>
        <v>58.8</v>
      </c>
      <c r="K968" s="55" t="str">
        <f>IF(Table1[[#This Row],[On Hand Stock (units)]]&gt;J968,"Yes","No")</f>
        <v>No</v>
      </c>
      <c r="L968" s="55">
        <f>Table1[[#This Row],[Lead Time (days)]]/Table1[[#This Row],[S-OTD]]</f>
        <v>6</v>
      </c>
      <c r="M968" s="55">
        <f>(Table1[[#This Row],[Demand variability (COV)]]/100)*E968</f>
        <v>0.88200000000000012</v>
      </c>
      <c r="N968" s="55">
        <f>AVERAGE(Table1[[#This Row],[Lead Time (days)]],Table1[[#This Row],[Exp. Lead time]])</f>
        <v>6</v>
      </c>
      <c r="O968" s="55">
        <f>(Table1[[#This Row],[Exp. Lead time]]-N968)^2</f>
        <v>0</v>
      </c>
      <c r="P968" s="55">
        <v>0</v>
      </c>
      <c r="Q968" s="55">
        <f>1.64*SQRT(Table1[[#This Row],[Lead Time (days)]]*(M968^2)+Table1[[#This Row],[APU
(units)]]*P968)</f>
        <v>3.5431379231410118</v>
      </c>
      <c r="R968" s="58">
        <f>Table1[[#This Row],[Safety Stock]]+(E968/30)*Table1[[#This Row],[Lead Time (days)]]</f>
        <v>23.143137923141012</v>
      </c>
      <c r="S968" s="58" t="str">
        <f>IF(Table1[[#This Row],[On Hand Stock (units)]]&gt;R968,"yes","no")</f>
        <v>yes</v>
      </c>
      <c r="T968" s="59">
        <f>Table1[[#This Row],[On Hand Stock (units)]]-J968</f>
        <v>-34.446187981496792</v>
      </c>
      <c r="U968" s="59">
        <f>Table1[[#This Row],[Exp. Lead time]]*Table1[[#This Row],[APU
(units)]]/30</f>
        <v>19.600000000000001</v>
      </c>
      <c r="V968" s="59">
        <f>Table1[[#This Row],[On Hand Stock (units)]]+U968</f>
        <v>43.9538120185032</v>
      </c>
      <c r="W968" s="59" t="str">
        <f>IF(Table1[[#This Row],[On hand quantity after purchase]]&gt;Table1[[#This Row],[APU  Projection for oct]],"Yes","No")</f>
        <v>No</v>
      </c>
      <c r="X968" s="59">
        <f>AE968-Table1[[#This Row],[On Hand Stock (units)]]</f>
        <v>317.71797510149656</v>
      </c>
      <c r="Y968" s="59">
        <f>MAX(Table1[[#This Row],[Qty required to meet next quarter]],Table1[[#This Row],[MOQ/One lead time demand]])</f>
        <v>317.71797510149656</v>
      </c>
      <c r="Z968" s="59">
        <f>Table1[[#This Row],[Qty to purchase]]*Table1[[#This Row],[Std. Price ($)]]</f>
        <v>1848.3393799849759</v>
      </c>
      <c r="AA968" s="59"/>
      <c r="AB968" s="59"/>
      <c r="AC968" s="61">
        <f>Table1[[#This Row],[On Hand Stock (units)]]-(12*Table1[[#This Row],[APU
(units)]])</f>
        <v>-1151.6461879814967</v>
      </c>
      <c r="AD968" s="64">
        <v>58.799999999999969</v>
      </c>
      <c r="AE968" s="65">
        <f>AD968*Table1[[#This Row],[Std. Price ($)]]</f>
        <v>342.07178711999978</v>
      </c>
    </row>
    <row r="969" spans="1:31" ht="18.5" x14ac:dyDescent="0.35">
      <c r="A969" s="46">
        <v>36230.004491260981</v>
      </c>
      <c r="B969" s="47">
        <v>5.0469099999999996</v>
      </c>
      <c r="C969" s="47">
        <v>441.33706465382363</v>
      </c>
      <c r="D969" s="47">
        <f>Table1[[#This Row],[On-Hand Stock ($)]]/Table1[[#This Row],[Std. Price ($)]]</f>
        <v>87.446985314543682</v>
      </c>
      <c r="E969" s="48">
        <v>130</v>
      </c>
      <c r="F969" s="49">
        <v>0.2</v>
      </c>
      <c r="G969" s="48">
        <v>0.71</v>
      </c>
      <c r="H969" s="48">
        <v>0.84</v>
      </c>
      <c r="I969" s="48">
        <v>16</v>
      </c>
      <c r="J969" s="55">
        <f>Table1[[#This Row],[APU
(units)]]+(Table1[[#This Row],[APU Trend]]*Table1[[#This Row],[APU
(units)]])</f>
        <v>156</v>
      </c>
      <c r="K969" s="55" t="str">
        <f>IF(Table1[[#This Row],[On Hand Stock (units)]]&gt;J969,"Yes","No")</f>
        <v>No</v>
      </c>
      <c r="L969" s="55">
        <f>Table1[[#This Row],[Lead Time (days)]]/Table1[[#This Row],[S-OTD]]</f>
        <v>22.535211267605636</v>
      </c>
      <c r="M969" s="55">
        <f>(Table1[[#This Row],[Demand variability (COV)]]/100)*E969</f>
        <v>1.0919999999999999</v>
      </c>
      <c r="N969" s="55">
        <f>AVERAGE(Table1[[#This Row],[Lead Time (days)]],Table1[[#This Row],[Exp. Lead time]])</f>
        <v>19.267605633802816</v>
      </c>
      <c r="O969" s="55">
        <f>(Table1[[#This Row],[Exp. Lead time]]-N969)^2</f>
        <v>10.677246578059927</v>
      </c>
      <c r="P969" s="55">
        <v>10.677246578059927</v>
      </c>
      <c r="Q969" s="55">
        <f>1.64*SQRT(Table1[[#This Row],[Lead Time (days)]]*(M969^2)+Table1[[#This Row],[APU
(units)]]*P969)</f>
        <v>61.519053392553893</v>
      </c>
      <c r="R969" s="58">
        <f>Table1[[#This Row],[Safety Stock]]+(E969/30)*Table1[[#This Row],[Lead Time (days)]]</f>
        <v>130.85238672588721</v>
      </c>
      <c r="S969" s="58" t="str">
        <f>IF(Table1[[#This Row],[On Hand Stock (units)]]&gt;R969,"yes","no")</f>
        <v>no</v>
      </c>
      <c r="T969" s="59">
        <f>Table1[[#This Row],[On Hand Stock (units)]]-J969</f>
        <v>-68.553014685456318</v>
      </c>
      <c r="U969" s="59">
        <f>Table1[[#This Row],[Exp. Lead time]]*Table1[[#This Row],[APU
(units)]]/30</f>
        <v>97.65258215962443</v>
      </c>
      <c r="V969" s="59">
        <f>Table1[[#This Row],[On Hand Stock (units)]]+U969</f>
        <v>185.09956747416811</v>
      </c>
      <c r="W969" s="59" t="str">
        <f>IF(Table1[[#This Row],[On hand quantity after purchase]]&gt;Table1[[#This Row],[APU  Projection for oct]],"Yes","No")</f>
        <v>Yes</v>
      </c>
      <c r="X969" s="59">
        <f>AE969-Table1[[#This Row],[On Hand Stock (units)]]</f>
        <v>2668.1658746854559</v>
      </c>
      <c r="Y969" s="59">
        <f>MAX(Table1[[#This Row],[Qty required to meet next quarter]],Table1[[#This Row],[MOQ/One lead time demand]])</f>
        <v>2668.1658746854559</v>
      </c>
      <c r="Z969" s="59">
        <f>Table1[[#This Row],[Qty to purchase]]*Table1[[#This Row],[Std. Price ($)]]</f>
        <v>13465.993034608773</v>
      </c>
      <c r="AA969" s="59"/>
      <c r="AB969" s="59"/>
      <c r="AC969" s="61">
        <f>Table1[[#This Row],[On Hand Stock (units)]]-(12*Table1[[#This Row],[APU
(units)]])</f>
        <v>-1472.5530146854562</v>
      </c>
      <c r="AD969" s="64">
        <v>546</v>
      </c>
      <c r="AE969" s="65">
        <f>AD969*Table1[[#This Row],[Std. Price ($)]]</f>
        <v>2755.6128599999997</v>
      </c>
    </row>
    <row r="970" spans="1:31" ht="18.5" x14ac:dyDescent="0.35">
      <c r="A970" s="46">
        <v>70545.460368806773</v>
      </c>
      <c r="B970" s="47">
        <v>15.14073</v>
      </c>
      <c r="C970" s="47">
        <v>1298.4241060574461</v>
      </c>
      <c r="D970" s="47">
        <f>Table1[[#This Row],[On-Hand Stock ($)]]/Table1[[#This Row],[Std. Price ($)]]</f>
        <v>85.757034572140583</v>
      </c>
      <c r="E970" s="48">
        <v>130</v>
      </c>
      <c r="F970" s="49">
        <v>1.2</v>
      </c>
      <c r="G970" s="48">
        <v>0.96</v>
      </c>
      <c r="H970" s="48">
        <v>0.84</v>
      </c>
      <c r="I970" s="48">
        <v>16</v>
      </c>
      <c r="J970" s="55">
        <f>Table1[[#This Row],[APU
(units)]]+(Table1[[#This Row],[APU Trend]]*Table1[[#This Row],[APU
(units)]])</f>
        <v>286</v>
      </c>
      <c r="K970" s="55" t="str">
        <f>IF(Table1[[#This Row],[On Hand Stock (units)]]&gt;J970,"Yes","No")</f>
        <v>No</v>
      </c>
      <c r="L970" s="55">
        <f>Table1[[#This Row],[Lead Time (days)]]/Table1[[#This Row],[S-OTD]]</f>
        <v>16.666666666666668</v>
      </c>
      <c r="M970" s="55">
        <f>(Table1[[#This Row],[Demand variability (COV)]]/100)*E970</f>
        <v>1.0919999999999999</v>
      </c>
      <c r="N970" s="55">
        <f>AVERAGE(Table1[[#This Row],[Lead Time (days)]],Table1[[#This Row],[Exp. Lead time]])</f>
        <v>16.333333333333336</v>
      </c>
      <c r="O970" s="55">
        <f>(Table1[[#This Row],[Exp. Lead time]]-N970)^2</f>
        <v>0.11111111111111033</v>
      </c>
      <c r="P970" s="55">
        <v>0.11111111111111033</v>
      </c>
      <c r="Q970" s="55">
        <f>1.64*SQRT(Table1[[#This Row],[Lead Time (days)]]*(M970^2)+Table1[[#This Row],[APU
(units)]]*P970)</f>
        <v>9.4955672062377339</v>
      </c>
      <c r="R970" s="58">
        <f>Table1[[#This Row],[Safety Stock]]+(E970/30)*Table1[[#This Row],[Lead Time (days)]]</f>
        <v>78.828900539571066</v>
      </c>
      <c r="S970" s="58" t="str">
        <f>IF(Table1[[#This Row],[On Hand Stock (units)]]&gt;R970,"yes","no")</f>
        <v>yes</v>
      </c>
      <c r="T970" s="59">
        <f>Table1[[#This Row],[On Hand Stock (units)]]-J970</f>
        <v>-200.24296542785942</v>
      </c>
      <c r="U970" s="59">
        <f>Table1[[#This Row],[Exp. Lead time]]*Table1[[#This Row],[APU
(units)]]/30</f>
        <v>72.222222222222229</v>
      </c>
      <c r="V970" s="59">
        <f>Table1[[#This Row],[On Hand Stock (units)]]+U970</f>
        <v>157.97925679436281</v>
      </c>
      <c r="W970" s="59" t="str">
        <f>IF(Table1[[#This Row],[On hand quantity after purchase]]&gt;Table1[[#This Row],[APU  Projection for oct]],"Yes","No")</f>
        <v>No</v>
      </c>
      <c r="X970" s="59">
        <f>AE970-Table1[[#This Row],[On Hand Stock (units)]]</f>
        <v>19990.850945427861</v>
      </c>
      <c r="Y970" s="59">
        <f>MAX(Table1[[#This Row],[Qty required to meet next quarter]],Table1[[#This Row],[MOQ/One lead time demand]])</f>
        <v>19990.850945427861</v>
      </c>
      <c r="Z970" s="59">
        <f>Table1[[#This Row],[Qty to purchase]]*Table1[[#This Row],[Std. Price ($)]]</f>
        <v>302676.07663496799</v>
      </c>
      <c r="AA970" s="59"/>
      <c r="AB970" s="59"/>
      <c r="AC970" s="61">
        <f>Table1[[#This Row],[On Hand Stock (units)]]-(12*Table1[[#This Row],[APU
(units)]])</f>
        <v>-1474.2429654278594</v>
      </c>
      <c r="AD970" s="64">
        <v>1326</v>
      </c>
      <c r="AE970" s="65">
        <f>AD970*Table1[[#This Row],[Std. Price ($)]]</f>
        <v>20076.607980000001</v>
      </c>
    </row>
    <row r="971" spans="1:31" ht="18.5" x14ac:dyDescent="0.35">
      <c r="A971" s="46">
        <v>90062.383285634889</v>
      </c>
      <c r="B971" s="47">
        <v>8.377320629999998</v>
      </c>
      <c r="C971" s="47">
        <v>3900</v>
      </c>
      <c r="D971" s="47">
        <f>Table1[[#This Row],[On-Hand Stock ($)]]/Table1[[#This Row],[Std. Price ($)]]</f>
        <v>465.54264451019355</v>
      </c>
      <c r="E971" s="48">
        <v>34</v>
      </c>
      <c r="F971" s="49">
        <v>-0.7</v>
      </c>
      <c r="G971" s="48">
        <v>1</v>
      </c>
      <c r="H971" s="48">
        <v>3.46</v>
      </c>
      <c r="I971" s="48">
        <v>90</v>
      </c>
      <c r="J971" s="55">
        <f>Table1[[#This Row],[APU
(units)]]+(Table1[[#This Row],[APU Trend]]*Table1[[#This Row],[APU
(units)]])</f>
        <v>10.200000000000003</v>
      </c>
      <c r="K971" s="55" t="str">
        <f>IF(Table1[[#This Row],[On Hand Stock (units)]]&gt;J971,"Yes","No")</f>
        <v>Yes</v>
      </c>
      <c r="L971" s="55">
        <f>Table1[[#This Row],[Lead Time (days)]]/Table1[[#This Row],[S-OTD]]</f>
        <v>90</v>
      </c>
      <c r="M971" s="55">
        <f>(Table1[[#This Row],[Demand variability (COV)]]/100)*E971</f>
        <v>1.1763999999999999</v>
      </c>
      <c r="N971" s="55">
        <f>AVERAGE(Table1[[#This Row],[Lead Time (days)]],Table1[[#This Row],[Exp. Lead time]])</f>
        <v>90</v>
      </c>
      <c r="O971" s="55">
        <f>(Table1[[#This Row],[Exp. Lead time]]-N971)^2</f>
        <v>0</v>
      </c>
      <c r="P971" s="55">
        <v>0</v>
      </c>
      <c r="Q971" s="55">
        <f>1.64*SQRT(Table1[[#This Row],[Lead Time (days)]]*(M971^2)+Table1[[#This Row],[APU
(units)]]*P971)</f>
        <v>18.302908921956636</v>
      </c>
      <c r="R971" s="58">
        <f>Table1[[#This Row],[Safety Stock]]+(E971/30)*Table1[[#This Row],[Lead Time (days)]]</f>
        <v>120.30290892195663</v>
      </c>
      <c r="S971" s="58" t="str">
        <f>IF(Table1[[#This Row],[On Hand Stock (units)]]&gt;R971,"yes","no")</f>
        <v>yes</v>
      </c>
      <c r="T971" s="59">
        <f>Table1[[#This Row],[On Hand Stock (units)]]-J971</f>
        <v>455.34264451019357</v>
      </c>
      <c r="U971" s="59">
        <f>Table1[[#This Row],[Exp. Lead time]]*Table1[[#This Row],[APU
(units)]]/30</f>
        <v>102</v>
      </c>
      <c r="V971" s="59">
        <f>Table1[[#This Row],[On Hand Stock (units)]]+U971</f>
        <v>567.54264451019355</v>
      </c>
      <c r="W971" s="59" t="str">
        <f>IF(Table1[[#This Row],[On hand quantity after purchase]]&gt;Table1[[#This Row],[APU  Projection for oct]],"Yes","No")</f>
        <v>Yes</v>
      </c>
      <c r="X971" s="59">
        <f>AE971-Table1[[#This Row],[On Hand Stock (units)]]</f>
        <v>-807.33732621419335</v>
      </c>
      <c r="Y971" s="59">
        <f>MAX(Table1[[#This Row],[Qty required to meet next quarter]],Table1[[#This Row],[MOQ/One lead time demand]])</f>
        <v>102</v>
      </c>
      <c r="Z971" s="59">
        <f>Table1[[#This Row],[Qty to purchase]]*Table1[[#This Row],[Std. Price ($)]]</f>
        <v>854.48670425999978</v>
      </c>
      <c r="AA971" s="59"/>
      <c r="AB971" s="59"/>
      <c r="AC971" s="61">
        <f>Table1[[#This Row],[On Hand Stock (units)]]-(12*Table1[[#This Row],[APU
(units)]])</f>
        <v>57.542644510193554</v>
      </c>
      <c r="AD971" s="64">
        <v>-40.799999999999983</v>
      </c>
      <c r="AE971" s="65">
        <f>AD971*Table1[[#This Row],[Std. Price ($)]]</f>
        <v>-341.7946817039998</v>
      </c>
    </row>
    <row r="972" spans="1:31" ht="18.5" x14ac:dyDescent="0.35">
      <c r="A972" s="46">
        <v>91032.29837283153</v>
      </c>
      <c r="B972" s="47">
        <v>13.459</v>
      </c>
      <c r="C972" s="47">
        <v>1394.8791646301256</v>
      </c>
      <c r="D972" s="47">
        <f>Table1[[#This Row],[On-Hand Stock ($)]]/Table1[[#This Row],[Std. Price ($)]]</f>
        <v>103.63913846720601</v>
      </c>
      <c r="E972" s="48">
        <v>170</v>
      </c>
      <c r="F972" s="49">
        <v>-0.1</v>
      </c>
      <c r="G972" s="48">
        <v>0.93</v>
      </c>
      <c r="H972" s="48">
        <v>0.76</v>
      </c>
      <c r="I972" s="48">
        <v>16</v>
      </c>
      <c r="J972" s="55">
        <f>Table1[[#This Row],[APU
(units)]]+(Table1[[#This Row],[APU Trend]]*Table1[[#This Row],[APU
(units)]])</f>
        <v>153</v>
      </c>
      <c r="K972" s="55" t="str">
        <f>IF(Table1[[#This Row],[On Hand Stock (units)]]&gt;J972,"Yes","No")</f>
        <v>No</v>
      </c>
      <c r="L972" s="55">
        <f>Table1[[#This Row],[Lead Time (days)]]/Table1[[#This Row],[S-OTD]]</f>
        <v>17.204301075268816</v>
      </c>
      <c r="M972" s="55">
        <f>(Table1[[#This Row],[Demand variability (COV)]]/100)*E972</f>
        <v>1.292</v>
      </c>
      <c r="N972" s="55">
        <f>AVERAGE(Table1[[#This Row],[Lead Time (days)]],Table1[[#This Row],[Exp. Lead time]])</f>
        <v>16.602150537634408</v>
      </c>
      <c r="O972" s="55">
        <f>(Table1[[#This Row],[Exp. Lead time]]-N972)^2</f>
        <v>0.36258526997340668</v>
      </c>
      <c r="P972" s="55">
        <v>0.36258526997340668</v>
      </c>
      <c r="Q972" s="55">
        <f>1.64*SQRT(Table1[[#This Row],[Lead Time (days)]]*(M972^2)+Table1[[#This Row],[APU
(units)]]*P972)</f>
        <v>15.414928719617249</v>
      </c>
      <c r="R972" s="58">
        <f>Table1[[#This Row],[Safety Stock]]+(E972/30)*Table1[[#This Row],[Lead Time (days)]]</f>
        <v>106.08159538628392</v>
      </c>
      <c r="S972" s="58" t="str">
        <f>IF(Table1[[#This Row],[On Hand Stock (units)]]&gt;R972,"yes","no")</f>
        <v>no</v>
      </c>
      <c r="T972" s="59">
        <f>Table1[[#This Row],[On Hand Stock (units)]]-J972</f>
        <v>-49.36086153279399</v>
      </c>
      <c r="U972" s="59">
        <f>Table1[[#This Row],[Exp. Lead time]]*Table1[[#This Row],[APU
(units)]]/30</f>
        <v>97.491039426523287</v>
      </c>
      <c r="V972" s="59">
        <f>Table1[[#This Row],[On Hand Stock (units)]]+U972</f>
        <v>201.1301778937293</v>
      </c>
      <c r="W972" s="59" t="str">
        <f>IF(Table1[[#This Row],[On hand quantity after purchase]]&gt;Table1[[#This Row],[APU  Projection for oct]],"Yes","No")</f>
        <v>Yes</v>
      </c>
      <c r="X972" s="59">
        <f>AE972-Table1[[#This Row],[On Hand Stock (units)]]</f>
        <v>5387.6328615327939</v>
      </c>
      <c r="Y972" s="59">
        <f>MAX(Table1[[#This Row],[Qty required to meet next quarter]],Table1[[#This Row],[MOQ/One lead time demand]])</f>
        <v>5387.6328615327939</v>
      </c>
      <c r="Z972" s="59">
        <f>Table1[[#This Row],[Qty to purchase]]*Table1[[#This Row],[Std. Price ($)]]</f>
        <v>72512.150683369866</v>
      </c>
      <c r="AA972" s="59"/>
      <c r="AB972" s="59"/>
      <c r="AC972" s="61">
        <f>Table1[[#This Row],[On Hand Stock (units)]]-(12*Table1[[#This Row],[APU
(units)]])</f>
        <v>-1936.3608615327939</v>
      </c>
      <c r="AD972" s="64">
        <v>408</v>
      </c>
      <c r="AE972" s="65">
        <f>AD972*Table1[[#This Row],[Std. Price ($)]]</f>
        <v>5491.2719999999999</v>
      </c>
    </row>
    <row r="973" spans="1:31" ht="18.5" x14ac:dyDescent="0.35">
      <c r="A973" s="46">
        <v>38944.518831152222</v>
      </c>
      <c r="B973" s="47">
        <v>15.020759999999999</v>
      </c>
      <c r="C973" s="47">
        <v>380.009355043771</v>
      </c>
      <c r="D973" s="47">
        <f>Table1[[#This Row],[On-Hand Stock ($)]]/Table1[[#This Row],[Std. Price ($)]]</f>
        <v>25.298943265438702</v>
      </c>
      <c r="E973" s="48">
        <v>170</v>
      </c>
      <c r="F973" s="49">
        <v>1.2</v>
      </c>
      <c r="G973" s="48">
        <v>0.86</v>
      </c>
      <c r="H973" s="48">
        <v>0.56000000000000005</v>
      </c>
      <c r="I973" s="48">
        <v>6</v>
      </c>
      <c r="J973" s="55">
        <f>Table1[[#This Row],[APU
(units)]]+(Table1[[#This Row],[APU Trend]]*Table1[[#This Row],[APU
(units)]])</f>
        <v>374</v>
      </c>
      <c r="K973" s="55" t="str">
        <f>IF(Table1[[#This Row],[On Hand Stock (units)]]&gt;J973,"Yes","No")</f>
        <v>No</v>
      </c>
      <c r="L973" s="55">
        <f>Table1[[#This Row],[Lead Time (days)]]/Table1[[#This Row],[S-OTD]]</f>
        <v>6.9767441860465116</v>
      </c>
      <c r="M973" s="55">
        <f>(Table1[[#This Row],[Demand variability (COV)]]/100)*E973</f>
        <v>0.95200000000000018</v>
      </c>
      <c r="N973" s="55">
        <f>AVERAGE(Table1[[#This Row],[Lead Time (days)]],Table1[[#This Row],[Exp. Lead time]])</f>
        <v>6.4883720930232558</v>
      </c>
      <c r="O973" s="55">
        <f>(Table1[[#This Row],[Exp. Lead time]]-N973)^2</f>
        <v>0.23850730124391561</v>
      </c>
      <c r="P973" s="55">
        <v>0.23850730124391561</v>
      </c>
      <c r="Q973" s="55">
        <f>1.64*SQRT(Table1[[#This Row],[Lead Time (days)]]*(M973^2)+Table1[[#This Row],[APU
(units)]]*P973)</f>
        <v>11.121094451211086</v>
      </c>
      <c r="R973" s="58">
        <f>Table1[[#This Row],[Safety Stock]]+(E973/30)*Table1[[#This Row],[Lead Time (days)]]</f>
        <v>45.121094451211086</v>
      </c>
      <c r="S973" s="58" t="str">
        <f>IF(Table1[[#This Row],[On Hand Stock (units)]]&gt;R973,"yes","no")</f>
        <v>no</v>
      </c>
      <c r="T973" s="59">
        <f>Table1[[#This Row],[On Hand Stock (units)]]-J973</f>
        <v>-348.70105673456129</v>
      </c>
      <c r="U973" s="59">
        <f>Table1[[#This Row],[Exp. Lead time]]*Table1[[#This Row],[APU
(units)]]/30</f>
        <v>39.534883720930232</v>
      </c>
      <c r="V973" s="59">
        <f>Table1[[#This Row],[On Hand Stock (units)]]+U973</f>
        <v>64.833826986368933</v>
      </c>
      <c r="W973" s="59" t="str">
        <f>IF(Table1[[#This Row],[On hand quantity after purchase]]&gt;Table1[[#This Row],[APU  Projection for oct]],"Yes","No")</f>
        <v>No</v>
      </c>
      <c r="X973" s="59">
        <f>AE973-Table1[[#This Row],[On Hand Stock (units)]]</f>
        <v>26020.698896734561</v>
      </c>
      <c r="Y973" s="59">
        <f>MAX(Table1[[#This Row],[Qty required to meet next quarter]],Table1[[#This Row],[MOQ/One lead time demand]])</f>
        <v>26020.698896734561</v>
      </c>
      <c r="Z973" s="59">
        <f>Table1[[#This Row],[Qty to purchase]]*Table1[[#This Row],[Std. Price ($)]]</f>
        <v>390850.67316011462</v>
      </c>
      <c r="AA973" s="59"/>
      <c r="AB973" s="59"/>
      <c r="AC973" s="61">
        <f>Table1[[#This Row],[On Hand Stock (units)]]-(12*Table1[[#This Row],[APU
(units)]])</f>
        <v>-2014.7010567345612</v>
      </c>
      <c r="AD973" s="64">
        <v>1734</v>
      </c>
      <c r="AE973" s="65">
        <f>AD973*Table1[[#This Row],[Std. Price ($)]]</f>
        <v>26045.99784</v>
      </c>
    </row>
    <row r="974" spans="1:31" ht="18.5" x14ac:dyDescent="0.35">
      <c r="A974" s="46">
        <v>11233.80771266641</v>
      </c>
      <c r="B974" s="47">
        <v>220.62408824999997</v>
      </c>
      <c r="C974" s="47">
        <v>3903.8171229611094</v>
      </c>
      <c r="D974" s="47">
        <f>Table1[[#This Row],[On-Hand Stock ($)]]/Table1[[#This Row],[Std. Price ($)]]</f>
        <v>17.694428355155413</v>
      </c>
      <c r="E974" s="48">
        <v>10</v>
      </c>
      <c r="F974" s="49">
        <v>-0.6</v>
      </c>
      <c r="G974" s="48">
        <v>0.77</v>
      </c>
      <c r="H974" s="48">
        <v>1.69</v>
      </c>
      <c r="I974" s="48">
        <v>27</v>
      </c>
      <c r="J974" s="55">
        <f>Table1[[#This Row],[APU
(units)]]+(Table1[[#This Row],[APU Trend]]*Table1[[#This Row],[APU
(units)]])</f>
        <v>4</v>
      </c>
      <c r="K974" s="55" t="str">
        <f>IF(Table1[[#This Row],[On Hand Stock (units)]]&gt;J974,"Yes","No")</f>
        <v>Yes</v>
      </c>
      <c r="L974" s="55">
        <f>Table1[[#This Row],[Lead Time (days)]]/Table1[[#This Row],[S-OTD]]</f>
        <v>35.064935064935064</v>
      </c>
      <c r="M974" s="55">
        <f>(Table1[[#This Row],[Demand variability (COV)]]/100)*E974</f>
        <v>0.16899999999999998</v>
      </c>
      <c r="N974" s="55">
        <f>AVERAGE(Table1[[#This Row],[Lead Time (days)]],Table1[[#This Row],[Exp. Lead time]])</f>
        <v>31.032467532467532</v>
      </c>
      <c r="O974" s="55">
        <f>(Table1[[#This Row],[Exp. Lead time]]-N974)^2</f>
        <v>16.260794400404784</v>
      </c>
      <c r="P974" s="55">
        <v>16.260794400404784</v>
      </c>
      <c r="Q974" s="55">
        <f>1.64*SQRT(Table1[[#This Row],[Lead Time (days)]]*(M974^2)+Table1[[#This Row],[APU
(units)]]*P974)</f>
        <v>20.962452222115786</v>
      </c>
      <c r="R974" s="58">
        <f>Table1[[#This Row],[Safety Stock]]+(E974/30)*Table1[[#This Row],[Lead Time (days)]]</f>
        <v>29.962452222115786</v>
      </c>
      <c r="S974" s="58" t="str">
        <f>IF(Table1[[#This Row],[On Hand Stock (units)]]&gt;R974,"yes","no")</f>
        <v>no</v>
      </c>
      <c r="T974" s="59">
        <f>Table1[[#This Row],[On Hand Stock (units)]]-J974</f>
        <v>13.694428355155413</v>
      </c>
      <c r="U974" s="59">
        <f>Table1[[#This Row],[Exp. Lead time]]*Table1[[#This Row],[APU
(units)]]/30</f>
        <v>11.688311688311689</v>
      </c>
      <c r="V974" s="59">
        <f>Table1[[#This Row],[On Hand Stock (units)]]+U974</f>
        <v>29.382740043467102</v>
      </c>
      <c r="W974" s="59" t="str">
        <f>IF(Table1[[#This Row],[On hand quantity after purchase]]&gt;Table1[[#This Row],[APU  Projection for oct]],"Yes","No")</f>
        <v>Yes</v>
      </c>
      <c r="X974" s="59">
        <f>AE974-Table1[[#This Row],[On Hand Stock (units)]]</f>
        <v>-1341.4389578551552</v>
      </c>
      <c r="Y974" s="59">
        <f>MAX(Table1[[#This Row],[Qty required to meet next quarter]],Table1[[#This Row],[MOQ/One lead time demand]])</f>
        <v>11.688311688311689</v>
      </c>
      <c r="Z974" s="59">
        <f>Table1[[#This Row],[Qty to purchase]]*Table1[[#This Row],[Std. Price ($)]]</f>
        <v>2578.7231094155841</v>
      </c>
      <c r="AA974" s="59"/>
      <c r="AB974" s="59"/>
      <c r="AC974" s="61">
        <f>Table1[[#This Row],[On Hand Stock (units)]]-(12*Table1[[#This Row],[APU
(units)]])</f>
        <v>-102.30557164484459</v>
      </c>
      <c r="AD974" s="64">
        <v>-6</v>
      </c>
      <c r="AE974" s="65">
        <f>AD974*Table1[[#This Row],[Std. Price ($)]]</f>
        <v>-1323.7445294999998</v>
      </c>
    </row>
    <row r="975" spans="1:31" ht="18.5" x14ac:dyDescent="0.35">
      <c r="A975" s="46">
        <v>42687.207780557335</v>
      </c>
      <c r="B975" s="47">
        <v>62.893526019999996</v>
      </c>
      <c r="C975" s="47">
        <v>1238.1329416165572</v>
      </c>
      <c r="D975" s="47">
        <f>Table1[[#This Row],[On-Hand Stock ($)]]/Table1[[#This Row],[Std. Price ($)]]</f>
        <v>19.686174714116582</v>
      </c>
      <c r="E975" s="48">
        <v>220</v>
      </c>
      <c r="F975" s="49">
        <v>-0.4</v>
      </c>
      <c r="G975" s="48">
        <v>0.95</v>
      </c>
      <c r="H975" s="48">
        <v>0.64</v>
      </c>
      <c r="I975" s="48">
        <v>3</v>
      </c>
      <c r="J975" s="55">
        <f>Table1[[#This Row],[APU
(units)]]+(Table1[[#This Row],[APU Trend]]*Table1[[#This Row],[APU
(units)]])</f>
        <v>132</v>
      </c>
      <c r="K975" s="55" t="str">
        <f>IF(Table1[[#This Row],[On Hand Stock (units)]]&gt;J975,"Yes","No")</f>
        <v>No</v>
      </c>
      <c r="L975" s="55">
        <f>Table1[[#This Row],[Lead Time (days)]]/Table1[[#This Row],[S-OTD]]</f>
        <v>3.1578947368421053</v>
      </c>
      <c r="M975" s="55">
        <f>(Table1[[#This Row],[Demand variability (COV)]]/100)*E975</f>
        <v>1.4080000000000001</v>
      </c>
      <c r="N975" s="55">
        <f>AVERAGE(Table1[[#This Row],[Lead Time (days)]],Table1[[#This Row],[Exp. Lead time]])</f>
        <v>3.0789473684210527</v>
      </c>
      <c r="O975" s="55">
        <f>(Table1[[#This Row],[Exp. Lead time]]-N975)^2</f>
        <v>6.2326869806094221E-3</v>
      </c>
      <c r="P975" s="55">
        <v>6.2326869806094221E-3</v>
      </c>
      <c r="Q975" s="55">
        <f>1.64*SQRT(Table1[[#This Row],[Lead Time (days)]]*(M975^2)+Table1[[#This Row],[APU
(units)]]*P975)</f>
        <v>4.4366723117523978</v>
      </c>
      <c r="R975" s="58">
        <f>Table1[[#This Row],[Safety Stock]]+(E975/30)*Table1[[#This Row],[Lead Time (days)]]</f>
        <v>26.436672311752396</v>
      </c>
      <c r="S975" s="58" t="str">
        <f>IF(Table1[[#This Row],[On Hand Stock (units)]]&gt;R975,"yes","no")</f>
        <v>no</v>
      </c>
      <c r="T975" s="59">
        <f>Table1[[#This Row],[On Hand Stock (units)]]-J975</f>
        <v>-112.31382528588341</v>
      </c>
      <c r="U975" s="59">
        <f>Table1[[#This Row],[Exp. Lead time]]*Table1[[#This Row],[APU
(units)]]/30</f>
        <v>23.157894736842103</v>
      </c>
      <c r="V975" s="59">
        <f>Table1[[#This Row],[On Hand Stock (units)]]+U975</f>
        <v>42.844069450958685</v>
      </c>
      <c r="W975" s="59" t="str">
        <f>IF(Table1[[#This Row],[On hand quantity after purchase]]&gt;Table1[[#This Row],[APU  Projection for oct]],"Yes","No")</f>
        <v>No</v>
      </c>
      <c r="X975" s="59">
        <f>AE975-Table1[[#This Row],[On Hand Stock (units)]]</f>
        <v>8282.2592599258787</v>
      </c>
      <c r="Y975" s="59">
        <f>MAX(Table1[[#This Row],[Qty required to meet next quarter]],Table1[[#This Row],[MOQ/One lead time demand]])</f>
        <v>8282.2592599258787</v>
      </c>
      <c r="Z975" s="59">
        <f>Table1[[#This Row],[Qty to purchase]]*Table1[[#This Row],[Std. Price ($)]]</f>
        <v>520900.48826853419</v>
      </c>
      <c r="AA975" s="59"/>
      <c r="AB975" s="59"/>
      <c r="AC975" s="61">
        <f>Table1[[#This Row],[On Hand Stock (units)]]-(12*Table1[[#This Row],[APU
(units)]])</f>
        <v>-2620.3138252858835</v>
      </c>
      <c r="AD975" s="64">
        <v>131.99999999999994</v>
      </c>
      <c r="AE975" s="65">
        <f>AD975*Table1[[#This Row],[Std. Price ($)]]</f>
        <v>8301.9454346399962</v>
      </c>
    </row>
    <row r="976" spans="1:31" ht="18.5" x14ac:dyDescent="0.35">
      <c r="A976" s="46">
        <v>5477.9446211135173</v>
      </c>
      <c r="B976" s="47">
        <v>26.296850809999999</v>
      </c>
      <c r="C976" s="47">
        <v>351.28425043553131</v>
      </c>
      <c r="D976" s="47">
        <f>Table1[[#This Row],[On-Hand Stock ($)]]/Table1[[#This Row],[Std. Price ($)]]</f>
        <v>13.358415156766496</v>
      </c>
      <c r="E976" s="48">
        <v>42</v>
      </c>
      <c r="F976" s="49">
        <v>1.2</v>
      </c>
      <c r="G976" s="48">
        <v>0.98</v>
      </c>
      <c r="H976" s="48">
        <v>1.62</v>
      </c>
      <c r="I976" s="48">
        <v>5</v>
      </c>
      <c r="J976" s="55">
        <f>Table1[[#This Row],[APU
(units)]]+(Table1[[#This Row],[APU Trend]]*Table1[[#This Row],[APU
(units)]])</f>
        <v>92.4</v>
      </c>
      <c r="K976" s="55" t="str">
        <f>IF(Table1[[#This Row],[On Hand Stock (units)]]&gt;J976,"Yes","No")</f>
        <v>No</v>
      </c>
      <c r="L976" s="55">
        <f>Table1[[#This Row],[Lead Time (days)]]/Table1[[#This Row],[S-OTD]]</f>
        <v>5.1020408163265305</v>
      </c>
      <c r="M976" s="55">
        <f>(Table1[[#This Row],[Demand variability (COV)]]/100)*E976</f>
        <v>0.68040000000000012</v>
      </c>
      <c r="N976" s="55">
        <f>AVERAGE(Table1[[#This Row],[Lead Time (days)]],Table1[[#This Row],[Exp. Lead time]])</f>
        <v>5.0510204081632653</v>
      </c>
      <c r="O976" s="55">
        <f>(Table1[[#This Row],[Exp. Lead time]]-N976)^2</f>
        <v>2.6030820491461837E-3</v>
      </c>
      <c r="P976" s="55">
        <v>2.6030820491461837E-3</v>
      </c>
      <c r="Q976" s="55">
        <f>1.64*SQRT(Table1[[#This Row],[Lead Time (days)]]*(M976^2)+Table1[[#This Row],[APU
(units)]]*P976)</f>
        <v>2.5533753233346075</v>
      </c>
      <c r="R976" s="58">
        <f>Table1[[#This Row],[Safety Stock]]+(E976/30)*Table1[[#This Row],[Lead Time (days)]]</f>
        <v>9.5533753233346079</v>
      </c>
      <c r="S976" s="58" t="str">
        <f>IF(Table1[[#This Row],[On Hand Stock (units)]]&gt;R976,"yes","no")</f>
        <v>yes</v>
      </c>
      <c r="T976" s="59">
        <f>Table1[[#This Row],[On Hand Stock (units)]]-J976</f>
        <v>-79.041584843233508</v>
      </c>
      <c r="U976" s="59">
        <f>Table1[[#This Row],[Exp. Lead time]]*Table1[[#This Row],[APU
(units)]]/30</f>
        <v>7.1428571428571423</v>
      </c>
      <c r="V976" s="59">
        <f>Table1[[#This Row],[On Hand Stock (units)]]+U976</f>
        <v>20.501272299623636</v>
      </c>
      <c r="W976" s="59" t="str">
        <f>IF(Table1[[#This Row],[On hand quantity after purchase]]&gt;Table1[[#This Row],[APU  Projection for oct]],"Yes","No")</f>
        <v>No</v>
      </c>
      <c r="X976" s="59">
        <f>AE976-Table1[[#This Row],[On Hand Stock (units)]]</f>
        <v>11252.212471847231</v>
      </c>
      <c r="Y976" s="59">
        <f>MAX(Table1[[#This Row],[Qty required to meet next quarter]],Table1[[#This Row],[MOQ/One lead time demand]])</f>
        <v>11252.212471847231</v>
      </c>
      <c r="Z976" s="59">
        <f>Table1[[#This Row],[Qty to purchase]]*Table1[[#This Row],[Std. Price ($)]]</f>
        <v>295897.75265458797</v>
      </c>
      <c r="AA976" s="59"/>
      <c r="AB976" s="59"/>
      <c r="AC976" s="61">
        <f>Table1[[#This Row],[On Hand Stock (units)]]-(12*Table1[[#This Row],[APU
(units)]])</f>
        <v>-490.64158484323349</v>
      </c>
      <c r="AD976" s="64">
        <v>428.4</v>
      </c>
      <c r="AE976" s="65">
        <f>AD976*Table1[[#This Row],[Std. Price ($)]]</f>
        <v>11265.570887003998</v>
      </c>
    </row>
    <row r="977" spans="1:31" ht="18.5" x14ac:dyDescent="0.35">
      <c r="A977" s="46">
        <v>54362.082734698379</v>
      </c>
      <c r="B977" s="47">
        <v>125.14608328999999</v>
      </c>
      <c r="C977" s="47">
        <v>30968.299341780661</v>
      </c>
      <c r="D977" s="47">
        <f>Table1[[#This Row],[On-Hand Stock ($)]]/Table1[[#This Row],[Std. Price ($)]]</f>
        <v>247.45719983915177</v>
      </c>
      <c r="E977" s="48">
        <v>220</v>
      </c>
      <c r="F977" s="49">
        <v>-0.1</v>
      </c>
      <c r="G977" s="48">
        <v>1</v>
      </c>
      <c r="H977" s="48">
        <v>1.04</v>
      </c>
      <c r="I977" s="48">
        <v>28</v>
      </c>
      <c r="J977" s="55">
        <f>Table1[[#This Row],[APU
(units)]]+(Table1[[#This Row],[APU Trend]]*Table1[[#This Row],[APU
(units)]])</f>
        <v>198</v>
      </c>
      <c r="K977" s="55" t="str">
        <f>IF(Table1[[#This Row],[On Hand Stock (units)]]&gt;J977,"Yes","No")</f>
        <v>Yes</v>
      </c>
      <c r="L977" s="55">
        <f>Table1[[#This Row],[Lead Time (days)]]/Table1[[#This Row],[S-OTD]]</f>
        <v>28</v>
      </c>
      <c r="M977" s="55">
        <f>(Table1[[#This Row],[Demand variability (COV)]]/100)*E977</f>
        <v>2.2879999999999998</v>
      </c>
      <c r="N977" s="55">
        <f>AVERAGE(Table1[[#This Row],[Lead Time (days)]],Table1[[#This Row],[Exp. Lead time]])</f>
        <v>28</v>
      </c>
      <c r="O977" s="55">
        <f>(Table1[[#This Row],[Exp. Lead time]]-N977)^2</f>
        <v>0</v>
      </c>
      <c r="P977" s="55">
        <v>0</v>
      </c>
      <c r="Q977" s="55">
        <f>1.64*SQRT(Table1[[#This Row],[Lead Time (days)]]*(M977^2)+Table1[[#This Row],[APU
(units)]]*P977)</f>
        <v>19.855411119067764</v>
      </c>
      <c r="R977" s="58">
        <f>Table1[[#This Row],[Safety Stock]]+(E977/30)*Table1[[#This Row],[Lead Time (days)]]</f>
        <v>225.18874445240107</v>
      </c>
      <c r="S977" s="58" t="str">
        <f>IF(Table1[[#This Row],[On Hand Stock (units)]]&gt;R977,"yes","no")</f>
        <v>yes</v>
      </c>
      <c r="T977" s="59">
        <f>Table1[[#This Row],[On Hand Stock (units)]]-J977</f>
        <v>49.45719983915177</v>
      </c>
      <c r="U977" s="59">
        <f>Table1[[#This Row],[Exp. Lead time]]*Table1[[#This Row],[APU
(units)]]/30</f>
        <v>205.33333333333334</v>
      </c>
      <c r="V977" s="59">
        <f>Table1[[#This Row],[On Hand Stock (units)]]+U977</f>
        <v>452.79053317248508</v>
      </c>
      <c r="W977" s="59" t="str">
        <f>IF(Table1[[#This Row],[On hand quantity after purchase]]&gt;Table1[[#This Row],[APU  Projection for oct]],"Yes","No")</f>
        <v>Yes</v>
      </c>
      <c r="X977" s="59">
        <f>AE977-Table1[[#This Row],[On Hand Stock (units)]]</f>
        <v>65829.674777280845</v>
      </c>
      <c r="Y977" s="59">
        <f>MAX(Table1[[#This Row],[Qty required to meet next quarter]],Table1[[#This Row],[MOQ/One lead time demand]])</f>
        <v>65829.674777280845</v>
      </c>
      <c r="Z977" s="59">
        <f>Table1[[#This Row],[Qty to purchase]]*Table1[[#This Row],[Std. Price ($)]]</f>
        <v>8238325.9626312004</v>
      </c>
      <c r="AA977" s="59"/>
      <c r="AB977" s="59"/>
      <c r="AC977" s="61">
        <f>Table1[[#This Row],[On Hand Stock (units)]]-(12*Table1[[#This Row],[APU
(units)]])</f>
        <v>-2392.5428001608484</v>
      </c>
      <c r="AD977" s="64">
        <v>528</v>
      </c>
      <c r="AE977" s="65">
        <f>AD977*Table1[[#This Row],[Std. Price ($)]]</f>
        <v>66077.131977119992</v>
      </c>
    </row>
    <row r="978" spans="1:31" ht="18.5" x14ac:dyDescent="0.35">
      <c r="A978" s="46">
        <v>29891.194711443248</v>
      </c>
      <c r="B978" s="47">
        <v>9.4867494400000005</v>
      </c>
      <c r="C978" s="47">
        <v>1223.4978025701323</v>
      </c>
      <c r="D978" s="47">
        <f>Table1[[#This Row],[On-Hand Stock ($)]]/Table1[[#This Row],[Std. Price ($)]]</f>
        <v>128.96912797247148</v>
      </c>
      <c r="E978" s="48">
        <v>114</v>
      </c>
      <c r="F978" s="49">
        <v>1.2</v>
      </c>
      <c r="G978" s="48">
        <v>0.8</v>
      </c>
      <c r="H978" s="48">
        <v>1.06</v>
      </c>
      <c r="I978" s="48">
        <v>21</v>
      </c>
      <c r="J978" s="55">
        <f>Table1[[#This Row],[APU
(units)]]+(Table1[[#This Row],[APU Trend]]*Table1[[#This Row],[APU
(units)]])</f>
        <v>250.79999999999998</v>
      </c>
      <c r="K978" s="55" t="str">
        <f>IF(Table1[[#This Row],[On Hand Stock (units)]]&gt;J978,"Yes","No")</f>
        <v>No</v>
      </c>
      <c r="L978" s="55">
        <f>Table1[[#This Row],[Lead Time (days)]]/Table1[[#This Row],[S-OTD]]</f>
        <v>26.25</v>
      </c>
      <c r="M978" s="55">
        <f>(Table1[[#This Row],[Demand variability (COV)]]/100)*E978</f>
        <v>1.2083999999999999</v>
      </c>
      <c r="N978" s="55">
        <f>AVERAGE(Table1[[#This Row],[Lead Time (days)]],Table1[[#This Row],[Exp. Lead time]])</f>
        <v>23.625</v>
      </c>
      <c r="O978" s="55">
        <f>(Table1[[#This Row],[Exp. Lead time]]-N978)^2</f>
        <v>6.890625</v>
      </c>
      <c r="P978" s="55">
        <v>6.890625</v>
      </c>
      <c r="Q978" s="55">
        <f>1.64*SQRT(Table1[[#This Row],[Lead Time (days)]]*(M978^2)+Table1[[#This Row],[APU
(units)]]*P978)</f>
        <v>46.853399112526468</v>
      </c>
      <c r="R978" s="58">
        <f>Table1[[#This Row],[Safety Stock]]+(E978/30)*Table1[[#This Row],[Lead Time (days)]]</f>
        <v>126.65339911252647</v>
      </c>
      <c r="S978" s="58" t="str">
        <f>IF(Table1[[#This Row],[On Hand Stock (units)]]&gt;R978,"yes","no")</f>
        <v>yes</v>
      </c>
      <c r="T978" s="59">
        <f>Table1[[#This Row],[On Hand Stock (units)]]-J978</f>
        <v>-121.8308720275285</v>
      </c>
      <c r="U978" s="59">
        <f>Table1[[#This Row],[Exp. Lead time]]*Table1[[#This Row],[APU
(units)]]/30</f>
        <v>99.75</v>
      </c>
      <c r="V978" s="59">
        <f>Table1[[#This Row],[On Hand Stock (units)]]+U978</f>
        <v>228.71912797247148</v>
      </c>
      <c r="W978" s="59" t="str">
        <f>IF(Table1[[#This Row],[On hand quantity after purchase]]&gt;Table1[[#This Row],[APU  Projection for oct]],"Yes","No")</f>
        <v>No</v>
      </c>
      <c r="X978" s="59">
        <f>AE978-Table1[[#This Row],[On Hand Stock (units)]]</f>
        <v>10902.223120859528</v>
      </c>
      <c r="Y978" s="59">
        <f>MAX(Table1[[#This Row],[Qty required to meet next quarter]],Table1[[#This Row],[MOQ/One lead time demand]])</f>
        <v>10902.223120859528</v>
      </c>
      <c r="Z978" s="59">
        <f>Table1[[#This Row],[Qty to purchase]]*Table1[[#This Row],[Std. Price ($)]]</f>
        <v>103426.65908656918</v>
      </c>
      <c r="AA978" s="59"/>
      <c r="AB978" s="59"/>
      <c r="AC978" s="61">
        <f>Table1[[#This Row],[On Hand Stock (units)]]-(12*Table1[[#This Row],[APU
(units)]])</f>
        <v>-1239.0308720275284</v>
      </c>
      <c r="AD978" s="64">
        <v>1162.8</v>
      </c>
      <c r="AE978" s="65">
        <f>AD978*Table1[[#This Row],[Std. Price ($)]]</f>
        <v>11031.192248832</v>
      </c>
    </row>
    <row r="979" spans="1:31" ht="18.5" x14ac:dyDescent="0.35">
      <c r="A979" s="46">
        <v>49843.969563489634</v>
      </c>
      <c r="B979" s="47">
        <v>11.450469999999999</v>
      </c>
      <c r="C979" s="47">
        <v>7454.3820604375842</v>
      </c>
      <c r="D979" s="47">
        <f>Table1[[#This Row],[On-Hand Stock ($)]]/Table1[[#This Row],[Std. Price ($)]]</f>
        <v>651.01101181327795</v>
      </c>
      <c r="E979" s="48">
        <v>372</v>
      </c>
      <c r="F979" s="49">
        <v>0.8</v>
      </c>
      <c r="G979" s="48">
        <v>0.75</v>
      </c>
      <c r="H979" s="48">
        <v>1.58</v>
      </c>
      <c r="I979" s="48">
        <v>27</v>
      </c>
      <c r="J979" s="55">
        <f>Table1[[#This Row],[APU
(units)]]+(Table1[[#This Row],[APU Trend]]*Table1[[#This Row],[APU
(units)]])</f>
        <v>669.6</v>
      </c>
      <c r="K979" s="55" t="str">
        <f>IF(Table1[[#This Row],[On Hand Stock (units)]]&gt;J979,"Yes","No")</f>
        <v>No</v>
      </c>
      <c r="L979" s="55">
        <f>Table1[[#This Row],[Lead Time (days)]]/Table1[[#This Row],[S-OTD]]</f>
        <v>36</v>
      </c>
      <c r="M979" s="55">
        <f>(Table1[[#This Row],[Demand variability (COV)]]/100)*E979</f>
        <v>5.8776000000000002</v>
      </c>
      <c r="N979" s="55">
        <f>AVERAGE(Table1[[#This Row],[Lead Time (days)]],Table1[[#This Row],[Exp. Lead time]])</f>
        <v>31.5</v>
      </c>
      <c r="O979" s="55">
        <f>(Table1[[#This Row],[Exp. Lead time]]-N979)^2</f>
        <v>20.25</v>
      </c>
      <c r="P979" s="55">
        <v>20.25</v>
      </c>
      <c r="Q979" s="55">
        <f>1.64*SQRT(Table1[[#This Row],[Lead Time (days)]]*(M979^2)+Table1[[#This Row],[APU
(units)]]*P979)</f>
        <v>150.89556945936417</v>
      </c>
      <c r="R979" s="58">
        <f>Table1[[#This Row],[Safety Stock]]+(E979/30)*Table1[[#This Row],[Lead Time (days)]]</f>
        <v>485.69556945936415</v>
      </c>
      <c r="S979" s="58" t="str">
        <f>IF(Table1[[#This Row],[On Hand Stock (units)]]&gt;R979,"yes","no")</f>
        <v>yes</v>
      </c>
      <c r="T979" s="59">
        <f>Table1[[#This Row],[On Hand Stock (units)]]-J979</f>
        <v>-18.588988186722077</v>
      </c>
      <c r="U979" s="59">
        <f>Table1[[#This Row],[Exp. Lead time]]*Table1[[#This Row],[APU
(units)]]/30</f>
        <v>446.4</v>
      </c>
      <c r="V979" s="59">
        <f>Table1[[#This Row],[On Hand Stock (units)]]+U979</f>
        <v>1097.411011813278</v>
      </c>
      <c r="W979" s="59" t="str">
        <f>IF(Table1[[#This Row],[On hand quantity after purchase]]&gt;Table1[[#This Row],[APU  Projection for oct]],"Yes","No")</f>
        <v>Yes</v>
      </c>
      <c r="X979" s="59">
        <f>AE979-Table1[[#This Row],[On Hand Stock (units)]]</f>
        <v>32573.672740186725</v>
      </c>
      <c r="Y979" s="59">
        <f>MAX(Table1[[#This Row],[Qty required to meet next quarter]],Table1[[#This Row],[MOQ/One lead time demand]])</f>
        <v>32573.672740186725</v>
      </c>
      <c r="Z979" s="59">
        <f>Table1[[#This Row],[Qty to purchase]]*Table1[[#This Row],[Std. Price ($)]]</f>
        <v>372983.86250132584</v>
      </c>
      <c r="AA979" s="59"/>
      <c r="AB979" s="59"/>
      <c r="AC979" s="61">
        <f>Table1[[#This Row],[On Hand Stock (units)]]-(12*Table1[[#This Row],[APU
(units)]])</f>
        <v>-3812.9889881867221</v>
      </c>
      <c r="AD979" s="64">
        <v>2901.6000000000004</v>
      </c>
      <c r="AE979" s="65">
        <f>AD979*Table1[[#This Row],[Std. Price ($)]]</f>
        <v>33224.683752000004</v>
      </c>
    </row>
    <row r="980" spans="1:31" ht="18.5" x14ac:dyDescent="0.35">
      <c r="A980" s="46">
        <v>60104.76149723991</v>
      </c>
      <c r="B980" s="47">
        <v>15.870854089999998</v>
      </c>
      <c r="C980" s="47">
        <v>7937.8565578188727</v>
      </c>
      <c r="D980" s="47">
        <f>Table1[[#This Row],[On-Hand Stock ($)]]/Table1[[#This Row],[Std. Price ($)]]</f>
        <v>500.15308015593217</v>
      </c>
      <c r="E980" s="48">
        <v>170</v>
      </c>
      <c r="F980" s="49">
        <v>-0.1</v>
      </c>
      <c r="G980" s="48">
        <v>0.96</v>
      </c>
      <c r="H980" s="48">
        <v>0.93</v>
      </c>
      <c r="I980" s="48">
        <v>77</v>
      </c>
      <c r="J980" s="55">
        <f>Table1[[#This Row],[APU
(units)]]+(Table1[[#This Row],[APU Trend]]*Table1[[#This Row],[APU
(units)]])</f>
        <v>153</v>
      </c>
      <c r="K980" s="55" t="str">
        <f>IF(Table1[[#This Row],[On Hand Stock (units)]]&gt;J980,"Yes","No")</f>
        <v>Yes</v>
      </c>
      <c r="L980" s="55">
        <f>Table1[[#This Row],[Lead Time (days)]]/Table1[[#This Row],[S-OTD]]</f>
        <v>80.208333333333343</v>
      </c>
      <c r="M980" s="55">
        <f>(Table1[[#This Row],[Demand variability (COV)]]/100)*E980</f>
        <v>1.5810000000000002</v>
      </c>
      <c r="N980" s="55">
        <f>AVERAGE(Table1[[#This Row],[Lead Time (days)]],Table1[[#This Row],[Exp. Lead time]])</f>
        <v>78.604166666666671</v>
      </c>
      <c r="O980" s="55">
        <f>(Table1[[#This Row],[Exp. Lead time]]-N980)^2</f>
        <v>2.5733506944444597</v>
      </c>
      <c r="P980" s="55">
        <v>2.5733506944444597</v>
      </c>
      <c r="Q980" s="55">
        <f>1.64*SQRT(Table1[[#This Row],[Lead Time (days)]]*(M980^2)+Table1[[#This Row],[APU
(units)]]*P980)</f>
        <v>41.161576356760548</v>
      </c>
      <c r="R980" s="58">
        <f>Table1[[#This Row],[Safety Stock]]+(E980/30)*Table1[[#This Row],[Lead Time (days)]]</f>
        <v>477.49490969009389</v>
      </c>
      <c r="S980" s="58" t="str">
        <f>IF(Table1[[#This Row],[On Hand Stock (units)]]&gt;R980,"yes","no")</f>
        <v>yes</v>
      </c>
      <c r="T980" s="59">
        <f>Table1[[#This Row],[On Hand Stock (units)]]-J980</f>
        <v>347.15308015593217</v>
      </c>
      <c r="U980" s="59">
        <f>Table1[[#This Row],[Exp. Lead time]]*Table1[[#This Row],[APU
(units)]]/30</f>
        <v>454.51388888888891</v>
      </c>
      <c r="V980" s="59">
        <f>Table1[[#This Row],[On Hand Stock (units)]]+U980</f>
        <v>954.66696904482114</v>
      </c>
      <c r="W980" s="59" t="str">
        <f>IF(Table1[[#This Row],[On hand quantity after purchase]]&gt;Table1[[#This Row],[APU  Projection for oct]],"Yes","No")</f>
        <v>Yes</v>
      </c>
      <c r="X980" s="59">
        <f>AE980-Table1[[#This Row],[On Hand Stock (units)]]</f>
        <v>5975.1553885640669</v>
      </c>
      <c r="Y980" s="59">
        <f>MAX(Table1[[#This Row],[Qty required to meet next quarter]],Table1[[#This Row],[MOQ/One lead time demand]])</f>
        <v>5975.1553885640669</v>
      </c>
      <c r="Z980" s="59">
        <f>Table1[[#This Row],[Qty to purchase]]*Table1[[#This Row],[Std. Price ($)]]</f>
        <v>94830.819336977554</v>
      </c>
      <c r="AA980" s="59"/>
      <c r="AB980" s="59"/>
      <c r="AC980" s="61">
        <f>Table1[[#This Row],[On Hand Stock (units)]]-(12*Table1[[#This Row],[APU
(units)]])</f>
        <v>-1539.8469198440678</v>
      </c>
      <c r="AD980" s="64">
        <v>408</v>
      </c>
      <c r="AE980" s="65">
        <f>AD980*Table1[[#This Row],[Std. Price ($)]]</f>
        <v>6475.3084687199989</v>
      </c>
    </row>
    <row r="981" spans="1:31" ht="18.5" x14ac:dyDescent="0.35">
      <c r="A981" s="46">
        <v>81043.205687688052</v>
      </c>
      <c r="B981" s="47">
        <v>133.58429966</v>
      </c>
      <c r="C981" s="47">
        <v>5451.4668933823823</v>
      </c>
      <c r="D981" s="47">
        <f>Table1[[#This Row],[On-Hand Stock ($)]]/Table1[[#This Row],[Std. Price ($)]]</f>
        <v>40.809188708983811</v>
      </c>
      <c r="E981" s="48">
        <v>186</v>
      </c>
      <c r="F981" s="49">
        <v>-0.2</v>
      </c>
      <c r="G981" s="48">
        <v>1</v>
      </c>
      <c r="H981" s="48">
        <v>0.35</v>
      </c>
      <c r="I981" s="48">
        <v>16</v>
      </c>
      <c r="J981" s="55">
        <f>Table1[[#This Row],[APU
(units)]]+(Table1[[#This Row],[APU Trend]]*Table1[[#This Row],[APU
(units)]])</f>
        <v>148.80000000000001</v>
      </c>
      <c r="K981" s="55" t="str">
        <f>IF(Table1[[#This Row],[On Hand Stock (units)]]&gt;J981,"Yes","No")</f>
        <v>No</v>
      </c>
      <c r="L981" s="55">
        <f>Table1[[#This Row],[Lead Time (days)]]/Table1[[#This Row],[S-OTD]]</f>
        <v>16</v>
      </c>
      <c r="M981" s="55">
        <f>(Table1[[#This Row],[Demand variability (COV)]]/100)*E981</f>
        <v>0.65099999999999991</v>
      </c>
      <c r="N981" s="55">
        <f>AVERAGE(Table1[[#This Row],[Lead Time (days)]],Table1[[#This Row],[Exp. Lead time]])</f>
        <v>16</v>
      </c>
      <c r="O981" s="55">
        <f>(Table1[[#This Row],[Exp. Lead time]]-N981)^2</f>
        <v>0</v>
      </c>
      <c r="P981" s="55">
        <v>0</v>
      </c>
      <c r="Q981" s="55">
        <f>1.64*SQRT(Table1[[#This Row],[Lead Time (days)]]*(M981^2)+Table1[[#This Row],[APU
(units)]]*P981)</f>
        <v>4.2705599999999988</v>
      </c>
      <c r="R981" s="58">
        <f>Table1[[#This Row],[Safety Stock]]+(E981/30)*Table1[[#This Row],[Lead Time (days)]]</f>
        <v>103.47056000000001</v>
      </c>
      <c r="S981" s="58" t="str">
        <f>IF(Table1[[#This Row],[On Hand Stock (units)]]&gt;R981,"yes","no")</f>
        <v>no</v>
      </c>
      <c r="T981" s="59">
        <f>Table1[[#This Row],[On Hand Stock (units)]]-J981</f>
        <v>-107.9908112910162</v>
      </c>
      <c r="U981" s="59">
        <f>Table1[[#This Row],[Exp. Lead time]]*Table1[[#This Row],[APU
(units)]]/30</f>
        <v>99.2</v>
      </c>
      <c r="V981" s="59">
        <f>Table1[[#This Row],[On Hand Stock (units)]]+U981</f>
        <v>140.0091887089838</v>
      </c>
      <c r="W981" s="59" t="str">
        <f>IF(Table1[[#This Row],[On hand quantity after purchase]]&gt;Table1[[#This Row],[APU  Projection for oct]],"Yes","No")</f>
        <v>No</v>
      </c>
      <c r="X981" s="59">
        <f>AE981-Table1[[#This Row],[On Hand Stock (units)]]</f>
        <v>44683.214337459009</v>
      </c>
      <c r="Y981" s="59">
        <f>MAX(Table1[[#This Row],[Qty required to meet next quarter]],Table1[[#This Row],[MOQ/One lead time demand]])</f>
        <v>44683.214337459009</v>
      </c>
      <c r="Z981" s="59">
        <f>Table1[[#This Row],[Qty to purchase]]*Table1[[#This Row],[Std. Price ($)]]</f>
        <v>5968975.8938271329</v>
      </c>
      <c r="AA981" s="59"/>
      <c r="AB981" s="59"/>
      <c r="AC981" s="61">
        <f>Table1[[#This Row],[On Hand Stock (units)]]-(12*Table1[[#This Row],[APU
(units)]])</f>
        <v>-2191.190811291016</v>
      </c>
      <c r="AD981" s="64">
        <v>334.79999999999995</v>
      </c>
      <c r="AE981" s="65">
        <f>AD981*Table1[[#This Row],[Std. Price ($)]]</f>
        <v>44724.023526167992</v>
      </c>
    </row>
    <row r="982" spans="1:31" ht="18.5" x14ac:dyDescent="0.35">
      <c r="A982" s="46">
        <v>86262.200539299563</v>
      </c>
      <c r="B982" s="47">
        <v>6.843682199999999</v>
      </c>
      <c r="C982" s="47">
        <v>108.27490377739566</v>
      </c>
      <c r="D982" s="47">
        <f>Table1[[#This Row],[On-Hand Stock ($)]]/Table1[[#This Row],[Std. Price ($)]]</f>
        <v>15.821147244007864</v>
      </c>
      <c r="E982" s="48">
        <v>58</v>
      </c>
      <c r="F982" s="49">
        <v>1.5</v>
      </c>
      <c r="G982" s="48">
        <v>1</v>
      </c>
      <c r="H982" s="48">
        <v>1.27</v>
      </c>
      <c r="I982" s="48">
        <v>5</v>
      </c>
      <c r="J982" s="55">
        <f>Table1[[#This Row],[APU
(units)]]+(Table1[[#This Row],[APU Trend]]*Table1[[#This Row],[APU
(units)]])</f>
        <v>145</v>
      </c>
      <c r="K982" s="55" t="str">
        <f>IF(Table1[[#This Row],[On Hand Stock (units)]]&gt;J982,"Yes","No")</f>
        <v>No</v>
      </c>
      <c r="L982" s="55">
        <f>Table1[[#This Row],[Lead Time (days)]]/Table1[[#This Row],[S-OTD]]</f>
        <v>5</v>
      </c>
      <c r="M982" s="55">
        <f>(Table1[[#This Row],[Demand variability (COV)]]/100)*E982</f>
        <v>0.73659999999999992</v>
      </c>
      <c r="N982" s="55">
        <f>AVERAGE(Table1[[#This Row],[Lead Time (days)]],Table1[[#This Row],[Exp. Lead time]])</f>
        <v>5</v>
      </c>
      <c r="O982" s="55">
        <f>(Table1[[#This Row],[Exp. Lead time]]-N982)^2</f>
        <v>0</v>
      </c>
      <c r="P982" s="55">
        <v>0</v>
      </c>
      <c r="Q982" s="55">
        <f>1.64*SQRT(Table1[[#This Row],[Lead Time (days)]]*(M982^2)+Table1[[#This Row],[APU
(units)]]*P982)</f>
        <v>2.7012237824512058</v>
      </c>
      <c r="R982" s="58">
        <f>Table1[[#This Row],[Safety Stock]]+(E982/30)*Table1[[#This Row],[Lead Time (days)]]</f>
        <v>12.367890449117873</v>
      </c>
      <c r="S982" s="58" t="str">
        <f>IF(Table1[[#This Row],[On Hand Stock (units)]]&gt;R982,"yes","no")</f>
        <v>yes</v>
      </c>
      <c r="T982" s="59">
        <f>Table1[[#This Row],[On Hand Stock (units)]]-J982</f>
        <v>-129.17885275599212</v>
      </c>
      <c r="U982" s="59">
        <f>Table1[[#This Row],[Exp. Lead time]]*Table1[[#This Row],[APU
(units)]]/30</f>
        <v>9.6666666666666661</v>
      </c>
      <c r="V982" s="59">
        <f>Table1[[#This Row],[On Hand Stock (units)]]+U982</f>
        <v>25.487813910674532</v>
      </c>
      <c r="W982" s="59" t="str">
        <f>IF(Table1[[#This Row],[On hand quantity after purchase]]&gt;Table1[[#This Row],[APU  Projection for oct]],"Yes","No")</f>
        <v>No</v>
      </c>
      <c r="X982" s="59">
        <f>AE982-Table1[[#This Row],[On Hand Stock (units)]]</f>
        <v>4747.3816639559909</v>
      </c>
      <c r="Y982" s="59">
        <f>MAX(Table1[[#This Row],[Qty required to meet next quarter]],Table1[[#This Row],[MOQ/One lead time demand]])</f>
        <v>4747.3816639559909</v>
      </c>
      <c r="Z982" s="59">
        <f>Table1[[#This Row],[Qty to purchase]]*Table1[[#This Row],[Std. Price ($)]]</f>
        <v>32489.57139022199</v>
      </c>
      <c r="AA982" s="59"/>
      <c r="AB982" s="59"/>
      <c r="AC982" s="61">
        <f>Table1[[#This Row],[On Hand Stock (units)]]-(12*Table1[[#This Row],[APU
(units)]])</f>
        <v>-680.17885275599212</v>
      </c>
      <c r="AD982" s="64">
        <v>696</v>
      </c>
      <c r="AE982" s="65">
        <f>AD982*Table1[[#This Row],[Std. Price ($)]]</f>
        <v>4763.2028111999989</v>
      </c>
    </row>
    <row r="983" spans="1:31" ht="18.5" x14ac:dyDescent="0.35">
      <c r="A983" s="46">
        <v>2893.48808816986</v>
      </c>
      <c r="B983" s="47">
        <v>25.233847809999997</v>
      </c>
      <c r="C983" s="47">
        <v>3682.5345103111563</v>
      </c>
      <c r="D983" s="47">
        <f>Table1[[#This Row],[On-Hand Stock ($)]]/Table1[[#This Row],[Std. Price ($)]]</f>
        <v>145.93630499950126</v>
      </c>
      <c r="E983" s="48">
        <v>204</v>
      </c>
      <c r="F983" s="49">
        <v>-0.4</v>
      </c>
      <c r="G983" s="48">
        <v>0.88</v>
      </c>
      <c r="H983" s="48">
        <v>0.59</v>
      </c>
      <c r="I983" s="48">
        <v>29</v>
      </c>
      <c r="J983" s="55">
        <f>Table1[[#This Row],[APU
(units)]]+(Table1[[#This Row],[APU Trend]]*Table1[[#This Row],[APU
(units)]])</f>
        <v>122.39999999999999</v>
      </c>
      <c r="K983" s="55" t="str">
        <f>IF(Table1[[#This Row],[On Hand Stock (units)]]&gt;J983,"Yes","No")</f>
        <v>Yes</v>
      </c>
      <c r="L983" s="55">
        <f>Table1[[#This Row],[Lead Time (days)]]/Table1[[#This Row],[S-OTD]]</f>
        <v>32.954545454545453</v>
      </c>
      <c r="M983" s="55">
        <f>(Table1[[#This Row],[Demand variability (COV)]]/100)*E983</f>
        <v>1.2036</v>
      </c>
      <c r="N983" s="55">
        <f>AVERAGE(Table1[[#This Row],[Lead Time (days)]],Table1[[#This Row],[Exp. Lead time]])</f>
        <v>30.977272727272727</v>
      </c>
      <c r="O983" s="55">
        <f>(Table1[[#This Row],[Exp. Lead time]]-N983)^2</f>
        <v>3.9096074380165264</v>
      </c>
      <c r="P983" s="55">
        <v>3.9096074380165264</v>
      </c>
      <c r="Q983" s="55">
        <f>1.64*SQRT(Table1[[#This Row],[Lead Time (days)]]*(M983^2)+Table1[[#This Row],[APU
(units)]]*P983)</f>
        <v>47.519572459716748</v>
      </c>
      <c r="R983" s="58">
        <f>Table1[[#This Row],[Safety Stock]]+(E983/30)*Table1[[#This Row],[Lead Time (days)]]</f>
        <v>244.71957245971674</v>
      </c>
      <c r="S983" s="58" t="str">
        <f>IF(Table1[[#This Row],[On Hand Stock (units)]]&gt;R983,"yes","no")</f>
        <v>no</v>
      </c>
      <c r="T983" s="59">
        <f>Table1[[#This Row],[On Hand Stock (units)]]-J983</f>
        <v>23.536304999501269</v>
      </c>
      <c r="U983" s="59">
        <f>Table1[[#This Row],[Exp. Lead time]]*Table1[[#This Row],[APU
(units)]]/30</f>
        <v>224.09090909090907</v>
      </c>
      <c r="V983" s="59">
        <f>Table1[[#This Row],[On Hand Stock (units)]]+U983</f>
        <v>370.02721409041033</v>
      </c>
      <c r="W983" s="59" t="str">
        <f>IF(Table1[[#This Row],[On hand quantity after purchase]]&gt;Table1[[#This Row],[APU  Projection for oct]],"Yes","No")</f>
        <v>Yes</v>
      </c>
      <c r="X983" s="59">
        <f>AE983-Table1[[#This Row],[On Hand Stock (units)]]</f>
        <v>2942.6866669444971</v>
      </c>
      <c r="Y983" s="59">
        <f>MAX(Table1[[#This Row],[Qty required to meet next quarter]],Table1[[#This Row],[MOQ/One lead time demand]])</f>
        <v>2942.6866669444971</v>
      </c>
      <c r="Z983" s="59">
        <f>Table1[[#This Row],[Qty to purchase]]*Table1[[#This Row],[Std. Price ($)]]</f>
        <v>74255.307506193582</v>
      </c>
      <c r="AA983" s="59"/>
      <c r="AB983" s="59"/>
      <c r="AC983" s="61">
        <f>Table1[[#This Row],[On Hand Stock (units)]]-(12*Table1[[#This Row],[APU
(units)]])</f>
        <v>-2302.0636950004987</v>
      </c>
      <c r="AD983" s="64">
        <v>122.39999999999995</v>
      </c>
      <c r="AE983" s="65">
        <f>AD983*Table1[[#This Row],[Std. Price ($)]]</f>
        <v>3088.6229719439984</v>
      </c>
    </row>
    <row r="984" spans="1:31" ht="18.5" x14ac:dyDescent="0.35">
      <c r="A984" s="46">
        <v>82832.343931019612</v>
      </c>
      <c r="B984" s="47">
        <v>9.2150526499999987</v>
      </c>
      <c r="C984" s="47">
        <v>1544.0003684651947</v>
      </c>
      <c r="D984" s="47">
        <f>Table1[[#This Row],[On-Hand Stock ($)]]/Table1[[#This Row],[Std. Price ($)]]</f>
        <v>167.55198555107495</v>
      </c>
      <c r="E984" s="48">
        <v>162</v>
      </c>
      <c r="F984" s="49">
        <v>0.2</v>
      </c>
      <c r="G984" s="48">
        <v>1</v>
      </c>
      <c r="H984" s="48">
        <v>0.95</v>
      </c>
      <c r="I984" s="48">
        <v>31</v>
      </c>
      <c r="J984" s="55">
        <f>Table1[[#This Row],[APU
(units)]]+(Table1[[#This Row],[APU Trend]]*Table1[[#This Row],[APU
(units)]])</f>
        <v>194.4</v>
      </c>
      <c r="K984" s="55" t="str">
        <f>IF(Table1[[#This Row],[On Hand Stock (units)]]&gt;J984,"Yes","No")</f>
        <v>No</v>
      </c>
      <c r="L984" s="55">
        <f>Table1[[#This Row],[Lead Time (days)]]/Table1[[#This Row],[S-OTD]]</f>
        <v>31</v>
      </c>
      <c r="M984" s="55">
        <f>(Table1[[#This Row],[Demand variability (COV)]]/100)*E984</f>
        <v>1.5389999999999999</v>
      </c>
      <c r="N984" s="55">
        <f>AVERAGE(Table1[[#This Row],[Lead Time (days)]],Table1[[#This Row],[Exp. Lead time]])</f>
        <v>31</v>
      </c>
      <c r="O984" s="55">
        <f>(Table1[[#This Row],[Exp. Lead time]]-N984)^2</f>
        <v>0</v>
      </c>
      <c r="P984" s="55">
        <v>0</v>
      </c>
      <c r="Q984" s="55">
        <f>1.64*SQRT(Table1[[#This Row],[Lead Time (days)]]*(M984^2)+Table1[[#This Row],[APU
(units)]]*P984)</f>
        <v>14.052814541208459</v>
      </c>
      <c r="R984" s="58">
        <f>Table1[[#This Row],[Safety Stock]]+(E984/30)*Table1[[#This Row],[Lead Time (days)]]</f>
        <v>181.45281454120845</v>
      </c>
      <c r="S984" s="58" t="str">
        <f>IF(Table1[[#This Row],[On Hand Stock (units)]]&gt;R984,"yes","no")</f>
        <v>no</v>
      </c>
      <c r="T984" s="59">
        <f>Table1[[#This Row],[On Hand Stock (units)]]-J984</f>
        <v>-26.848014448925056</v>
      </c>
      <c r="U984" s="59">
        <f>Table1[[#This Row],[Exp. Lead time]]*Table1[[#This Row],[APU
(units)]]/30</f>
        <v>167.4</v>
      </c>
      <c r="V984" s="59">
        <f>Table1[[#This Row],[On Hand Stock (units)]]+U984</f>
        <v>334.95198555107493</v>
      </c>
      <c r="W984" s="59" t="str">
        <f>IF(Table1[[#This Row],[On hand quantity after purchase]]&gt;Table1[[#This Row],[APU  Projection for oct]],"Yes","No")</f>
        <v>Yes</v>
      </c>
      <c r="X984" s="59">
        <f>AE984-Table1[[#This Row],[On Hand Stock (units)]]</f>
        <v>6102.3698375089252</v>
      </c>
      <c r="Y984" s="59">
        <f>MAX(Table1[[#This Row],[Qty required to meet next quarter]],Table1[[#This Row],[MOQ/One lead time demand]])</f>
        <v>6102.3698375089252</v>
      </c>
      <c r="Z984" s="59">
        <f>Table1[[#This Row],[Qty to purchase]]*Table1[[#This Row],[Std. Price ($)]]</f>
        <v>56233.659342416686</v>
      </c>
      <c r="AA984" s="59"/>
      <c r="AB984" s="59"/>
      <c r="AC984" s="61">
        <f>Table1[[#This Row],[On Hand Stock (units)]]-(12*Table1[[#This Row],[APU
(units)]])</f>
        <v>-1776.4480144489251</v>
      </c>
      <c r="AD984" s="64">
        <v>680.40000000000009</v>
      </c>
      <c r="AE984" s="65">
        <f>AD984*Table1[[#This Row],[Std. Price ($)]]</f>
        <v>6269.92182306</v>
      </c>
    </row>
    <row r="985" spans="1:31" ht="18.5" x14ac:dyDescent="0.35">
      <c r="A985" s="46">
        <v>25584.028237359136</v>
      </c>
      <c r="B985" s="47">
        <v>10.618819899999998</v>
      </c>
      <c r="C985" s="47">
        <v>1753.9586284395284</v>
      </c>
      <c r="D985" s="47">
        <f>Table1[[#This Row],[On-Hand Stock ($)]]/Table1[[#This Row],[Std. Price ($)]]</f>
        <v>165.17453398371779</v>
      </c>
      <c r="E985" s="48">
        <v>162</v>
      </c>
      <c r="F985" s="49">
        <v>-0.4</v>
      </c>
      <c r="G985" s="48">
        <v>1</v>
      </c>
      <c r="H985" s="48">
        <v>0.95</v>
      </c>
      <c r="I985" s="48">
        <v>31</v>
      </c>
      <c r="J985" s="55">
        <f>Table1[[#This Row],[APU
(units)]]+(Table1[[#This Row],[APU Trend]]*Table1[[#This Row],[APU
(units)]])</f>
        <v>97.2</v>
      </c>
      <c r="K985" s="55" t="str">
        <f>IF(Table1[[#This Row],[On Hand Stock (units)]]&gt;J985,"Yes","No")</f>
        <v>Yes</v>
      </c>
      <c r="L985" s="55">
        <f>Table1[[#This Row],[Lead Time (days)]]/Table1[[#This Row],[S-OTD]]</f>
        <v>31</v>
      </c>
      <c r="M985" s="55">
        <f>(Table1[[#This Row],[Demand variability (COV)]]/100)*E985</f>
        <v>1.5389999999999999</v>
      </c>
      <c r="N985" s="55">
        <f>AVERAGE(Table1[[#This Row],[Lead Time (days)]],Table1[[#This Row],[Exp. Lead time]])</f>
        <v>31</v>
      </c>
      <c r="O985" s="55">
        <f>(Table1[[#This Row],[Exp. Lead time]]-N985)^2</f>
        <v>0</v>
      </c>
      <c r="P985" s="55">
        <v>0</v>
      </c>
      <c r="Q985" s="55">
        <f>1.64*SQRT(Table1[[#This Row],[Lead Time (days)]]*(M985^2)+Table1[[#This Row],[APU
(units)]]*P985)</f>
        <v>14.052814541208459</v>
      </c>
      <c r="R985" s="58">
        <f>Table1[[#This Row],[Safety Stock]]+(E985/30)*Table1[[#This Row],[Lead Time (days)]]</f>
        <v>181.45281454120845</v>
      </c>
      <c r="S985" s="58" t="str">
        <f>IF(Table1[[#This Row],[On Hand Stock (units)]]&gt;R985,"yes","no")</f>
        <v>no</v>
      </c>
      <c r="T985" s="59">
        <f>Table1[[#This Row],[On Hand Stock (units)]]-J985</f>
        <v>67.974533983717791</v>
      </c>
      <c r="U985" s="59">
        <f>Table1[[#This Row],[Exp. Lead time]]*Table1[[#This Row],[APU
(units)]]/30</f>
        <v>167.4</v>
      </c>
      <c r="V985" s="59">
        <f>Table1[[#This Row],[On Hand Stock (units)]]+U985</f>
        <v>332.5745339837178</v>
      </c>
      <c r="W985" s="59" t="str">
        <f>IF(Table1[[#This Row],[On hand quantity after purchase]]&gt;Table1[[#This Row],[APU  Projection for oct]],"Yes","No")</f>
        <v>Yes</v>
      </c>
      <c r="X985" s="59">
        <f>AE985-Table1[[#This Row],[On Hand Stock (units)]]</f>
        <v>866.97476029628206</v>
      </c>
      <c r="Y985" s="59">
        <f>MAX(Table1[[#This Row],[Qty required to meet next quarter]],Table1[[#This Row],[MOQ/One lead time demand]])</f>
        <v>866.97476029628206</v>
      </c>
      <c r="Z985" s="59">
        <f>Table1[[#This Row],[Qty to purchase]]*Table1[[#This Row],[Std. Price ($)]]</f>
        <v>9206.2488374318891</v>
      </c>
      <c r="AA985" s="59"/>
      <c r="AB985" s="59"/>
      <c r="AC985" s="61">
        <f>Table1[[#This Row],[On Hand Stock (units)]]-(12*Table1[[#This Row],[APU
(units)]])</f>
        <v>-1778.8254660162822</v>
      </c>
      <c r="AD985" s="64">
        <v>97.199999999999989</v>
      </c>
      <c r="AE985" s="65">
        <f>AD985*Table1[[#This Row],[Std. Price ($)]]</f>
        <v>1032.1492942799998</v>
      </c>
    </row>
    <row r="986" spans="1:31" ht="18.5" x14ac:dyDescent="0.35">
      <c r="A986" s="46">
        <v>50930.933792181953</v>
      </c>
      <c r="B986" s="47">
        <v>7.6867573999999994</v>
      </c>
      <c r="C986" s="47">
        <v>556.65740043227697</v>
      </c>
      <c r="D986" s="47">
        <f>Table1[[#This Row],[On-Hand Stock ($)]]/Table1[[#This Row],[Std. Price ($)]]</f>
        <v>72.417714188856408</v>
      </c>
      <c r="E986" s="48">
        <v>316</v>
      </c>
      <c r="F986" s="49">
        <v>-0.4</v>
      </c>
      <c r="G986" s="48">
        <v>0.87</v>
      </c>
      <c r="H986" s="48">
        <v>0.85</v>
      </c>
      <c r="I986" s="48">
        <v>6</v>
      </c>
      <c r="J986" s="55">
        <f>Table1[[#This Row],[APU
(units)]]+(Table1[[#This Row],[APU Trend]]*Table1[[#This Row],[APU
(units)]])</f>
        <v>189.6</v>
      </c>
      <c r="K986" s="55" t="str">
        <f>IF(Table1[[#This Row],[On Hand Stock (units)]]&gt;J986,"Yes","No")</f>
        <v>No</v>
      </c>
      <c r="L986" s="55">
        <f>Table1[[#This Row],[Lead Time (days)]]/Table1[[#This Row],[S-OTD]]</f>
        <v>6.8965517241379315</v>
      </c>
      <c r="M986" s="55">
        <f>(Table1[[#This Row],[Demand variability (COV)]]/100)*E986</f>
        <v>2.6860000000000004</v>
      </c>
      <c r="N986" s="55">
        <f>AVERAGE(Table1[[#This Row],[Lead Time (days)]],Table1[[#This Row],[Exp. Lead time]])</f>
        <v>6.4482758620689662</v>
      </c>
      <c r="O986" s="55">
        <f>(Table1[[#This Row],[Exp. Lead time]]-N986)^2</f>
        <v>0.20095124851367402</v>
      </c>
      <c r="P986" s="55">
        <v>0.20095124851367402</v>
      </c>
      <c r="Q986" s="55">
        <f>1.64*SQRT(Table1[[#This Row],[Lead Time (days)]]*(M986^2)+Table1[[#This Row],[APU
(units)]]*P986)</f>
        <v>16.947491361801937</v>
      </c>
      <c r="R986" s="58">
        <f>Table1[[#This Row],[Safety Stock]]+(E986/30)*Table1[[#This Row],[Lead Time (days)]]</f>
        <v>80.14749136180194</v>
      </c>
      <c r="S986" s="58" t="str">
        <f>IF(Table1[[#This Row],[On Hand Stock (units)]]&gt;R986,"yes","no")</f>
        <v>no</v>
      </c>
      <c r="T986" s="59">
        <f>Table1[[#This Row],[On Hand Stock (units)]]-J986</f>
        <v>-117.18228581114359</v>
      </c>
      <c r="U986" s="59">
        <f>Table1[[#This Row],[Exp. Lead time]]*Table1[[#This Row],[APU
(units)]]/30</f>
        <v>72.643678160919549</v>
      </c>
      <c r="V986" s="59">
        <f>Table1[[#This Row],[On Hand Stock (units)]]+U986</f>
        <v>145.06139234977596</v>
      </c>
      <c r="W986" s="59" t="str">
        <f>IF(Table1[[#This Row],[On hand quantity after purchase]]&gt;Table1[[#This Row],[APU  Projection for oct]],"Yes","No")</f>
        <v>No</v>
      </c>
      <c r="X986" s="59">
        <f>AE986-Table1[[#This Row],[On Hand Stock (units)]]</f>
        <v>1384.991488851143</v>
      </c>
      <c r="Y986" s="59">
        <f>MAX(Table1[[#This Row],[Qty required to meet next quarter]],Table1[[#This Row],[MOQ/One lead time demand]])</f>
        <v>1384.991488851143</v>
      </c>
      <c r="Z986" s="59">
        <f>Table1[[#This Row],[Qty to purchase]]*Table1[[#This Row],[Std. Price ($)]]</f>
        <v>10646.093575863541</v>
      </c>
      <c r="AA986" s="59"/>
      <c r="AB986" s="59"/>
      <c r="AC986" s="61">
        <f>Table1[[#This Row],[On Hand Stock (units)]]-(12*Table1[[#This Row],[APU
(units)]])</f>
        <v>-3719.5822858111437</v>
      </c>
      <c r="AD986" s="64">
        <v>189.59999999999994</v>
      </c>
      <c r="AE986" s="65">
        <f>AD986*Table1[[#This Row],[Std. Price ($)]]</f>
        <v>1457.4092030399995</v>
      </c>
    </row>
    <row r="987" spans="1:31" ht="18.5" x14ac:dyDescent="0.35">
      <c r="A987" s="46">
        <v>44835.250621947183</v>
      </c>
      <c r="B987" s="47">
        <v>106.21030357999999</v>
      </c>
      <c r="C987" s="47">
        <v>11968.331039233271</v>
      </c>
      <c r="D987" s="47">
        <f>Table1[[#This Row],[On-Hand Stock ($)]]/Table1[[#This Row],[Std. Price ($)]]</f>
        <v>112.68521636621116</v>
      </c>
      <c r="E987" s="48">
        <v>82</v>
      </c>
      <c r="F987" s="49">
        <v>-0.4</v>
      </c>
      <c r="G987" s="48">
        <v>0.81</v>
      </c>
      <c r="H987" s="48">
        <v>1.06</v>
      </c>
      <c r="I987" s="48">
        <v>33</v>
      </c>
      <c r="J987" s="55">
        <f>Table1[[#This Row],[APU
(units)]]+(Table1[[#This Row],[APU Trend]]*Table1[[#This Row],[APU
(units)]])</f>
        <v>49.199999999999996</v>
      </c>
      <c r="K987" s="55" t="str">
        <f>IF(Table1[[#This Row],[On Hand Stock (units)]]&gt;J987,"Yes","No")</f>
        <v>Yes</v>
      </c>
      <c r="L987" s="55">
        <f>Table1[[#This Row],[Lead Time (days)]]/Table1[[#This Row],[S-OTD]]</f>
        <v>40.74074074074074</v>
      </c>
      <c r="M987" s="55">
        <f>(Table1[[#This Row],[Demand variability (COV)]]/100)*E987</f>
        <v>0.86919999999999997</v>
      </c>
      <c r="N987" s="55">
        <f>AVERAGE(Table1[[#This Row],[Lead Time (days)]],Table1[[#This Row],[Exp. Lead time]])</f>
        <v>36.870370370370367</v>
      </c>
      <c r="O987" s="55">
        <f>(Table1[[#This Row],[Exp. Lead time]]-N987)^2</f>
        <v>14.979766803840905</v>
      </c>
      <c r="P987" s="55">
        <v>14.979766803840905</v>
      </c>
      <c r="Q987" s="55">
        <f>1.64*SQRT(Table1[[#This Row],[Lead Time (days)]]*(M987^2)+Table1[[#This Row],[APU
(units)]]*P987)</f>
        <v>58.058609650066657</v>
      </c>
      <c r="R987" s="58">
        <f>Table1[[#This Row],[Safety Stock]]+(E987/30)*Table1[[#This Row],[Lead Time (days)]]</f>
        <v>148.25860965006666</v>
      </c>
      <c r="S987" s="58" t="str">
        <f>IF(Table1[[#This Row],[On Hand Stock (units)]]&gt;R987,"yes","no")</f>
        <v>no</v>
      </c>
      <c r="T987" s="59">
        <f>Table1[[#This Row],[On Hand Stock (units)]]-J987</f>
        <v>63.485216366211169</v>
      </c>
      <c r="U987" s="59">
        <f>Table1[[#This Row],[Exp. Lead time]]*Table1[[#This Row],[APU
(units)]]/30</f>
        <v>111.35802469135803</v>
      </c>
      <c r="V987" s="59">
        <f>Table1[[#This Row],[On Hand Stock (units)]]+U987</f>
        <v>224.04324105756919</v>
      </c>
      <c r="W987" s="59" t="str">
        <f>IF(Table1[[#This Row],[On hand quantity after purchase]]&gt;Table1[[#This Row],[APU  Projection for oct]],"Yes","No")</f>
        <v>Yes</v>
      </c>
      <c r="X987" s="59">
        <f>AE987-Table1[[#This Row],[On Hand Stock (units)]]</f>
        <v>5112.8617197697849</v>
      </c>
      <c r="Y987" s="59">
        <f>MAX(Table1[[#This Row],[Qty required to meet next quarter]],Table1[[#This Row],[MOQ/One lead time demand]])</f>
        <v>5112.8617197697849</v>
      </c>
      <c r="Z987" s="59">
        <f>Table1[[#This Row],[Qty to purchase]]*Table1[[#This Row],[Std. Price ($)]]</f>
        <v>543038.59541930968</v>
      </c>
      <c r="AA987" s="59"/>
      <c r="AB987" s="59"/>
      <c r="AC987" s="61">
        <f>Table1[[#This Row],[On Hand Stock (units)]]-(12*Table1[[#This Row],[APU
(units)]])</f>
        <v>-871.31478363378881</v>
      </c>
      <c r="AD987" s="64">
        <v>49.199999999999974</v>
      </c>
      <c r="AE987" s="65">
        <f>AD987*Table1[[#This Row],[Std. Price ($)]]</f>
        <v>5225.5469361359965</v>
      </c>
    </row>
    <row r="988" spans="1:31" ht="18.5" x14ac:dyDescent="0.35">
      <c r="A988" s="46">
        <v>44205.044112530013</v>
      </c>
      <c r="B988" s="47">
        <v>7.7099000000000002</v>
      </c>
      <c r="C988" s="47">
        <v>571.14148563236824</v>
      </c>
      <c r="D988" s="47">
        <f>Table1[[#This Row],[On-Hand Stock ($)]]/Table1[[#This Row],[Std. Price ($)]]</f>
        <v>74.078974517486373</v>
      </c>
      <c r="E988" s="48">
        <v>178</v>
      </c>
      <c r="F988" s="49">
        <v>1.2</v>
      </c>
      <c r="G988" s="48">
        <v>0.95</v>
      </c>
      <c r="H988" s="48">
        <v>0.54</v>
      </c>
      <c r="I988" s="48">
        <v>16</v>
      </c>
      <c r="J988" s="55">
        <f>Table1[[#This Row],[APU
(units)]]+(Table1[[#This Row],[APU Trend]]*Table1[[#This Row],[APU
(units)]])</f>
        <v>391.6</v>
      </c>
      <c r="K988" s="55" t="str">
        <f>IF(Table1[[#This Row],[On Hand Stock (units)]]&gt;J988,"Yes","No")</f>
        <v>No</v>
      </c>
      <c r="L988" s="55">
        <f>Table1[[#This Row],[Lead Time (days)]]/Table1[[#This Row],[S-OTD]]</f>
        <v>16.842105263157894</v>
      </c>
      <c r="M988" s="55">
        <f>(Table1[[#This Row],[Demand variability (COV)]]/100)*E988</f>
        <v>0.96120000000000005</v>
      </c>
      <c r="N988" s="55">
        <f>AVERAGE(Table1[[#This Row],[Lead Time (days)]],Table1[[#This Row],[Exp. Lead time]])</f>
        <v>16.421052631578945</v>
      </c>
      <c r="O988" s="55">
        <f>(Table1[[#This Row],[Exp. Lead time]]-N988)^2</f>
        <v>0.1772853185595579</v>
      </c>
      <c r="P988" s="55">
        <v>0.1772853185595579</v>
      </c>
      <c r="Q988" s="55">
        <f>1.64*SQRT(Table1[[#This Row],[Lead Time (days)]]*(M988^2)+Table1[[#This Row],[APU
(units)]]*P988)</f>
        <v>11.163964827102872</v>
      </c>
      <c r="R988" s="58">
        <f>Table1[[#This Row],[Safety Stock]]+(E988/30)*Table1[[#This Row],[Lead Time (days)]]</f>
        <v>106.09729816043621</v>
      </c>
      <c r="S988" s="58" t="str">
        <f>IF(Table1[[#This Row],[On Hand Stock (units)]]&gt;R988,"yes","no")</f>
        <v>no</v>
      </c>
      <c r="T988" s="59">
        <f>Table1[[#This Row],[On Hand Stock (units)]]-J988</f>
        <v>-317.52102548251366</v>
      </c>
      <c r="U988" s="59">
        <f>Table1[[#This Row],[Exp. Lead time]]*Table1[[#This Row],[APU
(units)]]/30</f>
        <v>99.929824561403493</v>
      </c>
      <c r="V988" s="59">
        <f>Table1[[#This Row],[On Hand Stock (units)]]+U988</f>
        <v>174.00879907888987</v>
      </c>
      <c r="W988" s="59" t="str">
        <f>IF(Table1[[#This Row],[On hand quantity after purchase]]&gt;Table1[[#This Row],[APU  Projection for oct]],"Yes","No")</f>
        <v>No</v>
      </c>
      <c r="X988" s="59">
        <f>AE988-Table1[[#This Row],[On Hand Stock (units)]]</f>
        <v>13924.015465482513</v>
      </c>
      <c r="Y988" s="59">
        <f>MAX(Table1[[#This Row],[Qty required to meet next quarter]],Table1[[#This Row],[MOQ/One lead time demand]])</f>
        <v>13924.015465482513</v>
      </c>
      <c r="Z988" s="59">
        <f>Table1[[#This Row],[Qty to purchase]]*Table1[[#This Row],[Std. Price ($)]]</f>
        <v>107352.76683732362</v>
      </c>
      <c r="AA988" s="59"/>
      <c r="AB988" s="59"/>
      <c r="AC988" s="61">
        <f>Table1[[#This Row],[On Hand Stock (units)]]-(12*Table1[[#This Row],[APU
(units)]])</f>
        <v>-2061.9210254825134</v>
      </c>
      <c r="AD988" s="64">
        <v>1815.6</v>
      </c>
      <c r="AE988" s="65">
        <f>AD988*Table1[[#This Row],[Std. Price ($)]]</f>
        <v>13998.094439999999</v>
      </c>
    </row>
    <row r="989" spans="1:31" ht="18.5" x14ac:dyDescent="0.35">
      <c r="A989" s="46">
        <v>93505.32572037616</v>
      </c>
      <c r="B989" s="47">
        <v>18.484839999999998</v>
      </c>
      <c r="C989" s="47">
        <v>1117.3027186463999</v>
      </c>
      <c r="D989" s="47">
        <f>Table1[[#This Row],[On-Hand Stock ($)]]/Table1[[#This Row],[Std. Price ($)]]</f>
        <v>60.444273179881456</v>
      </c>
      <c r="E989" s="48">
        <v>90</v>
      </c>
      <c r="F989" s="49">
        <v>0.5</v>
      </c>
      <c r="G989" s="48">
        <v>1</v>
      </c>
      <c r="H989" s="48">
        <v>0.87</v>
      </c>
      <c r="I989" s="48">
        <v>16</v>
      </c>
      <c r="J989" s="55">
        <f>Table1[[#This Row],[APU
(units)]]+(Table1[[#This Row],[APU Trend]]*Table1[[#This Row],[APU
(units)]])</f>
        <v>135</v>
      </c>
      <c r="K989" s="55" t="str">
        <f>IF(Table1[[#This Row],[On Hand Stock (units)]]&gt;J989,"Yes","No")</f>
        <v>No</v>
      </c>
      <c r="L989" s="55">
        <f>Table1[[#This Row],[Lead Time (days)]]/Table1[[#This Row],[S-OTD]]</f>
        <v>16</v>
      </c>
      <c r="M989" s="55">
        <f>(Table1[[#This Row],[Demand variability (COV)]]/100)*E989</f>
        <v>0.78299999999999992</v>
      </c>
      <c r="N989" s="55">
        <f>AVERAGE(Table1[[#This Row],[Lead Time (days)]],Table1[[#This Row],[Exp. Lead time]])</f>
        <v>16</v>
      </c>
      <c r="O989" s="55">
        <f>(Table1[[#This Row],[Exp. Lead time]]-N989)^2</f>
        <v>0</v>
      </c>
      <c r="P989" s="55">
        <v>0</v>
      </c>
      <c r="Q989" s="55">
        <f>1.64*SQRT(Table1[[#This Row],[Lead Time (days)]]*(M989^2)+Table1[[#This Row],[APU
(units)]]*P989)</f>
        <v>5.1364799999999988</v>
      </c>
      <c r="R989" s="58">
        <f>Table1[[#This Row],[Safety Stock]]+(E989/30)*Table1[[#This Row],[Lead Time (days)]]</f>
        <v>53.136479999999999</v>
      </c>
      <c r="S989" s="58" t="str">
        <f>IF(Table1[[#This Row],[On Hand Stock (units)]]&gt;R989,"yes","no")</f>
        <v>yes</v>
      </c>
      <c r="T989" s="59">
        <f>Table1[[#This Row],[On Hand Stock (units)]]-J989</f>
        <v>-74.555726820118537</v>
      </c>
      <c r="U989" s="59">
        <f>Table1[[#This Row],[Exp. Lead time]]*Table1[[#This Row],[APU
(units)]]/30</f>
        <v>48</v>
      </c>
      <c r="V989" s="59">
        <f>Table1[[#This Row],[On Hand Stock (units)]]+U989</f>
        <v>108.44427317988146</v>
      </c>
      <c r="W989" s="59" t="str">
        <f>IF(Table1[[#This Row],[On hand quantity after purchase]]&gt;Table1[[#This Row],[APU  Projection for oct]],"Yes","No")</f>
        <v>No</v>
      </c>
      <c r="X989" s="59">
        <f>AE989-Table1[[#This Row],[On Hand Stock (units)]]</f>
        <v>9921.3693268201187</v>
      </c>
      <c r="Y989" s="59">
        <f>MAX(Table1[[#This Row],[Qty required to meet next quarter]],Table1[[#This Row],[MOQ/One lead time demand]])</f>
        <v>9921.3693268201187</v>
      </c>
      <c r="Z989" s="59">
        <f>Table1[[#This Row],[Qty to purchase]]*Table1[[#This Row],[Std. Price ($)]]</f>
        <v>183394.92458717758</v>
      </c>
      <c r="AA989" s="59"/>
      <c r="AB989" s="59"/>
      <c r="AC989" s="61">
        <f>Table1[[#This Row],[On Hand Stock (units)]]-(12*Table1[[#This Row],[APU
(units)]])</f>
        <v>-1019.5557268201186</v>
      </c>
      <c r="AD989" s="64">
        <v>540</v>
      </c>
      <c r="AE989" s="65">
        <f>AD989*Table1[[#This Row],[Std. Price ($)]]</f>
        <v>9981.8135999999995</v>
      </c>
    </row>
    <row r="990" spans="1:31" ht="18.5" x14ac:dyDescent="0.35">
      <c r="A990" s="46">
        <v>50685.293263513588</v>
      </c>
      <c r="B990" s="47">
        <v>14.04213289</v>
      </c>
      <c r="C990" s="47">
        <v>224.0770364223288</v>
      </c>
      <c r="D990" s="47">
        <f>Table1[[#This Row],[On-Hand Stock ($)]]/Table1[[#This Row],[Std. Price ($)]]</f>
        <v>15.957478694842974</v>
      </c>
      <c r="E990" s="48">
        <v>196</v>
      </c>
      <c r="F990" s="49">
        <v>0.2</v>
      </c>
      <c r="G990" s="48">
        <v>1</v>
      </c>
      <c r="H990" s="48">
        <v>0.35</v>
      </c>
      <c r="I990" s="48">
        <v>5</v>
      </c>
      <c r="J990" s="55">
        <f>Table1[[#This Row],[APU
(units)]]+(Table1[[#This Row],[APU Trend]]*Table1[[#This Row],[APU
(units)]])</f>
        <v>235.2</v>
      </c>
      <c r="K990" s="55" t="str">
        <f>IF(Table1[[#This Row],[On Hand Stock (units)]]&gt;J990,"Yes","No")</f>
        <v>No</v>
      </c>
      <c r="L990" s="55">
        <f>Table1[[#This Row],[Lead Time (days)]]/Table1[[#This Row],[S-OTD]]</f>
        <v>5</v>
      </c>
      <c r="M990" s="55">
        <f>(Table1[[#This Row],[Demand variability (COV)]]/100)*E990</f>
        <v>0.68599999999999994</v>
      </c>
      <c r="N990" s="55">
        <f>AVERAGE(Table1[[#This Row],[Lead Time (days)]],Table1[[#This Row],[Exp. Lead time]])</f>
        <v>5</v>
      </c>
      <c r="O990" s="55">
        <f>(Table1[[#This Row],[Exp. Lead time]]-N990)^2</f>
        <v>0</v>
      </c>
      <c r="P990" s="55">
        <v>0</v>
      </c>
      <c r="Q990" s="55">
        <f>1.64*SQRT(Table1[[#This Row],[Lead Time (days)]]*(M990^2)+Table1[[#This Row],[APU
(units)]]*P990)</f>
        <v>2.5156659174063627</v>
      </c>
      <c r="R990" s="58">
        <f>Table1[[#This Row],[Safety Stock]]+(E990/30)*Table1[[#This Row],[Lead Time (days)]]</f>
        <v>35.182332584073023</v>
      </c>
      <c r="S990" s="58" t="str">
        <f>IF(Table1[[#This Row],[On Hand Stock (units)]]&gt;R990,"yes","no")</f>
        <v>no</v>
      </c>
      <c r="T990" s="59">
        <f>Table1[[#This Row],[On Hand Stock (units)]]-J990</f>
        <v>-219.24252130515703</v>
      </c>
      <c r="U990" s="59">
        <f>Table1[[#This Row],[Exp. Lead time]]*Table1[[#This Row],[APU
(units)]]/30</f>
        <v>32.666666666666664</v>
      </c>
      <c r="V990" s="59">
        <f>Table1[[#This Row],[On Hand Stock (units)]]+U990</f>
        <v>48.62414536150964</v>
      </c>
      <c r="W990" s="59" t="str">
        <f>IF(Table1[[#This Row],[On hand quantity after purchase]]&gt;Table1[[#This Row],[APU  Projection for oct]],"Yes","No")</f>
        <v>No</v>
      </c>
      <c r="X990" s="59">
        <f>AE990-Table1[[#This Row],[On Hand Stock (units)]]</f>
        <v>11543.526316353156</v>
      </c>
      <c r="Y990" s="59">
        <f>MAX(Table1[[#This Row],[Qty required to meet next quarter]],Table1[[#This Row],[MOQ/One lead time demand]])</f>
        <v>11543.526316353156</v>
      </c>
      <c r="Z990" s="59">
        <f>Table1[[#This Row],[Qty to purchase]]*Table1[[#This Row],[Std. Price ($)]]</f>
        <v>162095.73055344319</v>
      </c>
      <c r="AA990" s="59"/>
      <c r="AB990" s="59"/>
      <c r="AC990" s="61">
        <f>Table1[[#This Row],[On Hand Stock (units)]]-(12*Table1[[#This Row],[APU
(units)]])</f>
        <v>-2336.0425213051572</v>
      </c>
      <c r="AD990" s="64">
        <v>823.2</v>
      </c>
      <c r="AE990" s="65">
        <f>AD990*Table1[[#This Row],[Std. Price ($)]]</f>
        <v>11559.483795048</v>
      </c>
    </row>
    <row r="991" spans="1:31" ht="18.5" x14ac:dyDescent="0.35">
      <c r="A991" s="46">
        <v>29811.365817647427</v>
      </c>
      <c r="B991" s="47">
        <v>42.031054769999997</v>
      </c>
      <c r="C991" s="47">
        <v>4792.9747069994919</v>
      </c>
      <c r="D991" s="47">
        <f>Table1[[#This Row],[On-Hand Stock ($)]]/Table1[[#This Row],[Std. Price ($)]]</f>
        <v>114.03412865147786</v>
      </c>
      <c r="E991" s="48">
        <v>324</v>
      </c>
      <c r="F991" s="49">
        <v>0.5</v>
      </c>
      <c r="G991" s="48">
        <v>1</v>
      </c>
      <c r="H991" s="48">
        <v>0.81</v>
      </c>
      <c r="I991" s="48">
        <v>11</v>
      </c>
      <c r="J991" s="55">
        <f>Table1[[#This Row],[APU
(units)]]+(Table1[[#This Row],[APU Trend]]*Table1[[#This Row],[APU
(units)]])</f>
        <v>486</v>
      </c>
      <c r="K991" s="55" t="str">
        <f>IF(Table1[[#This Row],[On Hand Stock (units)]]&gt;J991,"Yes","No")</f>
        <v>No</v>
      </c>
      <c r="L991" s="55">
        <f>Table1[[#This Row],[Lead Time (days)]]/Table1[[#This Row],[S-OTD]]</f>
        <v>11</v>
      </c>
      <c r="M991" s="55">
        <f>(Table1[[#This Row],[Demand variability (COV)]]/100)*E991</f>
        <v>2.6244000000000005</v>
      </c>
      <c r="N991" s="55">
        <f>AVERAGE(Table1[[#This Row],[Lead Time (days)]],Table1[[#This Row],[Exp. Lead time]])</f>
        <v>11</v>
      </c>
      <c r="O991" s="55">
        <f>(Table1[[#This Row],[Exp. Lead time]]-N991)^2</f>
        <v>0</v>
      </c>
      <c r="P991" s="55">
        <v>0</v>
      </c>
      <c r="Q991" s="55">
        <f>1.64*SQRT(Table1[[#This Row],[Lead Time (days)]]*(M991^2)+Table1[[#This Row],[APU
(units)]]*P991)</f>
        <v>14.274806163686288</v>
      </c>
      <c r="R991" s="58">
        <f>Table1[[#This Row],[Safety Stock]]+(E991/30)*Table1[[#This Row],[Lead Time (days)]]</f>
        <v>133.0748061636863</v>
      </c>
      <c r="S991" s="58" t="str">
        <f>IF(Table1[[#This Row],[On Hand Stock (units)]]&gt;R991,"yes","no")</f>
        <v>no</v>
      </c>
      <c r="T991" s="59">
        <f>Table1[[#This Row],[On Hand Stock (units)]]-J991</f>
        <v>-371.96587134852211</v>
      </c>
      <c r="U991" s="59">
        <f>Table1[[#This Row],[Exp. Lead time]]*Table1[[#This Row],[APU
(units)]]/30</f>
        <v>118.8</v>
      </c>
      <c r="V991" s="59">
        <f>Table1[[#This Row],[On Hand Stock (units)]]+U991</f>
        <v>232.83412865147784</v>
      </c>
      <c r="W991" s="59" t="str">
        <f>IF(Table1[[#This Row],[On hand quantity after purchase]]&gt;Table1[[#This Row],[APU  Projection for oct]],"Yes","No")</f>
        <v>No</v>
      </c>
      <c r="X991" s="59">
        <f>AE991-Table1[[#This Row],[On Hand Stock (units)]]</f>
        <v>81594.336344228519</v>
      </c>
      <c r="Y991" s="59">
        <f>MAX(Table1[[#This Row],[Qty required to meet next quarter]],Table1[[#This Row],[MOQ/One lead time demand]])</f>
        <v>81594.336344228519</v>
      </c>
      <c r="Z991" s="59">
        <f>Table1[[#This Row],[Qty to purchase]]*Table1[[#This Row],[Std. Price ($)]]</f>
        <v>3429496.0198060703</v>
      </c>
      <c r="AA991" s="59"/>
      <c r="AB991" s="59"/>
      <c r="AC991" s="61">
        <f>Table1[[#This Row],[On Hand Stock (units)]]-(12*Table1[[#This Row],[APU
(units)]])</f>
        <v>-3773.9658713485223</v>
      </c>
      <c r="AD991" s="64">
        <v>1944</v>
      </c>
      <c r="AE991" s="65">
        <f>AD991*Table1[[#This Row],[Std. Price ($)]]</f>
        <v>81708.370472879993</v>
      </c>
    </row>
    <row r="992" spans="1:31" ht="18.5" x14ac:dyDescent="0.35">
      <c r="A992" s="46">
        <v>8351.7122882142085</v>
      </c>
      <c r="B992" s="47">
        <v>49.473770829999992</v>
      </c>
      <c r="C992" s="47">
        <v>5791.7047006479306</v>
      </c>
      <c r="D992" s="47">
        <f>Table1[[#This Row],[On-Hand Stock ($)]]/Table1[[#This Row],[Std. Price ($)]]</f>
        <v>117.06616664715492</v>
      </c>
      <c r="E992" s="48">
        <v>154</v>
      </c>
      <c r="F992" s="49">
        <v>-0.1</v>
      </c>
      <c r="G992" s="48">
        <v>0.95</v>
      </c>
      <c r="H992" s="48">
        <v>0.56000000000000005</v>
      </c>
      <c r="I992" s="48">
        <v>34</v>
      </c>
      <c r="J992" s="55">
        <f>Table1[[#This Row],[APU
(units)]]+(Table1[[#This Row],[APU Trend]]*Table1[[#This Row],[APU
(units)]])</f>
        <v>138.6</v>
      </c>
      <c r="K992" s="55" t="str">
        <f>IF(Table1[[#This Row],[On Hand Stock (units)]]&gt;J992,"Yes","No")</f>
        <v>No</v>
      </c>
      <c r="L992" s="55">
        <f>Table1[[#This Row],[Lead Time (days)]]/Table1[[#This Row],[S-OTD]]</f>
        <v>35.789473684210527</v>
      </c>
      <c r="M992" s="55">
        <f>(Table1[[#This Row],[Demand variability (COV)]]/100)*E992</f>
        <v>0.86240000000000017</v>
      </c>
      <c r="N992" s="55">
        <f>AVERAGE(Table1[[#This Row],[Lead Time (days)]],Table1[[#This Row],[Exp. Lead time]])</f>
        <v>34.89473684210526</v>
      </c>
      <c r="O992" s="55">
        <f>(Table1[[#This Row],[Exp. Lead time]]-N992)^2</f>
        <v>0.80055401662050596</v>
      </c>
      <c r="P992" s="55">
        <v>0.80055401662050596</v>
      </c>
      <c r="Q992" s="55">
        <f>1.64*SQRT(Table1[[#This Row],[Lead Time (days)]]*(M992^2)+Table1[[#This Row],[APU
(units)]]*P992)</f>
        <v>19.989996691051523</v>
      </c>
      <c r="R992" s="58">
        <f>Table1[[#This Row],[Safety Stock]]+(E992/30)*Table1[[#This Row],[Lead Time (days)]]</f>
        <v>194.52333002438488</v>
      </c>
      <c r="S992" s="58" t="str">
        <f>IF(Table1[[#This Row],[On Hand Stock (units)]]&gt;R992,"yes","no")</f>
        <v>no</v>
      </c>
      <c r="T992" s="59">
        <f>Table1[[#This Row],[On Hand Stock (units)]]-J992</f>
        <v>-21.533833352845079</v>
      </c>
      <c r="U992" s="59">
        <f>Table1[[#This Row],[Exp. Lead time]]*Table1[[#This Row],[APU
(units)]]/30</f>
        <v>183.71929824561403</v>
      </c>
      <c r="V992" s="59">
        <f>Table1[[#This Row],[On Hand Stock (units)]]+U992</f>
        <v>300.78546489276891</v>
      </c>
      <c r="W992" s="59" t="str">
        <f>IF(Table1[[#This Row],[On hand quantity after purchase]]&gt;Table1[[#This Row],[APU  Projection for oct]],"Yes","No")</f>
        <v>Yes</v>
      </c>
      <c r="X992" s="59">
        <f>AE992-Table1[[#This Row],[On Hand Stock (units)]]</f>
        <v>18168.439532120847</v>
      </c>
      <c r="Y992" s="59">
        <f>MAX(Table1[[#This Row],[Qty required to meet next quarter]],Table1[[#This Row],[MOQ/One lead time demand]])</f>
        <v>18168.439532120847</v>
      </c>
      <c r="Z992" s="59">
        <f>Table1[[#This Row],[Qty to purchase]]*Table1[[#This Row],[Std. Price ($)]]</f>
        <v>898861.21375085902</v>
      </c>
      <c r="AA992" s="59"/>
      <c r="AB992" s="59"/>
      <c r="AC992" s="61">
        <f>Table1[[#This Row],[On Hand Stock (units)]]-(12*Table1[[#This Row],[APU
(units)]])</f>
        <v>-1730.9338333528451</v>
      </c>
      <c r="AD992" s="64">
        <v>369.6</v>
      </c>
      <c r="AE992" s="65">
        <f>AD992*Table1[[#This Row],[Std. Price ($)]]</f>
        <v>18285.505698768</v>
      </c>
    </row>
    <row r="993" spans="1:31" ht="18.5" x14ac:dyDescent="0.35">
      <c r="A993" s="46">
        <v>71032.686562262374</v>
      </c>
      <c r="B993" s="47">
        <v>107.22182998999999</v>
      </c>
      <c r="C993" s="47">
        <v>18976.106943515508</v>
      </c>
      <c r="D993" s="47">
        <f>Table1[[#This Row],[On-Hand Stock ($)]]/Table1[[#This Row],[Std. Price ($)]]</f>
        <v>176.97988315705214</v>
      </c>
      <c r="E993" s="48">
        <v>220</v>
      </c>
      <c r="F993" s="49">
        <v>0.8</v>
      </c>
      <c r="G993" s="48">
        <v>1</v>
      </c>
      <c r="H993" s="48">
        <v>0.74</v>
      </c>
      <c r="I993" s="48">
        <v>28</v>
      </c>
      <c r="J993" s="55">
        <f>Table1[[#This Row],[APU
(units)]]+(Table1[[#This Row],[APU Trend]]*Table1[[#This Row],[APU
(units)]])</f>
        <v>396</v>
      </c>
      <c r="K993" s="55" t="str">
        <f>IF(Table1[[#This Row],[On Hand Stock (units)]]&gt;J993,"Yes","No")</f>
        <v>No</v>
      </c>
      <c r="L993" s="55">
        <f>Table1[[#This Row],[Lead Time (days)]]/Table1[[#This Row],[S-OTD]]</f>
        <v>28</v>
      </c>
      <c r="M993" s="55">
        <f>(Table1[[#This Row],[Demand variability (COV)]]/100)*E993</f>
        <v>1.6280000000000001</v>
      </c>
      <c r="N993" s="55">
        <f>AVERAGE(Table1[[#This Row],[Lead Time (days)]],Table1[[#This Row],[Exp. Lead time]])</f>
        <v>28</v>
      </c>
      <c r="O993" s="55">
        <f>(Table1[[#This Row],[Exp. Lead time]]-N993)^2</f>
        <v>0</v>
      </c>
      <c r="P993" s="55">
        <v>0</v>
      </c>
      <c r="Q993" s="55">
        <f>1.64*SQRT(Table1[[#This Row],[Lead Time (days)]]*(M993^2)+Table1[[#This Row],[APU
(units)]]*P993)</f>
        <v>14.127888680875143</v>
      </c>
      <c r="R993" s="58">
        <f>Table1[[#This Row],[Safety Stock]]+(E993/30)*Table1[[#This Row],[Lead Time (days)]]</f>
        <v>219.46122201420846</v>
      </c>
      <c r="S993" s="58" t="str">
        <f>IF(Table1[[#This Row],[On Hand Stock (units)]]&gt;R993,"yes","no")</f>
        <v>no</v>
      </c>
      <c r="T993" s="59">
        <f>Table1[[#This Row],[On Hand Stock (units)]]-J993</f>
        <v>-219.02011684294786</v>
      </c>
      <c r="U993" s="59">
        <f>Table1[[#This Row],[Exp. Lead time]]*Table1[[#This Row],[APU
(units)]]/30</f>
        <v>205.33333333333334</v>
      </c>
      <c r="V993" s="59">
        <f>Table1[[#This Row],[On Hand Stock (units)]]+U993</f>
        <v>382.31321649038546</v>
      </c>
      <c r="W993" s="59" t="str">
        <f>IF(Table1[[#This Row],[On hand quantity after purchase]]&gt;Table1[[#This Row],[APU  Projection for oct]],"Yes","No")</f>
        <v>No</v>
      </c>
      <c r="X993" s="59">
        <f>AE993-Table1[[#This Row],[On Hand Stock (units)]]</f>
        <v>183815.68037968292</v>
      </c>
      <c r="Y993" s="59">
        <f>MAX(Table1[[#This Row],[Qty required to meet next quarter]],Table1[[#This Row],[MOQ/One lead time demand]])</f>
        <v>183815.68037968292</v>
      </c>
      <c r="Z993" s="59">
        <f>Table1[[#This Row],[Qty to purchase]]*Table1[[#This Row],[Std. Price ($)]]</f>
        <v>19709053.63116654</v>
      </c>
      <c r="AA993" s="59"/>
      <c r="AB993" s="59"/>
      <c r="AC993" s="61">
        <f>Table1[[#This Row],[On Hand Stock (units)]]-(12*Table1[[#This Row],[APU
(units)]])</f>
        <v>-2463.020116842948</v>
      </c>
      <c r="AD993" s="64">
        <v>1716</v>
      </c>
      <c r="AE993" s="65">
        <f>AD993*Table1[[#This Row],[Std. Price ($)]]</f>
        <v>183992.66026283999</v>
      </c>
    </row>
    <row r="994" spans="1:31" ht="18.5" x14ac:dyDescent="0.35">
      <c r="A994" s="46">
        <v>64524.540551395323</v>
      </c>
      <c r="B994" s="47">
        <v>5.9086261299999991</v>
      </c>
      <c r="C994" s="47">
        <v>159.36960773564348</v>
      </c>
      <c r="D994" s="47">
        <f>Table1[[#This Row],[On-Hand Stock ($)]]/Table1[[#This Row],[Std. Price ($)]]</f>
        <v>26.972362818231574</v>
      </c>
      <c r="E994" s="48">
        <v>204</v>
      </c>
      <c r="F994" s="49">
        <v>0.4</v>
      </c>
      <c r="G994" s="48">
        <v>0.96</v>
      </c>
      <c r="H994" s="48">
        <v>0.25</v>
      </c>
      <c r="I994" s="48">
        <v>8</v>
      </c>
      <c r="J994" s="55">
        <f>Table1[[#This Row],[APU
(units)]]+(Table1[[#This Row],[APU Trend]]*Table1[[#This Row],[APU
(units)]])</f>
        <v>285.60000000000002</v>
      </c>
      <c r="K994" s="55" t="str">
        <f>IF(Table1[[#This Row],[On Hand Stock (units)]]&gt;J994,"Yes","No")</f>
        <v>No</v>
      </c>
      <c r="L994" s="55">
        <f>Table1[[#This Row],[Lead Time (days)]]/Table1[[#This Row],[S-OTD]]</f>
        <v>8.3333333333333339</v>
      </c>
      <c r="M994" s="55">
        <f>(Table1[[#This Row],[Demand variability (COV)]]/100)*E994</f>
        <v>0.51</v>
      </c>
      <c r="N994" s="55">
        <f>AVERAGE(Table1[[#This Row],[Lead Time (days)]],Table1[[#This Row],[Exp. Lead time]])</f>
        <v>8.1666666666666679</v>
      </c>
      <c r="O994" s="55">
        <f>(Table1[[#This Row],[Exp. Lead time]]-N994)^2</f>
        <v>2.7777777777777582E-2</v>
      </c>
      <c r="P994" s="55">
        <v>2.7777777777777582E-2</v>
      </c>
      <c r="Q994" s="55">
        <f>1.64*SQRT(Table1[[#This Row],[Lead Time (days)]]*(M994^2)+Table1[[#This Row],[APU
(units)]]*P994)</f>
        <v>4.5648205163693518</v>
      </c>
      <c r="R994" s="58">
        <f>Table1[[#This Row],[Safety Stock]]+(E994/30)*Table1[[#This Row],[Lead Time (days)]]</f>
        <v>58.96482051636935</v>
      </c>
      <c r="S994" s="58" t="str">
        <f>IF(Table1[[#This Row],[On Hand Stock (units)]]&gt;R994,"yes","no")</f>
        <v>no</v>
      </c>
      <c r="T994" s="59">
        <f>Table1[[#This Row],[On Hand Stock (units)]]-J994</f>
        <v>-258.62763718176848</v>
      </c>
      <c r="U994" s="59">
        <f>Table1[[#This Row],[Exp. Lead time]]*Table1[[#This Row],[APU
(units)]]/30</f>
        <v>56.666666666666671</v>
      </c>
      <c r="V994" s="59">
        <f>Table1[[#This Row],[On Hand Stock (units)]]+U994</f>
        <v>83.639029484898245</v>
      </c>
      <c r="W994" s="59" t="str">
        <f>IF(Table1[[#This Row],[On hand quantity after purchase]]&gt;Table1[[#This Row],[APU  Projection for oct]],"Yes","No")</f>
        <v>No</v>
      </c>
      <c r="X994" s="59">
        <f>AE994-Table1[[#This Row],[On Hand Stock (units)]]</f>
        <v>6481.9701819897682</v>
      </c>
      <c r="Y994" s="59">
        <f>MAX(Table1[[#This Row],[Qty required to meet next quarter]],Table1[[#This Row],[MOQ/One lead time demand]])</f>
        <v>6481.9701819897682</v>
      </c>
      <c r="Z994" s="59">
        <f>Table1[[#This Row],[Qty to purchase]]*Table1[[#This Row],[Std. Price ($)]]</f>
        <v>38299.538391185597</v>
      </c>
      <c r="AA994" s="59"/>
      <c r="AB994" s="59"/>
      <c r="AC994" s="61">
        <f>Table1[[#This Row],[On Hand Stock (units)]]-(12*Table1[[#This Row],[APU
(units)]])</f>
        <v>-2421.0276371817686</v>
      </c>
      <c r="AD994" s="64">
        <v>1101.6000000000001</v>
      </c>
      <c r="AE994" s="65">
        <f>AD994*Table1[[#This Row],[Std. Price ($)]]</f>
        <v>6508.9425448080001</v>
      </c>
    </row>
    <row r="995" spans="1:31" ht="18.5" x14ac:dyDescent="0.35">
      <c r="A995" s="46">
        <v>76090.044322187488</v>
      </c>
      <c r="B995" s="47">
        <v>14.110238009999998</v>
      </c>
      <c r="C995" s="47">
        <v>89.611354305874244</v>
      </c>
      <c r="D995" s="47">
        <f>Table1[[#This Row],[On-Hand Stock ($)]]/Table1[[#This Row],[Std. Price ($)]]</f>
        <v>6.3508038803006883</v>
      </c>
      <c r="E995" s="48">
        <v>98</v>
      </c>
      <c r="F995" s="49">
        <v>-0.1</v>
      </c>
      <c r="G995" s="48">
        <v>0.96</v>
      </c>
      <c r="H995" s="48">
        <v>0.77</v>
      </c>
      <c r="I995" s="48">
        <v>2</v>
      </c>
      <c r="J995" s="55">
        <f>Table1[[#This Row],[APU
(units)]]+(Table1[[#This Row],[APU Trend]]*Table1[[#This Row],[APU
(units)]])</f>
        <v>88.2</v>
      </c>
      <c r="K995" s="55" t="str">
        <f>IF(Table1[[#This Row],[On Hand Stock (units)]]&gt;J995,"Yes","No")</f>
        <v>No</v>
      </c>
      <c r="L995" s="55">
        <f>Table1[[#This Row],[Lead Time (days)]]/Table1[[#This Row],[S-OTD]]</f>
        <v>2.0833333333333335</v>
      </c>
      <c r="M995" s="55">
        <f>(Table1[[#This Row],[Demand variability (COV)]]/100)*E995</f>
        <v>0.75460000000000005</v>
      </c>
      <c r="N995" s="55">
        <f>AVERAGE(Table1[[#This Row],[Lead Time (days)]],Table1[[#This Row],[Exp. Lead time]])</f>
        <v>2.041666666666667</v>
      </c>
      <c r="O995" s="55">
        <f>(Table1[[#This Row],[Exp. Lead time]]-N995)^2</f>
        <v>1.7361111111110989E-3</v>
      </c>
      <c r="P995" s="55">
        <v>1.7361111111110989E-3</v>
      </c>
      <c r="Q995" s="55">
        <f>1.64*SQRT(Table1[[#This Row],[Lead Time (days)]]*(M995^2)+Table1[[#This Row],[APU
(units)]]*P995)</f>
        <v>1.8763357533841198</v>
      </c>
      <c r="R995" s="58">
        <f>Table1[[#This Row],[Safety Stock]]+(E995/30)*Table1[[#This Row],[Lead Time (days)]]</f>
        <v>8.4096690867174537</v>
      </c>
      <c r="S995" s="58" t="str">
        <f>IF(Table1[[#This Row],[On Hand Stock (units)]]&gt;R995,"yes","no")</f>
        <v>no</v>
      </c>
      <c r="T995" s="59">
        <f>Table1[[#This Row],[On Hand Stock (units)]]-J995</f>
        <v>-81.849196119699315</v>
      </c>
      <c r="U995" s="59">
        <f>Table1[[#This Row],[Exp. Lead time]]*Table1[[#This Row],[APU
(units)]]/30</f>
        <v>6.8055555555555562</v>
      </c>
      <c r="V995" s="59">
        <f>Table1[[#This Row],[On Hand Stock (units)]]+U995</f>
        <v>13.156359435856245</v>
      </c>
      <c r="W995" s="59" t="str">
        <f>IF(Table1[[#This Row],[On hand quantity after purchase]]&gt;Table1[[#This Row],[APU  Projection for oct]],"Yes","No")</f>
        <v>No</v>
      </c>
      <c r="X995" s="59">
        <f>AE995-Table1[[#This Row],[On Hand Stock (units)]]</f>
        <v>3312.3771760716991</v>
      </c>
      <c r="Y995" s="59">
        <f>MAX(Table1[[#This Row],[Qty required to meet next quarter]],Table1[[#This Row],[MOQ/One lead time demand]])</f>
        <v>3312.3771760716991</v>
      </c>
      <c r="Z995" s="59">
        <f>Table1[[#This Row],[Qty to purchase]]*Table1[[#This Row],[Std. Price ($)]]</f>
        <v>46738.430333263343</v>
      </c>
      <c r="AA995" s="59"/>
      <c r="AB995" s="59"/>
      <c r="AC995" s="61">
        <f>Table1[[#This Row],[On Hand Stock (units)]]-(12*Table1[[#This Row],[APU
(units)]])</f>
        <v>-1169.6491961196994</v>
      </c>
      <c r="AD995" s="64">
        <v>235.20000000000002</v>
      </c>
      <c r="AE995" s="65">
        <f>AD995*Table1[[#This Row],[Std. Price ($)]]</f>
        <v>3318.7279799519997</v>
      </c>
    </row>
    <row r="996" spans="1:31" ht="18.5" x14ac:dyDescent="0.35">
      <c r="A996" s="46">
        <v>18008.978871089974</v>
      </c>
      <c r="B996" s="47">
        <v>14.07605</v>
      </c>
      <c r="C996" s="47">
        <v>994.24417252160026</v>
      </c>
      <c r="D996" s="47">
        <f>Table1[[#This Row],[On-Hand Stock ($)]]/Table1[[#This Row],[Std. Price ($)]]</f>
        <v>70.633748283190258</v>
      </c>
      <c r="E996" s="48">
        <v>98</v>
      </c>
      <c r="F996" s="49">
        <v>0.2</v>
      </c>
      <c r="G996" s="48">
        <v>1</v>
      </c>
      <c r="H996" s="48">
        <v>0.92</v>
      </c>
      <c r="I996" s="48">
        <v>16</v>
      </c>
      <c r="J996" s="55">
        <f>Table1[[#This Row],[APU
(units)]]+(Table1[[#This Row],[APU Trend]]*Table1[[#This Row],[APU
(units)]])</f>
        <v>117.6</v>
      </c>
      <c r="K996" s="55" t="str">
        <f>IF(Table1[[#This Row],[On Hand Stock (units)]]&gt;J996,"Yes","No")</f>
        <v>No</v>
      </c>
      <c r="L996" s="55">
        <f>Table1[[#This Row],[Lead Time (days)]]/Table1[[#This Row],[S-OTD]]</f>
        <v>16</v>
      </c>
      <c r="M996" s="55">
        <f>(Table1[[#This Row],[Demand variability (COV)]]/100)*E996</f>
        <v>0.90159999999999996</v>
      </c>
      <c r="N996" s="55">
        <f>AVERAGE(Table1[[#This Row],[Lead Time (days)]],Table1[[#This Row],[Exp. Lead time]])</f>
        <v>16</v>
      </c>
      <c r="O996" s="55">
        <f>(Table1[[#This Row],[Exp. Lead time]]-N996)^2</f>
        <v>0</v>
      </c>
      <c r="P996" s="55">
        <v>0</v>
      </c>
      <c r="Q996" s="55">
        <f>1.64*SQRT(Table1[[#This Row],[Lead Time (days)]]*(M996^2)+Table1[[#This Row],[APU
(units)]]*P996)</f>
        <v>5.9144959999999998</v>
      </c>
      <c r="R996" s="58">
        <f>Table1[[#This Row],[Safety Stock]]+(E996/30)*Table1[[#This Row],[Lead Time (days)]]</f>
        <v>58.181162666666665</v>
      </c>
      <c r="S996" s="58" t="str">
        <f>IF(Table1[[#This Row],[On Hand Stock (units)]]&gt;R996,"yes","no")</f>
        <v>yes</v>
      </c>
      <c r="T996" s="59">
        <f>Table1[[#This Row],[On Hand Stock (units)]]-J996</f>
        <v>-46.966251716809737</v>
      </c>
      <c r="U996" s="59">
        <f>Table1[[#This Row],[Exp. Lead time]]*Table1[[#This Row],[APU
(units)]]/30</f>
        <v>52.266666666666666</v>
      </c>
      <c r="V996" s="59">
        <f>Table1[[#This Row],[On Hand Stock (units)]]+U996</f>
        <v>122.90041494985692</v>
      </c>
      <c r="W996" s="59" t="str">
        <f>IF(Table1[[#This Row],[On hand quantity after purchase]]&gt;Table1[[#This Row],[APU  Projection for oct]],"Yes","No")</f>
        <v>Yes</v>
      </c>
      <c r="X996" s="59">
        <f>AE996-Table1[[#This Row],[On Hand Stock (units)]]</f>
        <v>5723.0684317168098</v>
      </c>
      <c r="Y996" s="59">
        <f>MAX(Table1[[#This Row],[Qty required to meet next quarter]],Table1[[#This Row],[MOQ/One lead time demand]])</f>
        <v>5723.0684317168098</v>
      </c>
      <c r="Z996" s="59">
        <f>Table1[[#This Row],[Qty to purchase]]*Table1[[#This Row],[Std. Price ($)]]</f>
        <v>80558.197398267395</v>
      </c>
      <c r="AA996" s="59"/>
      <c r="AB996" s="59"/>
      <c r="AC996" s="61">
        <f>Table1[[#This Row],[On Hand Stock (units)]]-(12*Table1[[#This Row],[APU
(units)]])</f>
        <v>-1105.3662517168098</v>
      </c>
      <c r="AD996" s="64">
        <v>411.6</v>
      </c>
      <c r="AE996" s="65">
        <f>AD996*Table1[[#This Row],[Std. Price ($)]]</f>
        <v>5793.7021800000002</v>
      </c>
    </row>
    <row r="997" spans="1:31" ht="18.5" x14ac:dyDescent="0.35">
      <c r="A997" s="46">
        <v>29459.795768429296</v>
      </c>
      <c r="B997" s="47">
        <v>18.565953480000001</v>
      </c>
      <c r="C997" s="47">
        <v>1014.0312351901683</v>
      </c>
      <c r="D997" s="47">
        <f>Table1[[#This Row],[On-Hand Stock ($)]]/Table1[[#This Row],[Std. Price ($)]]</f>
        <v>54.617783906575227</v>
      </c>
      <c r="E997" s="48">
        <v>162</v>
      </c>
      <c r="F997" s="49">
        <v>0.8</v>
      </c>
      <c r="G997" s="48">
        <v>0.85</v>
      </c>
      <c r="H997" s="48">
        <v>0.43</v>
      </c>
      <c r="I997" s="48">
        <v>21</v>
      </c>
      <c r="J997" s="55">
        <f>Table1[[#This Row],[APU
(units)]]+(Table1[[#This Row],[APU Trend]]*Table1[[#This Row],[APU
(units)]])</f>
        <v>291.60000000000002</v>
      </c>
      <c r="K997" s="55" t="str">
        <f>IF(Table1[[#This Row],[On Hand Stock (units)]]&gt;J997,"Yes","No")</f>
        <v>No</v>
      </c>
      <c r="L997" s="55">
        <f>Table1[[#This Row],[Lead Time (days)]]/Table1[[#This Row],[S-OTD]]</f>
        <v>24.705882352941178</v>
      </c>
      <c r="M997" s="55">
        <f>(Table1[[#This Row],[Demand variability (COV)]]/100)*E997</f>
        <v>0.6966</v>
      </c>
      <c r="N997" s="55">
        <f>AVERAGE(Table1[[#This Row],[Lead Time (days)]],Table1[[#This Row],[Exp. Lead time]])</f>
        <v>22.852941176470587</v>
      </c>
      <c r="O997" s="55">
        <f>(Table1[[#This Row],[Exp. Lead time]]-N997)^2</f>
        <v>3.433391003460216</v>
      </c>
      <c r="P997" s="55">
        <v>3.433391003460216</v>
      </c>
      <c r="Q997" s="55">
        <f>1.64*SQRT(Table1[[#This Row],[Lead Time (days)]]*(M997^2)+Table1[[#This Row],[APU
(units)]]*P997)</f>
        <v>39.030608914826892</v>
      </c>
      <c r="R997" s="58">
        <f>Table1[[#This Row],[Safety Stock]]+(E997/30)*Table1[[#This Row],[Lead Time (days)]]</f>
        <v>152.43060891482691</v>
      </c>
      <c r="S997" s="58" t="str">
        <f>IF(Table1[[#This Row],[On Hand Stock (units)]]&gt;R997,"yes","no")</f>
        <v>no</v>
      </c>
      <c r="T997" s="59">
        <f>Table1[[#This Row],[On Hand Stock (units)]]-J997</f>
        <v>-236.9822160934248</v>
      </c>
      <c r="U997" s="59">
        <f>Table1[[#This Row],[Exp. Lead time]]*Table1[[#This Row],[APU
(units)]]/30</f>
        <v>133.41176470588235</v>
      </c>
      <c r="V997" s="59">
        <f>Table1[[#This Row],[On Hand Stock (units)]]+U997</f>
        <v>188.02954861245757</v>
      </c>
      <c r="W997" s="59" t="str">
        <f>IF(Table1[[#This Row],[On hand quantity after purchase]]&gt;Table1[[#This Row],[APU  Projection for oct]],"Yes","No")</f>
        <v>No</v>
      </c>
      <c r="X997" s="59">
        <f>AE997-Table1[[#This Row],[On Hand Stock (units)]]</f>
        <v>23405.321033421424</v>
      </c>
      <c r="Y997" s="59">
        <f>MAX(Table1[[#This Row],[Qty required to meet next quarter]],Table1[[#This Row],[MOQ/One lead time demand]])</f>
        <v>23405.321033421424</v>
      </c>
      <c r="Z997" s="59">
        <f>Table1[[#This Row],[Qty to purchase]]*Table1[[#This Row],[Std. Price ($)]]</f>
        <v>434542.10149096767</v>
      </c>
      <c r="AA997" s="59"/>
      <c r="AB997" s="59"/>
      <c r="AC997" s="61">
        <f>Table1[[#This Row],[On Hand Stock (units)]]-(12*Table1[[#This Row],[APU
(units)]])</f>
        <v>-1889.3822160934249</v>
      </c>
      <c r="AD997" s="64">
        <v>1263.5999999999999</v>
      </c>
      <c r="AE997" s="65">
        <f>AD997*Table1[[#This Row],[Std. Price ($)]]</f>
        <v>23459.938817327999</v>
      </c>
    </row>
    <row r="998" spans="1:31" ht="18.5" x14ac:dyDescent="0.35">
      <c r="A998" s="46">
        <v>44496.496613466399</v>
      </c>
      <c r="B998" s="47">
        <v>16.382999999999999</v>
      </c>
      <c r="C998" s="47">
        <v>4254.3666579500805</v>
      </c>
      <c r="D998" s="47">
        <f>Table1[[#This Row],[On-Hand Stock ($)]]/Table1[[#This Row],[Std. Price ($)]]</f>
        <v>259.6817834310005</v>
      </c>
      <c r="E998" s="48">
        <v>380</v>
      </c>
      <c r="F998" s="49">
        <v>1.5</v>
      </c>
      <c r="G998" s="48">
        <v>0.97</v>
      </c>
      <c r="H998" s="48">
        <v>1.05</v>
      </c>
      <c r="I998" s="48">
        <v>16</v>
      </c>
      <c r="J998" s="55">
        <f>Table1[[#This Row],[APU
(units)]]+(Table1[[#This Row],[APU Trend]]*Table1[[#This Row],[APU
(units)]])</f>
        <v>950</v>
      </c>
      <c r="K998" s="55" t="str">
        <f>IF(Table1[[#This Row],[On Hand Stock (units)]]&gt;J998,"Yes","No")</f>
        <v>No</v>
      </c>
      <c r="L998" s="55">
        <f>Table1[[#This Row],[Lead Time (days)]]/Table1[[#This Row],[S-OTD]]</f>
        <v>16.494845360824744</v>
      </c>
      <c r="M998" s="55">
        <f>(Table1[[#This Row],[Demand variability (COV)]]/100)*E998</f>
        <v>3.99</v>
      </c>
      <c r="N998" s="55">
        <f>AVERAGE(Table1[[#This Row],[Lead Time (days)]],Table1[[#This Row],[Exp. Lead time]])</f>
        <v>16.24742268041237</v>
      </c>
      <c r="O998" s="55">
        <f>(Table1[[#This Row],[Exp. Lead time]]-N998)^2</f>
        <v>6.1217982782443663E-2</v>
      </c>
      <c r="P998" s="55">
        <v>6.1217982782443663E-2</v>
      </c>
      <c r="Q998" s="55">
        <f>1.64*SQRT(Table1[[#This Row],[Lead Time (days)]]*(M998^2)+Table1[[#This Row],[APU
(units)]]*P998)</f>
        <v>27.343498902423427</v>
      </c>
      <c r="R998" s="58">
        <f>Table1[[#This Row],[Safety Stock]]+(E998/30)*Table1[[#This Row],[Lead Time (days)]]</f>
        <v>230.01016556909008</v>
      </c>
      <c r="S998" s="58" t="str">
        <f>IF(Table1[[#This Row],[On Hand Stock (units)]]&gt;R998,"yes","no")</f>
        <v>yes</v>
      </c>
      <c r="T998" s="59">
        <f>Table1[[#This Row],[On Hand Stock (units)]]-J998</f>
        <v>-690.31821656899956</v>
      </c>
      <c r="U998" s="59">
        <f>Table1[[#This Row],[Exp. Lead time]]*Table1[[#This Row],[APU
(units)]]/30</f>
        <v>208.93470790378009</v>
      </c>
      <c r="V998" s="59">
        <f>Table1[[#This Row],[On Hand Stock (units)]]+U998</f>
        <v>468.61649133478056</v>
      </c>
      <c r="W998" s="59" t="str">
        <f>IF(Table1[[#This Row],[On hand quantity after purchase]]&gt;Table1[[#This Row],[APU  Projection for oct]],"Yes","No")</f>
        <v>No</v>
      </c>
      <c r="X998" s="59">
        <f>AE998-Table1[[#This Row],[On Hand Stock (units)]]</f>
        <v>74446.79821656899</v>
      </c>
      <c r="Y998" s="59">
        <f>MAX(Table1[[#This Row],[Qty required to meet next quarter]],Table1[[#This Row],[MOQ/One lead time demand]])</f>
        <v>74446.79821656899</v>
      </c>
      <c r="Z998" s="59">
        <f>Table1[[#This Row],[Qty to purchase]]*Table1[[#This Row],[Std. Price ($)]]</f>
        <v>1219661.8951820496</v>
      </c>
      <c r="AA998" s="59"/>
      <c r="AB998" s="59"/>
      <c r="AC998" s="61">
        <f>Table1[[#This Row],[On Hand Stock (units)]]-(12*Table1[[#This Row],[APU
(units)]])</f>
        <v>-4300.3182165689996</v>
      </c>
      <c r="AD998" s="64">
        <v>4560</v>
      </c>
      <c r="AE998" s="65">
        <f>AD998*Table1[[#This Row],[Std. Price ($)]]</f>
        <v>74706.48</v>
      </c>
    </row>
    <row r="999" spans="1:31" ht="18.5" x14ac:dyDescent="0.35">
      <c r="A999" s="46">
        <v>32256.656254583471</v>
      </c>
      <c r="B999" s="47">
        <v>26.24478684</v>
      </c>
      <c r="C999" s="47">
        <v>235.7396417873295</v>
      </c>
      <c r="D999" s="47">
        <f>Table1[[#This Row],[On-Hand Stock ($)]]/Table1[[#This Row],[Std. Price ($)]]</f>
        <v>8.9823416446284803</v>
      </c>
      <c r="E999" s="48">
        <v>74</v>
      </c>
      <c r="F999" s="49">
        <v>1.5</v>
      </c>
      <c r="G999" s="48">
        <v>0.82</v>
      </c>
      <c r="H999" s="48">
        <v>0.73</v>
      </c>
      <c r="I999" s="48">
        <v>4</v>
      </c>
      <c r="J999" s="55">
        <f>Table1[[#This Row],[APU
(units)]]+(Table1[[#This Row],[APU Trend]]*Table1[[#This Row],[APU
(units)]])</f>
        <v>185</v>
      </c>
      <c r="K999" s="55" t="str">
        <f>IF(Table1[[#This Row],[On Hand Stock (units)]]&gt;J999,"Yes","No")</f>
        <v>No</v>
      </c>
      <c r="L999" s="55">
        <f>Table1[[#This Row],[Lead Time (days)]]/Table1[[#This Row],[S-OTD]]</f>
        <v>4.8780487804878048</v>
      </c>
      <c r="M999" s="55">
        <f>(Table1[[#This Row],[Demand variability (COV)]]/100)*E999</f>
        <v>0.54020000000000001</v>
      </c>
      <c r="N999" s="55">
        <f>AVERAGE(Table1[[#This Row],[Lead Time (days)]],Table1[[#This Row],[Exp. Lead time]])</f>
        <v>4.4390243902439028</v>
      </c>
      <c r="O999" s="55">
        <f>(Table1[[#This Row],[Exp. Lead time]]-N999)^2</f>
        <v>0.19274241522902991</v>
      </c>
      <c r="P999" s="55">
        <v>0.19274241522902991</v>
      </c>
      <c r="Q999" s="55">
        <f>1.64*SQRT(Table1[[#This Row],[Lead Time (days)]]*(M999^2)+Table1[[#This Row],[APU
(units)]]*P999)</f>
        <v>6.4421326969207886</v>
      </c>
      <c r="R999" s="58">
        <f>Table1[[#This Row],[Safety Stock]]+(E999/30)*Table1[[#This Row],[Lead Time (days)]]</f>
        <v>16.308799363587454</v>
      </c>
      <c r="S999" s="58" t="str">
        <f>IF(Table1[[#This Row],[On Hand Stock (units)]]&gt;R999,"yes","no")</f>
        <v>no</v>
      </c>
      <c r="T999" s="59">
        <f>Table1[[#This Row],[On Hand Stock (units)]]-J999</f>
        <v>-176.01765835537151</v>
      </c>
      <c r="U999" s="59">
        <f>Table1[[#This Row],[Exp. Lead time]]*Table1[[#This Row],[APU
(units)]]/30</f>
        <v>12.032520325203251</v>
      </c>
      <c r="V999" s="59">
        <f>Table1[[#This Row],[On Hand Stock (units)]]+U999</f>
        <v>21.014861969831731</v>
      </c>
      <c r="W999" s="59" t="str">
        <f>IF(Table1[[#This Row],[On hand quantity after purchase]]&gt;Table1[[#This Row],[APU  Projection for oct]],"Yes","No")</f>
        <v>No</v>
      </c>
      <c r="X999" s="59">
        <f>AE999-Table1[[#This Row],[On Hand Stock (units)]]</f>
        <v>23296.388372275374</v>
      </c>
      <c r="Y999" s="59">
        <f>MAX(Table1[[#This Row],[Qty required to meet next quarter]],Table1[[#This Row],[MOQ/One lead time demand]])</f>
        <v>23296.388372275374</v>
      </c>
      <c r="Z999" s="59">
        <f>Table1[[#This Row],[Qty to purchase]]*Table1[[#This Row],[Std. Price ($)]]</f>
        <v>611408.74697222176</v>
      </c>
      <c r="AA999" s="59"/>
      <c r="AB999" s="59"/>
      <c r="AC999" s="61">
        <f>Table1[[#This Row],[On Hand Stock (units)]]-(12*Table1[[#This Row],[APU
(units)]])</f>
        <v>-879.01765835537151</v>
      </c>
      <c r="AD999" s="64">
        <v>888</v>
      </c>
      <c r="AE999" s="65">
        <f>AD999*Table1[[#This Row],[Std. Price ($)]]</f>
        <v>23305.370713920001</v>
      </c>
    </row>
    <row r="1000" spans="1:31" ht="18.5" x14ac:dyDescent="0.35">
      <c r="A1000" s="46">
        <v>63670.75083444974</v>
      </c>
      <c r="B1000" s="47">
        <v>6.3720500299999996</v>
      </c>
      <c r="C1000" s="47">
        <v>239.93651213937682</v>
      </c>
      <c r="D1000" s="47">
        <f>Table1[[#This Row],[On-Hand Stock ($)]]/Table1[[#This Row],[Std. Price ($)]]</f>
        <v>37.654524212732341</v>
      </c>
      <c r="E1000" s="48">
        <v>244</v>
      </c>
      <c r="F1000" s="49">
        <v>0.8</v>
      </c>
      <c r="G1000" s="48">
        <v>0.84</v>
      </c>
      <c r="H1000" s="48">
        <v>0.62</v>
      </c>
      <c r="I1000" s="48">
        <v>5</v>
      </c>
      <c r="J1000" s="55">
        <f>Table1[[#This Row],[APU
(units)]]+(Table1[[#This Row],[APU Trend]]*Table1[[#This Row],[APU
(units)]])</f>
        <v>439.20000000000005</v>
      </c>
      <c r="K1000" s="55" t="str">
        <f>IF(Table1[[#This Row],[On Hand Stock (units)]]&gt;J1000,"Yes","No")</f>
        <v>No</v>
      </c>
      <c r="L1000" s="55">
        <f>Table1[[#This Row],[Lead Time (days)]]/Table1[[#This Row],[S-OTD]]</f>
        <v>5.9523809523809526</v>
      </c>
      <c r="M1000" s="55">
        <f>(Table1[[#This Row],[Demand variability (COV)]]/100)*E1000</f>
        <v>1.5127999999999999</v>
      </c>
      <c r="N1000" s="55">
        <f>AVERAGE(Table1[[#This Row],[Lead Time (days)]],Table1[[#This Row],[Exp. Lead time]])</f>
        <v>5.4761904761904763</v>
      </c>
      <c r="O1000" s="55">
        <f>(Table1[[#This Row],[Exp. Lead time]]-N1000)^2</f>
        <v>0.22675736961451254</v>
      </c>
      <c r="P1000" s="55">
        <v>0.22675736961451254</v>
      </c>
      <c r="Q1000" s="55">
        <f>1.64*SQRT(Table1[[#This Row],[Lead Time (days)]]*(M1000^2)+Table1[[#This Row],[APU
(units)]]*P1000)</f>
        <v>13.4010798863833</v>
      </c>
      <c r="R1000" s="58">
        <f>Table1[[#This Row],[Safety Stock]]+(E1000/30)*Table1[[#This Row],[Lead Time (days)]]</f>
        <v>54.067746553049965</v>
      </c>
      <c r="S1000" s="58" t="str">
        <f>IF(Table1[[#This Row],[On Hand Stock (units)]]&gt;R1000,"yes","no")</f>
        <v>no</v>
      </c>
      <c r="T1000" s="59">
        <f>Table1[[#This Row],[On Hand Stock (units)]]-J1000</f>
        <v>-401.54547578726772</v>
      </c>
      <c r="U1000" s="59">
        <f>Table1[[#This Row],[Exp. Lead time]]*Table1[[#This Row],[APU
(units)]]/30</f>
        <v>48.412698412698418</v>
      </c>
      <c r="V1000" s="59">
        <f>Table1[[#This Row],[On Hand Stock (units)]]+U1000</f>
        <v>86.067222625430759</v>
      </c>
      <c r="W1000" s="59" t="str">
        <f>IF(Table1[[#This Row],[On hand quantity after purchase]]&gt;Table1[[#This Row],[APU  Projection for oct]],"Yes","No")</f>
        <v>No</v>
      </c>
      <c r="X1000" s="59">
        <f>AE1000-Table1[[#This Row],[On Hand Stock (units)]]</f>
        <v>12089.631092883268</v>
      </c>
      <c r="Y1000" s="59">
        <f>MAX(Table1[[#This Row],[Qty required to meet next quarter]],Table1[[#This Row],[MOQ/One lead time demand]])</f>
        <v>12089.631092883268</v>
      </c>
      <c r="Z1000" s="59">
        <f>Table1[[#This Row],[Qty to purchase]]*Table1[[#This Row],[Std. Price ($)]]</f>
        <v>77035.734168095762</v>
      </c>
      <c r="AA1000" s="59"/>
      <c r="AB1000" s="59"/>
      <c r="AC1000" s="61">
        <f>Table1[[#This Row],[On Hand Stock (units)]]-(12*Table1[[#This Row],[APU
(units)]])</f>
        <v>-2890.3454757872678</v>
      </c>
      <c r="AD1000" s="64">
        <v>1903.2000000000003</v>
      </c>
      <c r="AE1000" s="65">
        <f>AD1000*Table1[[#This Row],[Std. Price ($)]]</f>
        <v>12127.285617096</v>
      </c>
    </row>
    <row r="1001" spans="1:31" ht="18.5" x14ac:dyDescent="0.35">
      <c r="A1001" s="46">
        <v>3015.2995833076179</v>
      </c>
      <c r="B1001" s="47">
        <v>5.8811099999999996</v>
      </c>
      <c r="C1001" s="47">
        <v>587.55457307890708</v>
      </c>
      <c r="D1001" s="47">
        <f>Table1[[#This Row],[On-Hand Stock ($)]]/Table1[[#This Row],[Std. Price ($)]]</f>
        <v>99.90538743177855</v>
      </c>
      <c r="E1001" s="48">
        <v>204</v>
      </c>
      <c r="F1001" s="49">
        <v>1.2</v>
      </c>
      <c r="G1001" s="48">
        <v>0.89</v>
      </c>
      <c r="H1001" s="48">
        <v>0.61</v>
      </c>
      <c r="I1001" s="48">
        <v>16</v>
      </c>
      <c r="J1001" s="55">
        <f>Table1[[#This Row],[APU
(units)]]+(Table1[[#This Row],[APU Trend]]*Table1[[#This Row],[APU
(units)]])</f>
        <v>448.79999999999995</v>
      </c>
      <c r="K1001" s="55" t="str">
        <f>IF(Table1[[#This Row],[On Hand Stock (units)]]&gt;J1001,"Yes","No")</f>
        <v>No</v>
      </c>
      <c r="L1001" s="55">
        <f>Table1[[#This Row],[Lead Time (days)]]/Table1[[#This Row],[S-OTD]]</f>
        <v>17.977528089887642</v>
      </c>
      <c r="M1001" s="55">
        <f>(Table1[[#This Row],[Demand variability (COV)]]/100)*E1001</f>
        <v>1.2444</v>
      </c>
      <c r="N1001" s="55">
        <f>AVERAGE(Table1[[#This Row],[Lead Time (days)]],Table1[[#This Row],[Exp. Lead time]])</f>
        <v>16.988764044943821</v>
      </c>
      <c r="O1001" s="55">
        <f>(Table1[[#This Row],[Exp. Lead time]]-N1001)^2</f>
        <v>0.97765433657366618</v>
      </c>
      <c r="P1001" s="55">
        <v>0.97765433657366618</v>
      </c>
      <c r="Q1001" s="55">
        <f>1.64*SQRT(Table1[[#This Row],[Lead Time (days)]]*(M1001^2)+Table1[[#This Row],[APU
(units)]]*P1001)</f>
        <v>24.557212713946111</v>
      </c>
      <c r="R1001" s="58">
        <f>Table1[[#This Row],[Safety Stock]]+(E1001/30)*Table1[[#This Row],[Lead Time (days)]]</f>
        <v>133.3572127139461</v>
      </c>
      <c r="S1001" s="58" t="str">
        <f>IF(Table1[[#This Row],[On Hand Stock (units)]]&gt;R1001,"yes","no")</f>
        <v>no</v>
      </c>
      <c r="T1001" s="59">
        <f>Table1[[#This Row],[On Hand Stock (units)]]-J1001</f>
        <v>-348.89461256822142</v>
      </c>
      <c r="U1001" s="59">
        <f>Table1[[#This Row],[Exp. Lead time]]*Table1[[#This Row],[APU
(units)]]/30</f>
        <v>122.24719101123597</v>
      </c>
      <c r="V1001" s="59">
        <f>Table1[[#This Row],[On Hand Stock (units)]]+U1001</f>
        <v>222.15257844301453</v>
      </c>
      <c r="W1001" s="59" t="str">
        <f>IF(Table1[[#This Row],[On hand quantity after purchase]]&gt;Table1[[#This Row],[APU  Projection for oct]],"Yes","No")</f>
        <v>No</v>
      </c>
      <c r="X1001" s="59">
        <f>AE1001-Table1[[#This Row],[On Hand Stock (units)]]</f>
        <v>12137.508300568219</v>
      </c>
      <c r="Y1001" s="59">
        <f>MAX(Table1[[#This Row],[Qty required to meet next quarter]],Table1[[#This Row],[MOQ/One lead time demand]])</f>
        <v>12137.508300568219</v>
      </c>
      <c r="Z1001" s="59">
        <f>Table1[[#This Row],[Qty to purchase]]*Table1[[#This Row],[Std. Price ($)]]</f>
        <v>71382.021441554753</v>
      </c>
      <c r="AA1001" s="59"/>
      <c r="AB1001" s="59"/>
      <c r="AC1001" s="61">
        <f>Table1[[#This Row],[On Hand Stock (units)]]-(12*Table1[[#This Row],[APU
(units)]])</f>
        <v>-2348.0946125682212</v>
      </c>
      <c r="AD1001" s="64">
        <v>2080.7999999999997</v>
      </c>
      <c r="AE1001" s="65">
        <f>AD1001*Table1[[#This Row],[Std. Price ($)]]</f>
        <v>12237.413687999997</v>
      </c>
    </row>
    <row r="1002" spans="1:31" ht="18.5" x14ac:dyDescent="0.35">
      <c r="A1002" s="46">
        <v>38520.568742224845</v>
      </c>
      <c r="B1002" s="47">
        <v>45.708471959999997</v>
      </c>
      <c r="C1002" s="47">
        <v>92.213575289267666</v>
      </c>
      <c r="D1002" s="47">
        <f>Table1[[#This Row],[On-Hand Stock ($)]]/Table1[[#This Row],[Std. Price ($)]]</f>
        <v>2.0174285276909893</v>
      </c>
      <c r="E1002" s="48">
        <v>10</v>
      </c>
      <c r="F1002" s="49">
        <v>0.8</v>
      </c>
      <c r="G1002" s="48">
        <v>1</v>
      </c>
      <c r="H1002" s="48">
        <v>1.03</v>
      </c>
      <c r="I1002" s="48">
        <v>5</v>
      </c>
      <c r="J1002" s="55">
        <f>Table1[[#This Row],[APU
(units)]]+(Table1[[#This Row],[APU Trend]]*Table1[[#This Row],[APU
(units)]])</f>
        <v>18</v>
      </c>
      <c r="K1002" s="55" t="str">
        <f>IF(Table1[[#This Row],[On Hand Stock (units)]]&gt;J1002,"Yes","No")</f>
        <v>No</v>
      </c>
      <c r="L1002" s="55">
        <f>Table1[[#This Row],[Lead Time (days)]]/Table1[[#This Row],[S-OTD]]</f>
        <v>5</v>
      </c>
      <c r="M1002" s="55">
        <f>(Table1[[#This Row],[Demand variability (COV)]]/100)*E1002</f>
        <v>0.10300000000000001</v>
      </c>
      <c r="N1002" s="55">
        <f>AVERAGE(Table1[[#This Row],[Lead Time (days)]],Table1[[#This Row],[Exp. Lead time]])</f>
        <v>5</v>
      </c>
      <c r="O1002" s="55">
        <f>(Table1[[#This Row],[Exp. Lead time]]-N1002)^2</f>
        <v>0</v>
      </c>
      <c r="P1002" s="55">
        <v>0</v>
      </c>
      <c r="Q1002" s="55">
        <f>1.64*SQRT(Table1[[#This Row],[Lead Time (days)]]*(M1002^2)+Table1[[#This Row],[APU
(units)]]*P1002)</f>
        <v>0.3777166027592645</v>
      </c>
      <c r="R1002" s="58">
        <f>Table1[[#This Row],[Safety Stock]]+(E1002/30)*Table1[[#This Row],[Lead Time (days)]]</f>
        <v>2.0443832694259312</v>
      </c>
      <c r="S1002" s="58" t="str">
        <f>IF(Table1[[#This Row],[On Hand Stock (units)]]&gt;R1002,"yes","no")</f>
        <v>no</v>
      </c>
      <c r="T1002" s="59">
        <f>Table1[[#This Row],[On Hand Stock (units)]]-J1002</f>
        <v>-15.982571472309012</v>
      </c>
      <c r="U1002" s="59">
        <f>Table1[[#This Row],[Exp. Lead time]]*Table1[[#This Row],[APU
(units)]]/30</f>
        <v>1.6666666666666667</v>
      </c>
      <c r="V1002" s="59">
        <f>Table1[[#This Row],[On Hand Stock (units)]]+U1002</f>
        <v>3.6840951943576563</v>
      </c>
      <c r="W1002" s="59" t="str">
        <f>IF(Table1[[#This Row],[On hand quantity after purchase]]&gt;Table1[[#This Row],[APU  Projection for oct]],"Yes","No")</f>
        <v>No</v>
      </c>
      <c r="X1002" s="59">
        <f>AE1002-Table1[[#This Row],[On Hand Stock (units)]]</f>
        <v>3563.2433843523086</v>
      </c>
      <c r="Y1002" s="59">
        <f>MAX(Table1[[#This Row],[Qty required to meet next quarter]],Table1[[#This Row],[MOQ/One lead time demand]])</f>
        <v>3563.2433843523086</v>
      </c>
      <c r="Z1002" s="59">
        <f>Table1[[#This Row],[Qty to purchase]]*Table1[[#This Row],[Std. Price ($)]]</f>
        <v>162870.41032032299</v>
      </c>
      <c r="AA1002" s="59"/>
      <c r="AB1002" s="59"/>
      <c r="AC1002" s="61">
        <f>Table1[[#This Row],[On Hand Stock (units)]]-(12*Table1[[#This Row],[APU
(units)]])</f>
        <v>-117.982571472309</v>
      </c>
      <c r="AD1002" s="64">
        <v>78</v>
      </c>
      <c r="AE1002" s="65">
        <f>AD1002*Table1[[#This Row],[Std. Price ($)]]</f>
        <v>3565.2608128799998</v>
      </c>
    </row>
    <row r="1003" spans="1:31" ht="18.5" x14ac:dyDescent="0.35">
      <c r="A1003" s="46">
        <v>76274.030877055193</v>
      </c>
      <c r="B1003" s="47">
        <v>20.037644819999997</v>
      </c>
      <c r="C1003" s="47">
        <v>2678.783952115537</v>
      </c>
      <c r="D1003" s="47">
        <f>Table1[[#This Row],[On-Hand Stock ($)]]/Table1[[#This Row],[Std. Price ($)]]</f>
        <v>133.6875653890115</v>
      </c>
      <c r="E1003" s="48">
        <v>122</v>
      </c>
      <c r="F1003" s="49">
        <v>-0.1</v>
      </c>
      <c r="G1003" s="48">
        <v>1</v>
      </c>
      <c r="H1003" s="48">
        <v>0.87</v>
      </c>
      <c r="I1003" s="48">
        <v>31</v>
      </c>
      <c r="J1003" s="55">
        <f>Table1[[#This Row],[APU
(units)]]+(Table1[[#This Row],[APU Trend]]*Table1[[#This Row],[APU
(units)]])</f>
        <v>109.8</v>
      </c>
      <c r="K1003" s="55" t="str">
        <f>IF(Table1[[#This Row],[On Hand Stock (units)]]&gt;J1003,"Yes","No")</f>
        <v>Yes</v>
      </c>
      <c r="L1003" s="55">
        <f>Table1[[#This Row],[Lead Time (days)]]/Table1[[#This Row],[S-OTD]]</f>
        <v>31</v>
      </c>
      <c r="M1003" s="55">
        <f>(Table1[[#This Row],[Demand variability (COV)]]/100)*E1003</f>
        <v>1.0613999999999999</v>
      </c>
      <c r="N1003" s="55">
        <f>AVERAGE(Table1[[#This Row],[Lead Time (days)]],Table1[[#This Row],[Exp. Lead time]])</f>
        <v>31</v>
      </c>
      <c r="O1003" s="55">
        <f>(Table1[[#This Row],[Exp. Lead time]]-N1003)^2</f>
        <v>0</v>
      </c>
      <c r="P1003" s="55">
        <v>0</v>
      </c>
      <c r="Q1003" s="55">
        <f>1.64*SQRT(Table1[[#This Row],[Lead Time (days)]]*(M1003^2)+Table1[[#This Row],[APU
(units)]]*P1003)</f>
        <v>9.6917851553207672</v>
      </c>
      <c r="R1003" s="58">
        <f>Table1[[#This Row],[Safety Stock]]+(E1003/30)*Table1[[#This Row],[Lead Time (days)]]</f>
        <v>135.75845182198742</v>
      </c>
      <c r="S1003" s="58" t="str">
        <f>IF(Table1[[#This Row],[On Hand Stock (units)]]&gt;R1003,"yes","no")</f>
        <v>no</v>
      </c>
      <c r="T1003" s="59">
        <f>Table1[[#This Row],[On Hand Stock (units)]]-J1003</f>
        <v>23.887565389011499</v>
      </c>
      <c r="U1003" s="59">
        <f>Table1[[#This Row],[Exp. Lead time]]*Table1[[#This Row],[APU
(units)]]/30</f>
        <v>126.06666666666666</v>
      </c>
      <c r="V1003" s="59">
        <f>Table1[[#This Row],[On Hand Stock (units)]]+U1003</f>
        <v>259.75423205567813</v>
      </c>
      <c r="W1003" s="59" t="str">
        <f>IF(Table1[[#This Row],[On hand quantity after purchase]]&gt;Table1[[#This Row],[APU  Projection for oct]],"Yes","No")</f>
        <v>Yes</v>
      </c>
      <c r="X1003" s="59">
        <f>AE1003-Table1[[#This Row],[On Hand Stock (units)]]</f>
        <v>5733.3348379069876</v>
      </c>
      <c r="Y1003" s="59">
        <f>MAX(Table1[[#This Row],[Qty required to meet next quarter]],Table1[[#This Row],[MOQ/One lead time demand]])</f>
        <v>5733.3348379069876</v>
      </c>
      <c r="Z1003" s="59">
        <f>Table1[[#This Row],[Qty to purchase]]*Table1[[#This Row],[Std. Price ($)]]</f>
        <v>114882.52711611247</v>
      </c>
      <c r="AA1003" s="59"/>
      <c r="AB1003" s="59"/>
      <c r="AC1003" s="61">
        <f>Table1[[#This Row],[On Hand Stock (units)]]-(12*Table1[[#This Row],[APU
(units)]])</f>
        <v>-1330.3124346109885</v>
      </c>
      <c r="AD1003" s="64">
        <v>292.79999999999995</v>
      </c>
      <c r="AE1003" s="65">
        <f>AD1003*Table1[[#This Row],[Std. Price ($)]]</f>
        <v>5867.0224032959986</v>
      </c>
    </row>
    <row r="1004" spans="1:31" ht="18.5" x14ac:dyDescent="0.35">
      <c r="A1004" s="46">
        <v>67602.560996219734</v>
      </c>
      <c r="B1004" s="47">
        <v>13.921679999999999</v>
      </c>
      <c r="C1004" s="47">
        <v>772.72149442106672</v>
      </c>
      <c r="D1004" s="47">
        <f>Table1[[#This Row],[On-Hand Stock ($)]]/Table1[[#This Row],[Std. Price ($)]]</f>
        <v>55.504902743136377</v>
      </c>
      <c r="E1004" s="48">
        <v>212</v>
      </c>
      <c r="F1004" s="49">
        <v>0.5</v>
      </c>
      <c r="G1004" s="48">
        <v>1</v>
      </c>
      <c r="H1004" s="48">
        <v>0.45</v>
      </c>
      <c r="I1004" s="48">
        <v>11</v>
      </c>
      <c r="J1004" s="55">
        <f>Table1[[#This Row],[APU
(units)]]+(Table1[[#This Row],[APU Trend]]*Table1[[#This Row],[APU
(units)]])</f>
        <v>318</v>
      </c>
      <c r="K1004" s="55" t="str">
        <f>IF(Table1[[#This Row],[On Hand Stock (units)]]&gt;J1004,"Yes","No")</f>
        <v>No</v>
      </c>
      <c r="L1004" s="55">
        <f>Table1[[#This Row],[Lead Time (days)]]/Table1[[#This Row],[S-OTD]]</f>
        <v>11</v>
      </c>
      <c r="M1004" s="55">
        <f>(Table1[[#This Row],[Demand variability (COV)]]/100)*E1004</f>
        <v>0.95400000000000007</v>
      </c>
      <c r="N1004" s="55">
        <f>AVERAGE(Table1[[#This Row],[Lead Time (days)]],Table1[[#This Row],[Exp. Lead time]])</f>
        <v>11</v>
      </c>
      <c r="O1004" s="55">
        <f>(Table1[[#This Row],[Exp. Lead time]]-N1004)^2</f>
        <v>0</v>
      </c>
      <c r="P1004" s="55">
        <v>0</v>
      </c>
      <c r="Q1004" s="55">
        <f>1.64*SQRT(Table1[[#This Row],[Lead Time (days)]]*(M1004^2)+Table1[[#This Row],[APU
(units)]]*P1004)</f>
        <v>5.189058481998444</v>
      </c>
      <c r="R1004" s="58">
        <f>Table1[[#This Row],[Safety Stock]]+(E1004/30)*Table1[[#This Row],[Lead Time (days)]]</f>
        <v>82.922391815331778</v>
      </c>
      <c r="S1004" s="58" t="str">
        <f>IF(Table1[[#This Row],[On Hand Stock (units)]]&gt;R1004,"yes","no")</f>
        <v>no</v>
      </c>
      <c r="T1004" s="59">
        <f>Table1[[#This Row],[On Hand Stock (units)]]-J1004</f>
        <v>-262.49509725686363</v>
      </c>
      <c r="U1004" s="59">
        <f>Table1[[#This Row],[Exp. Lead time]]*Table1[[#This Row],[APU
(units)]]/30</f>
        <v>77.733333333333334</v>
      </c>
      <c r="V1004" s="59">
        <f>Table1[[#This Row],[On Hand Stock (units)]]+U1004</f>
        <v>133.23823607646972</v>
      </c>
      <c r="W1004" s="59" t="str">
        <f>IF(Table1[[#This Row],[On hand quantity after purchase]]&gt;Table1[[#This Row],[APU  Projection for oct]],"Yes","No")</f>
        <v>No</v>
      </c>
      <c r="X1004" s="59">
        <f>AE1004-Table1[[#This Row],[On Hand Stock (units)]]</f>
        <v>17652.87205725686</v>
      </c>
      <c r="Y1004" s="59">
        <f>MAX(Table1[[#This Row],[Qty required to meet next quarter]],Table1[[#This Row],[MOQ/One lead time demand]])</f>
        <v>17652.87205725686</v>
      </c>
      <c r="Z1004" s="59">
        <f>Table1[[#This Row],[Qty to purchase]]*Table1[[#This Row],[Std. Price ($)]]</f>
        <v>245757.63586207165</v>
      </c>
      <c r="AA1004" s="59"/>
      <c r="AB1004" s="59"/>
      <c r="AC1004" s="61">
        <f>Table1[[#This Row],[On Hand Stock (units)]]-(12*Table1[[#This Row],[APU
(units)]])</f>
        <v>-2488.4950972568636</v>
      </c>
      <c r="AD1004" s="64">
        <v>1272</v>
      </c>
      <c r="AE1004" s="65">
        <f>AD1004*Table1[[#This Row],[Std. Price ($)]]</f>
        <v>17708.376959999998</v>
      </c>
    </row>
    <row r="1005" spans="1:31" ht="18.5" x14ac:dyDescent="0.35">
      <c r="A1005" s="46">
        <v>33661.785043974305</v>
      </c>
      <c r="B1005" s="47">
        <v>6.649169549999999</v>
      </c>
      <c r="C1005" s="47">
        <v>869.29570387559909</v>
      </c>
      <c r="D1005" s="47">
        <f>Table1[[#This Row],[On-Hand Stock ($)]]/Table1[[#This Row],[Std. Price ($)]]</f>
        <v>130.7374849353329</v>
      </c>
      <c r="E1005" s="48">
        <v>438</v>
      </c>
      <c r="F1005" s="49">
        <v>0.2</v>
      </c>
      <c r="G1005" s="48">
        <v>1</v>
      </c>
      <c r="H1005" s="48">
        <v>1.1599999999999999</v>
      </c>
      <c r="I1005" s="48">
        <v>5</v>
      </c>
      <c r="J1005" s="55">
        <f>Table1[[#This Row],[APU
(units)]]+(Table1[[#This Row],[APU Trend]]*Table1[[#This Row],[APU
(units)]])</f>
        <v>525.6</v>
      </c>
      <c r="K1005" s="55" t="str">
        <f>IF(Table1[[#This Row],[On Hand Stock (units)]]&gt;J1005,"Yes","No")</f>
        <v>No</v>
      </c>
      <c r="L1005" s="55">
        <f>Table1[[#This Row],[Lead Time (days)]]/Table1[[#This Row],[S-OTD]]</f>
        <v>5</v>
      </c>
      <c r="M1005" s="55">
        <f>(Table1[[#This Row],[Demand variability (COV)]]/100)*E1005</f>
        <v>5.0808</v>
      </c>
      <c r="N1005" s="55">
        <f>AVERAGE(Table1[[#This Row],[Lead Time (days)]],Table1[[#This Row],[Exp. Lead time]])</f>
        <v>5</v>
      </c>
      <c r="O1005" s="55">
        <f>(Table1[[#This Row],[Exp. Lead time]]-N1005)^2</f>
        <v>0</v>
      </c>
      <c r="P1005" s="55">
        <v>0</v>
      </c>
      <c r="Q1005" s="55">
        <f>1.64*SQRT(Table1[[#This Row],[Lead Time (days)]]*(M1005^2)+Table1[[#This Row],[APU
(units)]]*P1005)</f>
        <v>18.632063255332724</v>
      </c>
      <c r="R1005" s="58">
        <f>Table1[[#This Row],[Safety Stock]]+(E1005/30)*Table1[[#This Row],[Lead Time (days)]]</f>
        <v>91.632063255332724</v>
      </c>
      <c r="S1005" s="58" t="str">
        <f>IF(Table1[[#This Row],[On Hand Stock (units)]]&gt;R1005,"yes","no")</f>
        <v>yes</v>
      </c>
      <c r="T1005" s="59">
        <f>Table1[[#This Row],[On Hand Stock (units)]]-J1005</f>
        <v>-394.86251506466715</v>
      </c>
      <c r="U1005" s="59">
        <f>Table1[[#This Row],[Exp. Lead time]]*Table1[[#This Row],[APU
(units)]]/30</f>
        <v>73</v>
      </c>
      <c r="V1005" s="59">
        <f>Table1[[#This Row],[On Hand Stock (units)]]+U1005</f>
        <v>203.7374849353329</v>
      </c>
      <c r="W1005" s="59" t="str">
        <f>IF(Table1[[#This Row],[On hand quantity after purchase]]&gt;Table1[[#This Row],[APU  Projection for oct]],"Yes","No")</f>
        <v>No</v>
      </c>
      <c r="X1005" s="59">
        <f>AE1005-Table1[[#This Row],[On Hand Stock (units)]]</f>
        <v>12101.074819244666</v>
      </c>
      <c r="Y1005" s="59">
        <f>MAX(Table1[[#This Row],[Qty required to meet next quarter]],Table1[[#This Row],[MOQ/One lead time demand]])</f>
        <v>12101.074819244666</v>
      </c>
      <c r="Z1005" s="59">
        <f>Table1[[#This Row],[Qty to purchase]]*Table1[[#This Row],[Std. Price ($)]]</f>
        <v>80462.098210393378</v>
      </c>
      <c r="AA1005" s="59"/>
      <c r="AB1005" s="59"/>
      <c r="AC1005" s="61">
        <f>Table1[[#This Row],[On Hand Stock (units)]]-(12*Table1[[#This Row],[APU
(units)]])</f>
        <v>-5125.2625150646672</v>
      </c>
      <c r="AD1005" s="64">
        <v>1839.6000000000001</v>
      </c>
      <c r="AE1005" s="65">
        <f>AD1005*Table1[[#This Row],[Std. Price ($)]]</f>
        <v>12231.812304179999</v>
      </c>
    </row>
    <row r="1006" spans="1:31" ht="18.5" x14ac:dyDescent="0.35">
      <c r="A1006" s="46">
        <v>42508.604607774978</v>
      </c>
      <c r="B1006" s="47">
        <v>99.888261689999993</v>
      </c>
      <c r="C1006" s="47">
        <v>14234.420719807978</v>
      </c>
      <c r="D1006" s="47">
        <f>Table1[[#This Row],[On-Hand Stock ($)]]/Table1[[#This Row],[Std. Price ($)]]</f>
        <v>142.50343813153987</v>
      </c>
      <c r="E1006" s="48">
        <v>268</v>
      </c>
      <c r="F1006" s="49">
        <v>-0.4</v>
      </c>
      <c r="G1006" s="48">
        <v>0.93</v>
      </c>
      <c r="H1006" s="48">
        <v>0.48</v>
      </c>
      <c r="I1006" s="48">
        <v>28</v>
      </c>
      <c r="J1006" s="55">
        <f>Table1[[#This Row],[APU
(units)]]+(Table1[[#This Row],[APU Trend]]*Table1[[#This Row],[APU
(units)]])</f>
        <v>160.80000000000001</v>
      </c>
      <c r="K1006" s="55" t="str">
        <f>IF(Table1[[#This Row],[On Hand Stock (units)]]&gt;J1006,"Yes","No")</f>
        <v>No</v>
      </c>
      <c r="L1006" s="55">
        <f>Table1[[#This Row],[Lead Time (days)]]/Table1[[#This Row],[S-OTD]]</f>
        <v>30.107526881720428</v>
      </c>
      <c r="M1006" s="55">
        <f>(Table1[[#This Row],[Demand variability (COV)]]/100)*E1006</f>
        <v>1.2864</v>
      </c>
      <c r="N1006" s="55">
        <f>AVERAGE(Table1[[#This Row],[Lead Time (days)]],Table1[[#This Row],[Exp. Lead time]])</f>
        <v>29.053763440860216</v>
      </c>
      <c r="O1006" s="55">
        <f>(Table1[[#This Row],[Exp. Lead time]]-N1006)^2</f>
        <v>1.1104173892935543</v>
      </c>
      <c r="P1006" s="55">
        <v>1.1104173892935543</v>
      </c>
      <c r="Q1006" s="55">
        <f>1.64*SQRT(Table1[[#This Row],[Lead Time (days)]]*(M1006^2)+Table1[[#This Row],[APU
(units)]]*P1006)</f>
        <v>30.414239255536621</v>
      </c>
      <c r="R1006" s="58">
        <f>Table1[[#This Row],[Safety Stock]]+(E1006/30)*Table1[[#This Row],[Lead Time (days)]]</f>
        <v>280.54757258886997</v>
      </c>
      <c r="S1006" s="58" t="str">
        <f>IF(Table1[[#This Row],[On Hand Stock (units)]]&gt;R1006,"yes","no")</f>
        <v>no</v>
      </c>
      <c r="T1006" s="59">
        <f>Table1[[#This Row],[On Hand Stock (units)]]-J1006</f>
        <v>-18.296561868460145</v>
      </c>
      <c r="U1006" s="59">
        <f>Table1[[#This Row],[Exp. Lead time]]*Table1[[#This Row],[APU
(units)]]/30</f>
        <v>268.96057347670251</v>
      </c>
      <c r="V1006" s="59">
        <f>Table1[[#This Row],[On Hand Stock (units)]]+U1006</f>
        <v>411.46401160824234</v>
      </c>
      <c r="W1006" s="59" t="str">
        <f>IF(Table1[[#This Row],[On hand quantity after purchase]]&gt;Table1[[#This Row],[APU  Projection for oct]],"Yes","No")</f>
        <v>Yes</v>
      </c>
      <c r="X1006" s="59">
        <f>AE1006-Table1[[#This Row],[On Hand Stock (units)]]</f>
        <v>15919.529041620457</v>
      </c>
      <c r="Y1006" s="59">
        <f>MAX(Table1[[#This Row],[Qty required to meet next quarter]],Table1[[#This Row],[MOQ/One lead time demand]])</f>
        <v>15919.529041620457</v>
      </c>
      <c r="Z1006" s="59">
        <f>Table1[[#This Row],[Qty to purchase]]*Table1[[#This Row],[Std. Price ($)]]</f>
        <v>1590174.082890939</v>
      </c>
      <c r="AA1006" s="59"/>
      <c r="AB1006" s="59"/>
      <c r="AC1006" s="61">
        <f>Table1[[#This Row],[On Hand Stock (units)]]-(12*Table1[[#This Row],[APU
(units)]])</f>
        <v>-3073.49656186846</v>
      </c>
      <c r="AD1006" s="64">
        <v>160.79999999999998</v>
      </c>
      <c r="AE1006" s="65">
        <f>AD1006*Table1[[#This Row],[Std. Price ($)]]</f>
        <v>16062.032479751997</v>
      </c>
    </row>
    <row r="1007" spans="1:31" ht="18.5" x14ac:dyDescent="0.35">
      <c r="A1007" s="46">
        <v>28449.618346703621</v>
      </c>
      <c r="B1007" s="47">
        <v>5.0399771099999997</v>
      </c>
      <c r="C1007" s="47">
        <v>1007.9690707037882</v>
      </c>
      <c r="D1007" s="47">
        <f>Table1[[#This Row],[On-Hand Stock ($)]]/Table1[[#This Row],[Std. Price ($)]]</f>
        <v>199.99477154446606</v>
      </c>
      <c r="E1007" s="48">
        <v>534</v>
      </c>
      <c r="F1007" s="49">
        <v>0.5</v>
      </c>
      <c r="G1007" s="48">
        <v>0.82</v>
      </c>
      <c r="H1007" s="48">
        <v>0.25</v>
      </c>
      <c r="I1007" s="48">
        <v>16</v>
      </c>
      <c r="J1007" s="55">
        <f>Table1[[#This Row],[APU
(units)]]+(Table1[[#This Row],[APU Trend]]*Table1[[#This Row],[APU
(units)]])</f>
        <v>801</v>
      </c>
      <c r="K1007" s="55" t="str">
        <f>IF(Table1[[#This Row],[On Hand Stock (units)]]&gt;J1007,"Yes","No")</f>
        <v>No</v>
      </c>
      <c r="L1007" s="55">
        <f>Table1[[#This Row],[Lead Time (days)]]/Table1[[#This Row],[S-OTD]]</f>
        <v>19.512195121951219</v>
      </c>
      <c r="M1007" s="55">
        <f>(Table1[[#This Row],[Demand variability (COV)]]/100)*E1007</f>
        <v>1.335</v>
      </c>
      <c r="N1007" s="55">
        <f>AVERAGE(Table1[[#This Row],[Lead Time (days)]],Table1[[#This Row],[Exp. Lead time]])</f>
        <v>17.756097560975611</v>
      </c>
      <c r="O1007" s="55">
        <f>(Table1[[#This Row],[Exp. Lead time]]-N1007)^2</f>
        <v>3.0838786436644785</v>
      </c>
      <c r="P1007" s="55">
        <v>3.0838786436644785</v>
      </c>
      <c r="Q1007" s="55">
        <f>1.64*SQRT(Table1[[#This Row],[Lead Time (days)]]*(M1007^2)+Table1[[#This Row],[APU
(units)]]*P1007)</f>
        <v>67.126039342121089</v>
      </c>
      <c r="R1007" s="58">
        <f>Table1[[#This Row],[Safety Stock]]+(E1007/30)*Table1[[#This Row],[Lead Time (days)]]</f>
        <v>351.9260393421211</v>
      </c>
      <c r="S1007" s="58" t="str">
        <f>IF(Table1[[#This Row],[On Hand Stock (units)]]&gt;R1007,"yes","no")</f>
        <v>no</v>
      </c>
      <c r="T1007" s="59">
        <f>Table1[[#This Row],[On Hand Stock (units)]]-J1007</f>
        <v>-601.00522845553394</v>
      </c>
      <c r="U1007" s="59">
        <f>Table1[[#This Row],[Exp. Lead time]]*Table1[[#This Row],[APU
(units)]]/30</f>
        <v>347.3170731707317</v>
      </c>
      <c r="V1007" s="59">
        <f>Table1[[#This Row],[On Hand Stock (units)]]+U1007</f>
        <v>547.31184471519782</v>
      </c>
      <c r="W1007" s="59" t="str">
        <f>IF(Table1[[#This Row],[On hand quantity after purchase]]&gt;Table1[[#This Row],[APU  Projection for oct]],"Yes","No")</f>
        <v>No</v>
      </c>
      <c r="X1007" s="59">
        <f>AE1007-Table1[[#This Row],[On Hand Stock (units)]]</f>
        <v>15948.091888895533</v>
      </c>
      <c r="Y1007" s="59">
        <f>MAX(Table1[[#This Row],[Qty required to meet next quarter]],Table1[[#This Row],[MOQ/One lead time demand]])</f>
        <v>15948.091888895533</v>
      </c>
      <c r="Z1007" s="59">
        <f>Table1[[#This Row],[Qty to purchase]]*Table1[[#This Row],[Std. Price ($)]]</f>
        <v>80378.018068210149</v>
      </c>
      <c r="AA1007" s="59"/>
      <c r="AB1007" s="59"/>
      <c r="AC1007" s="61">
        <f>Table1[[#This Row],[On Hand Stock (units)]]-(12*Table1[[#This Row],[APU
(units)]])</f>
        <v>-6208.0052284555341</v>
      </c>
      <c r="AD1007" s="64">
        <v>3204</v>
      </c>
      <c r="AE1007" s="65">
        <f>AD1007*Table1[[#This Row],[Std. Price ($)]]</f>
        <v>16148.08666044</v>
      </c>
    </row>
    <row r="1008" spans="1:31" ht="18.5" x14ac:dyDescent="0.35">
      <c r="A1008" s="46">
        <v>99761.344257350313</v>
      </c>
      <c r="B1008" s="47">
        <v>5.0399771099999997</v>
      </c>
      <c r="C1008" s="47">
        <v>900.95726945145805</v>
      </c>
      <c r="D1008" s="47">
        <f>Table1[[#This Row],[On-Hand Stock ($)]]/Table1[[#This Row],[Std. Price ($)]]</f>
        <v>178.76217486461127</v>
      </c>
      <c r="E1008" s="48">
        <v>534</v>
      </c>
      <c r="F1008" s="49">
        <v>0.4</v>
      </c>
      <c r="G1008" s="48">
        <v>0.96</v>
      </c>
      <c r="H1008" s="48">
        <v>0.25</v>
      </c>
      <c r="I1008" s="48">
        <v>16</v>
      </c>
      <c r="J1008" s="55">
        <f>Table1[[#This Row],[APU
(units)]]+(Table1[[#This Row],[APU Trend]]*Table1[[#This Row],[APU
(units)]])</f>
        <v>747.6</v>
      </c>
      <c r="K1008" s="55" t="str">
        <f>IF(Table1[[#This Row],[On Hand Stock (units)]]&gt;J1008,"Yes","No")</f>
        <v>No</v>
      </c>
      <c r="L1008" s="55">
        <f>Table1[[#This Row],[Lead Time (days)]]/Table1[[#This Row],[S-OTD]]</f>
        <v>16.666666666666668</v>
      </c>
      <c r="M1008" s="55">
        <f>(Table1[[#This Row],[Demand variability (COV)]]/100)*E1008</f>
        <v>1.335</v>
      </c>
      <c r="N1008" s="55">
        <f>AVERAGE(Table1[[#This Row],[Lead Time (days)]],Table1[[#This Row],[Exp. Lead time]])</f>
        <v>16.333333333333336</v>
      </c>
      <c r="O1008" s="55">
        <f>(Table1[[#This Row],[Exp. Lead time]]-N1008)^2</f>
        <v>0.11111111111111033</v>
      </c>
      <c r="P1008" s="55">
        <v>0.11111111111111033</v>
      </c>
      <c r="Q1008" s="55">
        <f>1.64*SQRT(Table1[[#This Row],[Lead Time (days)]]*(M1008^2)+Table1[[#This Row],[APU
(units)]]*P1008)</f>
        <v>15.37135293633362</v>
      </c>
      <c r="R1008" s="58">
        <f>Table1[[#This Row],[Safety Stock]]+(E1008/30)*Table1[[#This Row],[Lead Time (days)]]</f>
        <v>300.17135293633362</v>
      </c>
      <c r="S1008" s="58" t="str">
        <f>IF(Table1[[#This Row],[On Hand Stock (units)]]&gt;R1008,"yes","no")</f>
        <v>no</v>
      </c>
      <c r="T1008" s="59">
        <f>Table1[[#This Row],[On Hand Stock (units)]]-J1008</f>
        <v>-568.83782513538881</v>
      </c>
      <c r="U1008" s="59">
        <f>Table1[[#This Row],[Exp. Lead time]]*Table1[[#This Row],[APU
(units)]]/30</f>
        <v>296.66666666666669</v>
      </c>
      <c r="V1008" s="59">
        <f>Table1[[#This Row],[On Hand Stock (units)]]+U1008</f>
        <v>475.42884153127795</v>
      </c>
      <c r="W1008" s="59" t="str">
        <f>IF(Table1[[#This Row],[On hand quantity after purchase]]&gt;Table1[[#This Row],[APU  Projection for oct]],"Yes","No")</f>
        <v>No</v>
      </c>
      <c r="X1008" s="59">
        <f>AE1008-Table1[[#This Row],[On Hand Stock (units)]]</f>
        <v>14354.515819531391</v>
      </c>
      <c r="Y1008" s="59">
        <f>MAX(Table1[[#This Row],[Qty required to meet next quarter]],Table1[[#This Row],[MOQ/One lead time demand]])</f>
        <v>14354.515819531391</v>
      </c>
      <c r="Z1008" s="59">
        <f>Table1[[#This Row],[Qty to purchase]]*Table1[[#This Row],[Std. Price ($)]]</f>
        <v>72346.431155571103</v>
      </c>
      <c r="AA1008" s="59"/>
      <c r="AB1008" s="59"/>
      <c r="AC1008" s="61">
        <f>Table1[[#This Row],[On Hand Stock (units)]]-(12*Table1[[#This Row],[APU
(units)]])</f>
        <v>-6229.2378251353884</v>
      </c>
      <c r="AD1008" s="64">
        <v>2883.6000000000004</v>
      </c>
      <c r="AE1008" s="65">
        <f>AD1008*Table1[[#This Row],[Std. Price ($)]]</f>
        <v>14533.277994396001</v>
      </c>
    </row>
    <row r="1009" spans="1:31" ht="18.5" x14ac:dyDescent="0.35">
      <c r="A1009" s="46">
        <v>21602.765286802249</v>
      </c>
      <c r="B1009" s="47">
        <v>5.4339375199999997</v>
      </c>
      <c r="C1009" s="47">
        <v>881.85916336958439</v>
      </c>
      <c r="D1009" s="47">
        <f>Table1[[#This Row],[On-Hand Stock ($)]]/Table1[[#This Row],[Std. Price ($)]]</f>
        <v>162.28732114122366</v>
      </c>
      <c r="E1009" s="48">
        <v>74</v>
      </c>
      <c r="F1009" s="49">
        <v>0.4</v>
      </c>
      <c r="G1009" s="48">
        <v>1</v>
      </c>
      <c r="H1009" s="48">
        <v>1.19</v>
      </c>
      <c r="I1009" s="48">
        <v>35</v>
      </c>
      <c r="J1009" s="55">
        <f>Table1[[#This Row],[APU
(units)]]+(Table1[[#This Row],[APU Trend]]*Table1[[#This Row],[APU
(units)]])</f>
        <v>103.6</v>
      </c>
      <c r="K1009" s="55" t="str">
        <f>IF(Table1[[#This Row],[On Hand Stock (units)]]&gt;J1009,"Yes","No")</f>
        <v>Yes</v>
      </c>
      <c r="L1009" s="55">
        <f>Table1[[#This Row],[Lead Time (days)]]/Table1[[#This Row],[S-OTD]]</f>
        <v>35</v>
      </c>
      <c r="M1009" s="55">
        <f>(Table1[[#This Row],[Demand variability (COV)]]/100)*E1009</f>
        <v>0.88059999999999994</v>
      </c>
      <c r="N1009" s="55">
        <f>AVERAGE(Table1[[#This Row],[Lead Time (days)]],Table1[[#This Row],[Exp. Lead time]])</f>
        <v>35</v>
      </c>
      <c r="O1009" s="55">
        <f>(Table1[[#This Row],[Exp. Lead time]]-N1009)^2</f>
        <v>0</v>
      </c>
      <c r="P1009" s="55">
        <v>0</v>
      </c>
      <c r="Q1009" s="55">
        <f>1.64*SQRT(Table1[[#This Row],[Lead Time (days)]]*(M1009^2)+Table1[[#This Row],[APU
(units)]]*P1009)</f>
        <v>8.5439077654759341</v>
      </c>
      <c r="R1009" s="58">
        <f>Table1[[#This Row],[Safety Stock]]+(E1009/30)*Table1[[#This Row],[Lead Time (days)]]</f>
        <v>94.877241098809279</v>
      </c>
      <c r="S1009" s="58" t="str">
        <f>IF(Table1[[#This Row],[On Hand Stock (units)]]&gt;R1009,"yes","no")</f>
        <v>yes</v>
      </c>
      <c r="T1009" s="59">
        <f>Table1[[#This Row],[On Hand Stock (units)]]-J1009</f>
        <v>58.687321141223663</v>
      </c>
      <c r="U1009" s="59">
        <f>Table1[[#This Row],[Exp. Lead time]]*Table1[[#This Row],[APU
(units)]]/30</f>
        <v>86.333333333333329</v>
      </c>
      <c r="V1009" s="59">
        <f>Table1[[#This Row],[On Hand Stock (units)]]+U1009</f>
        <v>248.620654474557</v>
      </c>
      <c r="W1009" s="59" t="str">
        <f>IF(Table1[[#This Row],[On hand quantity after purchase]]&gt;Table1[[#This Row],[APU  Projection for oct]],"Yes","No")</f>
        <v>Yes</v>
      </c>
      <c r="X1009" s="59">
        <f>AE1009-Table1[[#This Row],[On Hand Stock (units)]]</f>
        <v>2009.1141118507765</v>
      </c>
      <c r="Y1009" s="59">
        <f>MAX(Table1[[#This Row],[Qty required to meet next quarter]],Table1[[#This Row],[MOQ/One lead time demand]])</f>
        <v>2009.1141118507765</v>
      </c>
      <c r="Z1009" s="59">
        <f>Table1[[#This Row],[Qty to purchase]]*Table1[[#This Row],[Std. Price ($)]]</f>
        <v>10917.40055434741</v>
      </c>
      <c r="AA1009" s="59"/>
      <c r="AB1009" s="59"/>
      <c r="AC1009" s="61">
        <f>Table1[[#This Row],[On Hand Stock (units)]]-(12*Table1[[#This Row],[APU
(units)]])</f>
        <v>-725.71267885877637</v>
      </c>
      <c r="AD1009" s="64">
        <v>399.6</v>
      </c>
      <c r="AE1009" s="65">
        <f>AD1009*Table1[[#This Row],[Std. Price ($)]]</f>
        <v>2171.4014329920001</v>
      </c>
    </row>
    <row r="1010" spans="1:31" ht="18.5" x14ac:dyDescent="0.35">
      <c r="A1010" s="46">
        <v>20398.713220960497</v>
      </c>
      <c r="B1010" s="47">
        <v>10.924579999999999</v>
      </c>
      <c r="C1010" s="47">
        <v>1425.9859243898397</v>
      </c>
      <c r="D1010" s="47">
        <f>Table1[[#This Row],[On-Hand Stock ($)]]/Table1[[#This Row],[Std. Price ($)]]</f>
        <v>130.53004549280979</v>
      </c>
      <c r="E1010" s="48">
        <v>228</v>
      </c>
      <c r="F1010" s="49">
        <v>0.2</v>
      </c>
      <c r="G1010" s="48">
        <v>1</v>
      </c>
      <c r="H1010" s="48">
        <v>0.57999999999999996</v>
      </c>
      <c r="I1010" s="48">
        <v>27</v>
      </c>
      <c r="J1010" s="55">
        <f>Table1[[#This Row],[APU
(units)]]+(Table1[[#This Row],[APU Trend]]*Table1[[#This Row],[APU
(units)]])</f>
        <v>273.60000000000002</v>
      </c>
      <c r="K1010" s="55" t="str">
        <f>IF(Table1[[#This Row],[On Hand Stock (units)]]&gt;J1010,"Yes","No")</f>
        <v>No</v>
      </c>
      <c r="L1010" s="55">
        <f>Table1[[#This Row],[Lead Time (days)]]/Table1[[#This Row],[S-OTD]]</f>
        <v>27</v>
      </c>
      <c r="M1010" s="55">
        <f>(Table1[[#This Row],[Demand variability (COV)]]/100)*E1010</f>
        <v>1.3224</v>
      </c>
      <c r="N1010" s="55">
        <f>AVERAGE(Table1[[#This Row],[Lead Time (days)]],Table1[[#This Row],[Exp. Lead time]])</f>
        <v>27</v>
      </c>
      <c r="O1010" s="55">
        <f>(Table1[[#This Row],[Exp. Lead time]]-N1010)^2</f>
        <v>0</v>
      </c>
      <c r="P1010" s="55">
        <v>0</v>
      </c>
      <c r="Q1010" s="55">
        <f>1.64*SQRT(Table1[[#This Row],[Lead Time (days)]]*(M1010^2)+Table1[[#This Row],[APU
(units)]]*P1010)</f>
        <v>11.269082820611089</v>
      </c>
      <c r="R1010" s="58">
        <f>Table1[[#This Row],[Safety Stock]]+(E1010/30)*Table1[[#This Row],[Lead Time (days)]]</f>
        <v>216.46908282061108</v>
      </c>
      <c r="S1010" s="58" t="str">
        <f>IF(Table1[[#This Row],[On Hand Stock (units)]]&gt;R1010,"yes","no")</f>
        <v>no</v>
      </c>
      <c r="T1010" s="59">
        <f>Table1[[#This Row],[On Hand Stock (units)]]-J1010</f>
        <v>-143.06995450719023</v>
      </c>
      <c r="U1010" s="59">
        <f>Table1[[#This Row],[Exp. Lead time]]*Table1[[#This Row],[APU
(units)]]/30</f>
        <v>205.2</v>
      </c>
      <c r="V1010" s="59">
        <f>Table1[[#This Row],[On Hand Stock (units)]]+U1010</f>
        <v>335.73004549280978</v>
      </c>
      <c r="W1010" s="59" t="str">
        <f>IF(Table1[[#This Row],[On hand quantity after purchase]]&gt;Table1[[#This Row],[APU  Projection for oct]],"Yes","No")</f>
        <v>Yes</v>
      </c>
      <c r="X1010" s="59">
        <f>AE1010-Table1[[#This Row],[On Hand Stock (units)]]</f>
        <v>10330.847762507188</v>
      </c>
      <c r="Y1010" s="59">
        <f>MAX(Table1[[#This Row],[Qty required to meet next quarter]],Table1[[#This Row],[MOQ/One lead time demand]])</f>
        <v>10330.847762507188</v>
      </c>
      <c r="Z1010" s="59">
        <f>Table1[[#This Row],[Qty to purchase]]*Table1[[#This Row],[Std. Price ($)]]</f>
        <v>112860.17284933076</v>
      </c>
      <c r="AA1010" s="59"/>
      <c r="AB1010" s="59"/>
      <c r="AC1010" s="61">
        <f>Table1[[#This Row],[On Hand Stock (units)]]-(12*Table1[[#This Row],[APU
(units)]])</f>
        <v>-2605.4699545071903</v>
      </c>
      <c r="AD1010" s="64">
        <v>957.59999999999991</v>
      </c>
      <c r="AE1010" s="65">
        <f>AD1010*Table1[[#This Row],[Std. Price ($)]]</f>
        <v>10461.377807999997</v>
      </c>
    </row>
    <row r="1011" spans="1:31" ht="18.5" x14ac:dyDescent="0.35">
      <c r="A1011" s="46">
        <v>73806.418327234074</v>
      </c>
      <c r="B1011" s="47">
        <v>5.3732799999999994</v>
      </c>
      <c r="C1011" s="47">
        <v>551.25569519327996</v>
      </c>
      <c r="D1011" s="47">
        <f>Table1[[#This Row],[On-Hand Stock ($)]]/Table1[[#This Row],[Std. Price ($)]]</f>
        <v>102.59202855486407</v>
      </c>
      <c r="E1011" s="48">
        <v>252</v>
      </c>
      <c r="F1011" s="49">
        <v>0.5</v>
      </c>
      <c r="G1011" s="48">
        <v>1</v>
      </c>
      <c r="H1011" s="48">
        <v>0.77</v>
      </c>
      <c r="I1011" s="48">
        <v>11</v>
      </c>
      <c r="J1011" s="55">
        <f>Table1[[#This Row],[APU
(units)]]+(Table1[[#This Row],[APU Trend]]*Table1[[#This Row],[APU
(units)]])</f>
        <v>378</v>
      </c>
      <c r="K1011" s="55" t="str">
        <f>IF(Table1[[#This Row],[On Hand Stock (units)]]&gt;J1011,"Yes","No")</f>
        <v>No</v>
      </c>
      <c r="L1011" s="55">
        <f>Table1[[#This Row],[Lead Time (days)]]/Table1[[#This Row],[S-OTD]]</f>
        <v>11</v>
      </c>
      <c r="M1011" s="55">
        <f>(Table1[[#This Row],[Demand variability (COV)]]/100)*E1011</f>
        <v>1.9404000000000001</v>
      </c>
      <c r="N1011" s="55">
        <f>AVERAGE(Table1[[#This Row],[Lead Time (days)]],Table1[[#This Row],[Exp. Lead time]])</f>
        <v>11</v>
      </c>
      <c r="O1011" s="55">
        <f>(Table1[[#This Row],[Exp. Lead time]]-N1011)^2</f>
        <v>0</v>
      </c>
      <c r="P1011" s="55">
        <v>0</v>
      </c>
      <c r="Q1011" s="55">
        <f>1.64*SQRT(Table1[[#This Row],[Lead Time (days)]]*(M1011^2)+Table1[[#This Row],[APU
(units)]]*P1011)</f>
        <v>10.554349138857214</v>
      </c>
      <c r="R1011" s="58">
        <f>Table1[[#This Row],[Safety Stock]]+(E1011/30)*Table1[[#This Row],[Lead Time (days)]]</f>
        <v>102.95434913885722</v>
      </c>
      <c r="S1011" s="58" t="str">
        <f>IF(Table1[[#This Row],[On Hand Stock (units)]]&gt;R1011,"yes","no")</f>
        <v>no</v>
      </c>
      <c r="T1011" s="59">
        <f>Table1[[#This Row],[On Hand Stock (units)]]-J1011</f>
        <v>-275.4079714451359</v>
      </c>
      <c r="U1011" s="59">
        <f>Table1[[#This Row],[Exp. Lead time]]*Table1[[#This Row],[APU
(units)]]/30</f>
        <v>92.4</v>
      </c>
      <c r="V1011" s="59">
        <f>Table1[[#This Row],[On Hand Stock (units)]]+U1011</f>
        <v>194.99202855486408</v>
      </c>
      <c r="W1011" s="59" t="str">
        <f>IF(Table1[[#This Row],[On hand quantity after purchase]]&gt;Table1[[#This Row],[APU  Projection for oct]],"Yes","No")</f>
        <v>No</v>
      </c>
      <c r="X1011" s="59">
        <f>AE1011-Table1[[#This Row],[On Hand Stock (units)]]</f>
        <v>8021.8073314451358</v>
      </c>
      <c r="Y1011" s="59">
        <f>MAX(Table1[[#This Row],[Qty required to meet next quarter]],Table1[[#This Row],[MOQ/One lead time demand]])</f>
        <v>8021.8073314451358</v>
      </c>
      <c r="Z1011" s="59">
        <f>Table1[[#This Row],[Qty to purchase]]*Table1[[#This Row],[Std. Price ($)]]</f>
        <v>43103.416897907511</v>
      </c>
      <c r="AA1011" s="59"/>
      <c r="AB1011" s="59"/>
      <c r="AC1011" s="61">
        <f>Table1[[#This Row],[On Hand Stock (units)]]-(12*Table1[[#This Row],[APU
(units)]])</f>
        <v>-2921.4079714451359</v>
      </c>
      <c r="AD1011" s="64">
        <v>1512</v>
      </c>
      <c r="AE1011" s="65">
        <f>AD1011*Table1[[#This Row],[Std. Price ($)]]</f>
        <v>8124.3993599999994</v>
      </c>
    </row>
    <row r="1012" spans="1:31" ht="18.5" x14ac:dyDescent="0.35">
      <c r="A1012" s="46">
        <v>26356.056068391863</v>
      </c>
      <c r="B1012" s="47">
        <v>26.84591867</v>
      </c>
      <c r="C1012" s="47">
        <v>5190.8921964815208</v>
      </c>
      <c r="D1012" s="47">
        <f>Table1[[#This Row],[On-Hand Stock ($)]]/Table1[[#This Row],[Std. Price ($)]]</f>
        <v>193.35870976478381</v>
      </c>
      <c r="E1012" s="48">
        <v>220</v>
      </c>
      <c r="F1012" s="49">
        <v>0.8</v>
      </c>
      <c r="G1012" s="48">
        <v>1</v>
      </c>
      <c r="H1012" s="48">
        <v>0.78</v>
      </c>
      <c r="I1012" s="48">
        <v>28</v>
      </c>
      <c r="J1012" s="55">
        <f>Table1[[#This Row],[APU
(units)]]+(Table1[[#This Row],[APU Trend]]*Table1[[#This Row],[APU
(units)]])</f>
        <v>396</v>
      </c>
      <c r="K1012" s="55" t="str">
        <f>IF(Table1[[#This Row],[On Hand Stock (units)]]&gt;J1012,"Yes","No")</f>
        <v>No</v>
      </c>
      <c r="L1012" s="55">
        <f>Table1[[#This Row],[Lead Time (days)]]/Table1[[#This Row],[S-OTD]]</f>
        <v>28</v>
      </c>
      <c r="M1012" s="55">
        <f>(Table1[[#This Row],[Demand variability (COV)]]/100)*E1012</f>
        <v>1.7160000000000002</v>
      </c>
      <c r="N1012" s="55">
        <f>AVERAGE(Table1[[#This Row],[Lead Time (days)]],Table1[[#This Row],[Exp. Lead time]])</f>
        <v>28</v>
      </c>
      <c r="O1012" s="55">
        <f>(Table1[[#This Row],[Exp. Lead time]]-N1012)^2</f>
        <v>0</v>
      </c>
      <c r="P1012" s="55">
        <v>0</v>
      </c>
      <c r="Q1012" s="55">
        <f>1.64*SQRT(Table1[[#This Row],[Lead Time (days)]]*(M1012^2)+Table1[[#This Row],[APU
(units)]]*P1012)</f>
        <v>14.891558339300827</v>
      </c>
      <c r="R1012" s="58">
        <f>Table1[[#This Row],[Safety Stock]]+(E1012/30)*Table1[[#This Row],[Lead Time (days)]]</f>
        <v>220.22489167263413</v>
      </c>
      <c r="S1012" s="58" t="str">
        <f>IF(Table1[[#This Row],[On Hand Stock (units)]]&gt;R1012,"yes","no")</f>
        <v>no</v>
      </c>
      <c r="T1012" s="59">
        <f>Table1[[#This Row],[On Hand Stock (units)]]-J1012</f>
        <v>-202.64129023521619</v>
      </c>
      <c r="U1012" s="59">
        <f>Table1[[#This Row],[Exp. Lead time]]*Table1[[#This Row],[APU
(units)]]/30</f>
        <v>205.33333333333334</v>
      </c>
      <c r="V1012" s="59">
        <f>Table1[[#This Row],[On Hand Stock (units)]]+U1012</f>
        <v>398.69204309811715</v>
      </c>
      <c r="W1012" s="59" t="str">
        <f>IF(Table1[[#This Row],[On hand quantity after purchase]]&gt;Table1[[#This Row],[APU  Projection for oct]],"Yes","No")</f>
        <v>Yes</v>
      </c>
      <c r="X1012" s="59">
        <f>AE1012-Table1[[#This Row],[On Hand Stock (units)]]</f>
        <v>45874.237727955217</v>
      </c>
      <c r="Y1012" s="59">
        <f>MAX(Table1[[#This Row],[Qty required to meet next quarter]],Table1[[#This Row],[MOQ/One lead time demand]])</f>
        <v>45874.237727955217</v>
      </c>
      <c r="Z1012" s="59">
        <f>Table1[[#This Row],[Qty to purchase]]*Table1[[#This Row],[Std. Price ($)]]</f>
        <v>1231536.0550929313</v>
      </c>
      <c r="AA1012" s="59"/>
      <c r="AB1012" s="59"/>
      <c r="AC1012" s="61">
        <f>Table1[[#This Row],[On Hand Stock (units)]]-(12*Table1[[#This Row],[APU
(units)]])</f>
        <v>-2446.6412902352163</v>
      </c>
      <c r="AD1012" s="64">
        <v>1716</v>
      </c>
      <c r="AE1012" s="65">
        <f>AD1012*Table1[[#This Row],[Std. Price ($)]]</f>
        <v>46067.59643772</v>
      </c>
    </row>
    <row r="1013" spans="1:31" ht="18.5" x14ac:dyDescent="0.35">
      <c r="A1013" s="46">
        <v>19572.589426971375</v>
      </c>
      <c r="B1013" s="47">
        <v>14.980313769999999</v>
      </c>
      <c r="C1013" s="47">
        <v>1087.7784250237441</v>
      </c>
      <c r="D1013" s="47">
        <f>Table1[[#This Row],[On-Hand Stock ($)]]/Table1[[#This Row],[Std. Price ($)]]</f>
        <v>72.613861213118255</v>
      </c>
      <c r="E1013" s="48">
        <v>212</v>
      </c>
      <c r="F1013" s="49">
        <v>0.6</v>
      </c>
      <c r="G1013" s="48">
        <v>1</v>
      </c>
      <c r="H1013" s="48">
        <v>0.45</v>
      </c>
      <c r="I1013" s="48">
        <v>21</v>
      </c>
      <c r="J1013" s="55">
        <f>Table1[[#This Row],[APU
(units)]]+(Table1[[#This Row],[APU Trend]]*Table1[[#This Row],[APU
(units)]])</f>
        <v>339.2</v>
      </c>
      <c r="K1013" s="55" t="str">
        <f>IF(Table1[[#This Row],[On Hand Stock (units)]]&gt;J1013,"Yes","No")</f>
        <v>No</v>
      </c>
      <c r="L1013" s="55">
        <f>Table1[[#This Row],[Lead Time (days)]]/Table1[[#This Row],[S-OTD]]</f>
        <v>21</v>
      </c>
      <c r="M1013" s="55">
        <f>(Table1[[#This Row],[Demand variability (COV)]]/100)*E1013</f>
        <v>0.95400000000000007</v>
      </c>
      <c r="N1013" s="55">
        <f>AVERAGE(Table1[[#This Row],[Lead Time (days)]],Table1[[#This Row],[Exp. Lead time]])</f>
        <v>21</v>
      </c>
      <c r="O1013" s="55">
        <f>(Table1[[#This Row],[Exp. Lead time]]-N1013)^2</f>
        <v>0</v>
      </c>
      <c r="P1013" s="55">
        <v>0</v>
      </c>
      <c r="Q1013" s="55">
        <f>1.64*SQRT(Table1[[#This Row],[Lead Time (days)]]*(M1013^2)+Table1[[#This Row],[APU
(units)]]*P1013)</f>
        <v>7.1697146293001088</v>
      </c>
      <c r="R1013" s="58">
        <f>Table1[[#This Row],[Safety Stock]]+(E1013/30)*Table1[[#This Row],[Lead Time (days)]]</f>
        <v>155.56971462930011</v>
      </c>
      <c r="S1013" s="58" t="str">
        <f>IF(Table1[[#This Row],[On Hand Stock (units)]]&gt;R1013,"yes","no")</f>
        <v>no</v>
      </c>
      <c r="T1013" s="59">
        <f>Table1[[#This Row],[On Hand Stock (units)]]-J1013</f>
        <v>-266.58613878688175</v>
      </c>
      <c r="U1013" s="59">
        <f>Table1[[#This Row],[Exp. Lead time]]*Table1[[#This Row],[APU
(units)]]/30</f>
        <v>148.4</v>
      </c>
      <c r="V1013" s="59">
        <f>Table1[[#This Row],[On Hand Stock (units)]]+U1013</f>
        <v>221.01386121311828</v>
      </c>
      <c r="W1013" s="59" t="str">
        <f>IF(Table1[[#This Row],[On hand quantity after purchase]]&gt;Table1[[#This Row],[APU  Projection for oct]],"Yes","No")</f>
        <v>No</v>
      </c>
      <c r="X1013" s="59">
        <f>AE1013-Table1[[#This Row],[On Hand Stock (units)]]</f>
        <v>20887.841165770878</v>
      </c>
      <c r="Y1013" s="59">
        <f>MAX(Table1[[#This Row],[Qty required to meet next quarter]],Table1[[#This Row],[MOQ/One lead time demand]])</f>
        <v>20887.841165770878</v>
      </c>
      <c r="Z1013" s="59">
        <f>Table1[[#This Row],[Qty to purchase]]*Table1[[#This Row],[Std. Price ($)]]</f>
        <v>312906.4146411703</v>
      </c>
      <c r="AA1013" s="59"/>
      <c r="AB1013" s="59"/>
      <c r="AC1013" s="61">
        <f>Table1[[#This Row],[On Hand Stock (units)]]-(12*Table1[[#This Row],[APU
(units)]])</f>
        <v>-2471.3861387868819</v>
      </c>
      <c r="AD1013" s="64">
        <v>1399.1999999999998</v>
      </c>
      <c r="AE1013" s="65">
        <f>AD1013*Table1[[#This Row],[Std. Price ($)]]</f>
        <v>20960.455026983997</v>
      </c>
    </row>
    <row r="1014" spans="1:31" ht="18.5" x14ac:dyDescent="0.35">
      <c r="A1014" s="46">
        <v>93725.973195206418</v>
      </c>
      <c r="B1014" s="47">
        <v>19.306999999999999</v>
      </c>
      <c r="C1014" s="47">
        <v>2697.9976161600007</v>
      </c>
      <c r="D1014" s="47">
        <f>Table1[[#This Row],[On-Hand Stock ($)]]/Table1[[#This Row],[Std. Price ($)]]</f>
        <v>139.74193899414723</v>
      </c>
      <c r="E1014" s="48">
        <v>252</v>
      </c>
      <c r="F1014" s="49">
        <v>-0.4</v>
      </c>
      <c r="G1014" s="48">
        <v>1</v>
      </c>
      <c r="H1014" s="48">
        <v>0.85</v>
      </c>
      <c r="I1014" s="48">
        <v>16</v>
      </c>
      <c r="J1014" s="55">
        <f>Table1[[#This Row],[APU
(units)]]+(Table1[[#This Row],[APU Trend]]*Table1[[#This Row],[APU
(units)]])</f>
        <v>151.19999999999999</v>
      </c>
      <c r="K1014" s="55" t="str">
        <f>IF(Table1[[#This Row],[On Hand Stock (units)]]&gt;J1014,"Yes","No")</f>
        <v>No</v>
      </c>
      <c r="L1014" s="55">
        <f>Table1[[#This Row],[Lead Time (days)]]/Table1[[#This Row],[S-OTD]]</f>
        <v>16</v>
      </c>
      <c r="M1014" s="55">
        <f>(Table1[[#This Row],[Demand variability (COV)]]/100)*E1014</f>
        <v>2.1420000000000003</v>
      </c>
      <c r="N1014" s="55">
        <f>AVERAGE(Table1[[#This Row],[Lead Time (days)]],Table1[[#This Row],[Exp. Lead time]])</f>
        <v>16</v>
      </c>
      <c r="O1014" s="55">
        <f>(Table1[[#This Row],[Exp. Lead time]]-N1014)^2</f>
        <v>0</v>
      </c>
      <c r="P1014" s="55">
        <v>0</v>
      </c>
      <c r="Q1014" s="55">
        <f>1.64*SQRT(Table1[[#This Row],[Lead Time (days)]]*(M1014^2)+Table1[[#This Row],[APU
(units)]]*P1014)</f>
        <v>14.051520000000002</v>
      </c>
      <c r="R1014" s="58">
        <f>Table1[[#This Row],[Safety Stock]]+(E1014/30)*Table1[[#This Row],[Lead Time (days)]]</f>
        <v>148.45152000000002</v>
      </c>
      <c r="S1014" s="58" t="str">
        <f>IF(Table1[[#This Row],[On Hand Stock (units)]]&gt;R1014,"yes","no")</f>
        <v>no</v>
      </c>
      <c r="T1014" s="59">
        <f>Table1[[#This Row],[On Hand Stock (units)]]-J1014</f>
        <v>-11.458061005852755</v>
      </c>
      <c r="U1014" s="59">
        <f>Table1[[#This Row],[Exp. Lead time]]*Table1[[#This Row],[APU
(units)]]/30</f>
        <v>134.4</v>
      </c>
      <c r="V1014" s="59">
        <f>Table1[[#This Row],[On Hand Stock (units)]]+U1014</f>
        <v>274.14193899414727</v>
      </c>
      <c r="W1014" s="59" t="str">
        <f>IF(Table1[[#This Row],[On hand quantity after purchase]]&gt;Table1[[#This Row],[APU  Projection for oct]],"Yes","No")</f>
        <v>Yes</v>
      </c>
      <c r="X1014" s="59">
        <f>AE1014-Table1[[#This Row],[On Hand Stock (units)]]</f>
        <v>2779.476461005851</v>
      </c>
      <c r="Y1014" s="59">
        <f>MAX(Table1[[#This Row],[Qty required to meet next quarter]],Table1[[#This Row],[MOQ/One lead time demand]])</f>
        <v>2779.476461005851</v>
      </c>
      <c r="Z1014" s="59">
        <f>Table1[[#This Row],[Qty to purchase]]*Table1[[#This Row],[Std. Price ($)]]</f>
        <v>53663.352032639959</v>
      </c>
      <c r="AA1014" s="59"/>
      <c r="AB1014" s="59"/>
      <c r="AC1014" s="61">
        <f>Table1[[#This Row],[On Hand Stock (units)]]-(12*Table1[[#This Row],[APU
(units)]])</f>
        <v>-2884.2580610058526</v>
      </c>
      <c r="AD1014" s="64">
        <v>151.19999999999993</v>
      </c>
      <c r="AE1014" s="65">
        <f>AD1014*Table1[[#This Row],[Std. Price ($)]]</f>
        <v>2919.2183999999984</v>
      </c>
    </row>
    <row r="1015" spans="1:31" ht="18.5" x14ac:dyDescent="0.35">
      <c r="A1015" s="46">
        <v>12538.868340482966</v>
      </c>
      <c r="B1015" s="47">
        <v>17.275393189999999</v>
      </c>
      <c r="C1015" s="47">
        <v>9426.5939413449305</v>
      </c>
      <c r="D1015" s="47">
        <f>Table1[[#This Row],[On-Hand Stock ($)]]/Table1[[#This Row],[Std. Price ($)]]</f>
        <v>545.66595606064641</v>
      </c>
      <c r="E1015" s="48">
        <v>162</v>
      </c>
      <c r="F1015" s="49">
        <v>-0.4</v>
      </c>
      <c r="G1015" s="48">
        <v>1</v>
      </c>
      <c r="H1015" s="48">
        <v>1.1599999999999999</v>
      </c>
      <c r="I1015" s="48">
        <v>72</v>
      </c>
      <c r="J1015" s="55">
        <f>Table1[[#This Row],[APU
(units)]]+(Table1[[#This Row],[APU Trend]]*Table1[[#This Row],[APU
(units)]])</f>
        <v>97.2</v>
      </c>
      <c r="K1015" s="55" t="str">
        <f>IF(Table1[[#This Row],[On Hand Stock (units)]]&gt;J1015,"Yes","No")</f>
        <v>Yes</v>
      </c>
      <c r="L1015" s="55">
        <f>Table1[[#This Row],[Lead Time (days)]]/Table1[[#This Row],[S-OTD]]</f>
        <v>72</v>
      </c>
      <c r="M1015" s="55">
        <f>(Table1[[#This Row],[Demand variability (COV)]]/100)*E1015</f>
        <v>1.8792</v>
      </c>
      <c r="N1015" s="55">
        <f>AVERAGE(Table1[[#This Row],[Lead Time (days)]],Table1[[#This Row],[Exp. Lead time]])</f>
        <v>72</v>
      </c>
      <c r="O1015" s="55">
        <f>(Table1[[#This Row],[Exp. Lead time]]-N1015)^2</f>
        <v>0</v>
      </c>
      <c r="P1015" s="55">
        <v>0</v>
      </c>
      <c r="Q1015" s="55">
        <f>1.64*SQRT(Table1[[#This Row],[Lead Time (days)]]*(M1015^2)+Table1[[#This Row],[APU
(units)]]*P1015)</f>
        <v>26.150686843889357</v>
      </c>
      <c r="R1015" s="58">
        <f>Table1[[#This Row],[Safety Stock]]+(E1015/30)*Table1[[#This Row],[Lead Time (days)]]</f>
        <v>414.95068684388934</v>
      </c>
      <c r="S1015" s="58" t="str">
        <f>IF(Table1[[#This Row],[On Hand Stock (units)]]&gt;R1015,"yes","no")</f>
        <v>yes</v>
      </c>
      <c r="T1015" s="59">
        <f>Table1[[#This Row],[On Hand Stock (units)]]-J1015</f>
        <v>448.46595606064642</v>
      </c>
      <c r="U1015" s="59">
        <f>Table1[[#This Row],[Exp. Lead time]]*Table1[[#This Row],[APU
(units)]]/30</f>
        <v>388.8</v>
      </c>
      <c r="V1015" s="59">
        <f>Table1[[#This Row],[On Hand Stock (units)]]+U1015</f>
        <v>934.46595606064648</v>
      </c>
      <c r="W1015" s="59" t="str">
        <f>IF(Table1[[#This Row],[On hand quantity after purchase]]&gt;Table1[[#This Row],[APU  Projection for oct]],"Yes","No")</f>
        <v>Yes</v>
      </c>
      <c r="X1015" s="59">
        <f>AE1015-Table1[[#This Row],[On Hand Stock (units)]]</f>
        <v>1133.5022620073532</v>
      </c>
      <c r="Y1015" s="59">
        <f>MAX(Table1[[#This Row],[Qty required to meet next quarter]],Table1[[#This Row],[MOQ/One lead time demand]])</f>
        <v>1133.5022620073532</v>
      </c>
      <c r="Z1015" s="59">
        <f>Table1[[#This Row],[Qty to purchase]]*Table1[[#This Row],[Std. Price ($)]]</f>
        <v>19581.697257931424</v>
      </c>
      <c r="AA1015" s="59"/>
      <c r="AB1015" s="59"/>
      <c r="AC1015" s="61">
        <f>Table1[[#This Row],[On Hand Stock (units)]]-(12*Table1[[#This Row],[APU
(units)]])</f>
        <v>-1398.3340439393537</v>
      </c>
      <c r="AD1015" s="64">
        <v>97.199999999999989</v>
      </c>
      <c r="AE1015" s="65">
        <f>AD1015*Table1[[#This Row],[Std. Price ($)]]</f>
        <v>1679.1682180679998</v>
      </c>
    </row>
    <row r="1016" spans="1:31" ht="18.5" x14ac:dyDescent="0.35">
      <c r="A1016" s="46">
        <v>24480.713114466391</v>
      </c>
      <c r="B1016" s="47">
        <v>15.93322</v>
      </c>
      <c r="C1016" s="47">
        <v>2280.9941813542405</v>
      </c>
      <c r="D1016" s="47">
        <f>Table1[[#This Row],[On-Hand Stock ($)]]/Table1[[#This Row],[Std. Price ($)]]</f>
        <v>143.15964891931702</v>
      </c>
      <c r="E1016" s="48">
        <v>276</v>
      </c>
      <c r="F1016" s="49">
        <v>0.5</v>
      </c>
      <c r="G1016" s="48">
        <v>1</v>
      </c>
      <c r="H1016" s="48">
        <v>0.78</v>
      </c>
      <c r="I1016" s="48">
        <v>16</v>
      </c>
      <c r="J1016" s="55">
        <f>Table1[[#This Row],[APU
(units)]]+(Table1[[#This Row],[APU Trend]]*Table1[[#This Row],[APU
(units)]])</f>
        <v>414</v>
      </c>
      <c r="K1016" s="55" t="str">
        <f>IF(Table1[[#This Row],[On Hand Stock (units)]]&gt;J1016,"Yes","No")</f>
        <v>No</v>
      </c>
      <c r="L1016" s="55">
        <f>Table1[[#This Row],[Lead Time (days)]]/Table1[[#This Row],[S-OTD]]</f>
        <v>16</v>
      </c>
      <c r="M1016" s="55">
        <f>(Table1[[#This Row],[Demand variability (COV)]]/100)*E1016</f>
        <v>2.1528</v>
      </c>
      <c r="N1016" s="55">
        <f>AVERAGE(Table1[[#This Row],[Lead Time (days)]],Table1[[#This Row],[Exp. Lead time]])</f>
        <v>16</v>
      </c>
      <c r="O1016" s="55">
        <f>(Table1[[#This Row],[Exp. Lead time]]-N1016)^2</f>
        <v>0</v>
      </c>
      <c r="P1016" s="55">
        <v>0</v>
      </c>
      <c r="Q1016" s="55">
        <f>1.64*SQRT(Table1[[#This Row],[Lead Time (days)]]*(M1016^2)+Table1[[#This Row],[APU
(units)]]*P1016)</f>
        <v>14.122368</v>
      </c>
      <c r="R1016" s="58">
        <f>Table1[[#This Row],[Safety Stock]]+(E1016/30)*Table1[[#This Row],[Lead Time (days)]]</f>
        <v>161.32236799999998</v>
      </c>
      <c r="S1016" s="58" t="str">
        <f>IF(Table1[[#This Row],[On Hand Stock (units)]]&gt;R1016,"yes","no")</f>
        <v>no</v>
      </c>
      <c r="T1016" s="59">
        <f>Table1[[#This Row],[On Hand Stock (units)]]-J1016</f>
        <v>-270.84035108068298</v>
      </c>
      <c r="U1016" s="59">
        <f>Table1[[#This Row],[Exp. Lead time]]*Table1[[#This Row],[APU
(units)]]/30</f>
        <v>147.19999999999999</v>
      </c>
      <c r="V1016" s="59">
        <f>Table1[[#This Row],[On Hand Stock (units)]]+U1016</f>
        <v>290.35964891931701</v>
      </c>
      <c r="W1016" s="59" t="str">
        <f>IF(Table1[[#This Row],[On hand quantity after purchase]]&gt;Table1[[#This Row],[APU  Projection for oct]],"Yes","No")</f>
        <v>No</v>
      </c>
      <c r="X1016" s="59">
        <f>AE1016-Table1[[#This Row],[On Hand Stock (units)]]</f>
        <v>26242.252671080681</v>
      </c>
      <c r="Y1016" s="59">
        <f>MAX(Table1[[#This Row],[Qty required to meet next quarter]],Table1[[#This Row],[MOQ/One lead time demand]])</f>
        <v>26242.252671080681</v>
      </c>
      <c r="Z1016" s="59">
        <f>Table1[[#This Row],[Qty to purchase]]*Table1[[#This Row],[Std. Price ($)]]</f>
        <v>418123.58510391612</v>
      </c>
      <c r="AA1016" s="59"/>
      <c r="AB1016" s="59"/>
      <c r="AC1016" s="61">
        <f>Table1[[#This Row],[On Hand Stock (units)]]-(12*Table1[[#This Row],[APU
(units)]])</f>
        <v>-3168.8403510806829</v>
      </c>
      <c r="AD1016" s="64">
        <v>1656</v>
      </c>
      <c r="AE1016" s="65">
        <f>AD1016*Table1[[#This Row],[Std. Price ($)]]</f>
        <v>26385.412319999999</v>
      </c>
    </row>
    <row r="1017" spans="1:31" ht="18.5" x14ac:dyDescent="0.35">
      <c r="A1017" s="46">
        <v>29598.792863791346</v>
      </c>
      <c r="B1017" s="47">
        <v>9.9329999999999998</v>
      </c>
      <c r="C1017" s="47">
        <v>1684.9329192960004</v>
      </c>
      <c r="D1017" s="47">
        <f>Table1[[#This Row],[On-Hand Stock ($)]]/Table1[[#This Row],[Std. Price ($)]]</f>
        <v>169.62981166777413</v>
      </c>
      <c r="E1017" s="48">
        <v>244</v>
      </c>
      <c r="F1017" s="49">
        <v>0.4</v>
      </c>
      <c r="G1017" s="48">
        <v>1</v>
      </c>
      <c r="H1017" s="48">
        <v>1.28</v>
      </c>
      <c r="I1017" s="48">
        <v>16</v>
      </c>
      <c r="J1017" s="55">
        <f>Table1[[#This Row],[APU
(units)]]+(Table1[[#This Row],[APU Trend]]*Table1[[#This Row],[APU
(units)]])</f>
        <v>341.6</v>
      </c>
      <c r="K1017" s="55" t="str">
        <f>IF(Table1[[#This Row],[On Hand Stock (units)]]&gt;J1017,"Yes","No")</f>
        <v>No</v>
      </c>
      <c r="L1017" s="55">
        <f>Table1[[#This Row],[Lead Time (days)]]/Table1[[#This Row],[S-OTD]]</f>
        <v>16</v>
      </c>
      <c r="M1017" s="55">
        <f>(Table1[[#This Row],[Demand variability (COV)]]/100)*E1017</f>
        <v>3.1232000000000002</v>
      </c>
      <c r="N1017" s="55">
        <f>AVERAGE(Table1[[#This Row],[Lead Time (days)]],Table1[[#This Row],[Exp. Lead time]])</f>
        <v>16</v>
      </c>
      <c r="O1017" s="55">
        <f>(Table1[[#This Row],[Exp. Lead time]]-N1017)^2</f>
        <v>0</v>
      </c>
      <c r="P1017" s="55">
        <v>0</v>
      </c>
      <c r="Q1017" s="55">
        <f>1.64*SQRT(Table1[[#This Row],[Lead Time (days)]]*(M1017^2)+Table1[[#This Row],[APU
(units)]]*P1017)</f>
        <v>20.488192000000002</v>
      </c>
      <c r="R1017" s="58">
        <f>Table1[[#This Row],[Safety Stock]]+(E1017/30)*Table1[[#This Row],[Lead Time (days)]]</f>
        <v>150.62152533333332</v>
      </c>
      <c r="S1017" s="58" t="str">
        <f>IF(Table1[[#This Row],[On Hand Stock (units)]]&gt;R1017,"yes","no")</f>
        <v>yes</v>
      </c>
      <c r="T1017" s="59">
        <f>Table1[[#This Row],[On Hand Stock (units)]]-J1017</f>
        <v>-171.97018833222589</v>
      </c>
      <c r="U1017" s="59">
        <f>Table1[[#This Row],[Exp. Lead time]]*Table1[[#This Row],[APU
(units)]]/30</f>
        <v>130.13333333333333</v>
      </c>
      <c r="V1017" s="59">
        <f>Table1[[#This Row],[On Hand Stock (units)]]+U1017</f>
        <v>299.76314500110743</v>
      </c>
      <c r="W1017" s="59" t="str">
        <f>IF(Table1[[#This Row],[On hand quantity after purchase]]&gt;Table1[[#This Row],[APU  Projection for oct]],"Yes","No")</f>
        <v>No</v>
      </c>
      <c r="X1017" s="59">
        <f>AE1017-Table1[[#This Row],[On Hand Stock (units)]]</f>
        <v>12918.090988332227</v>
      </c>
      <c r="Y1017" s="59">
        <f>MAX(Table1[[#This Row],[Qty required to meet next quarter]],Table1[[#This Row],[MOQ/One lead time demand]])</f>
        <v>12918.090988332227</v>
      </c>
      <c r="Z1017" s="59">
        <f>Table1[[#This Row],[Qty to purchase]]*Table1[[#This Row],[Std. Price ($)]]</f>
        <v>128315.39778710401</v>
      </c>
      <c r="AA1017" s="59"/>
      <c r="AB1017" s="59"/>
      <c r="AC1017" s="61">
        <f>Table1[[#This Row],[On Hand Stock (units)]]-(12*Table1[[#This Row],[APU
(units)]])</f>
        <v>-2758.370188332226</v>
      </c>
      <c r="AD1017" s="64">
        <v>1317.6000000000001</v>
      </c>
      <c r="AE1017" s="65">
        <f>AD1017*Table1[[#This Row],[Std. Price ($)]]</f>
        <v>13087.720800000001</v>
      </c>
    </row>
    <row r="1018" spans="1:31" ht="18.5" x14ac:dyDescent="0.35">
      <c r="A1018" s="46">
        <v>37474.06143926044</v>
      </c>
      <c r="B1018" s="47">
        <v>5.3805899999999998</v>
      </c>
      <c r="C1018" s="47">
        <v>306.29689016274142</v>
      </c>
      <c r="D1018" s="47">
        <f>Table1[[#This Row],[On-Hand Stock ($)]]/Table1[[#This Row],[Std. Price ($)]]</f>
        <v>56.926264622047292</v>
      </c>
      <c r="E1018" s="48">
        <v>98</v>
      </c>
      <c r="F1018" s="49">
        <v>0.2</v>
      </c>
      <c r="G1018" s="48">
        <v>0.82</v>
      </c>
      <c r="H1018" s="48">
        <v>0.73</v>
      </c>
      <c r="I1018" s="48">
        <v>16</v>
      </c>
      <c r="J1018" s="55">
        <f>Table1[[#This Row],[APU
(units)]]+(Table1[[#This Row],[APU Trend]]*Table1[[#This Row],[APU
(units)]])</f>
        <v>117.6</v>
      </c>
      <c r="K1018" s="55" t="str">
        <f>IF(Table1[[#This Row],[On Hand Stock (units)]]&gt;J1018,"Yes","No")</f>
        <v>No</v>
      </c>
      <c r="L1018" s="55">
        <f>Table1[[#This Row],[Lead Time (days)]]/Table1[[#This Row],[S-OTD]]</f>
        <v>19.512195121951219</v>
      </c>
      <c r="M1018" s="55">
        <f>(Table1[[#This Row],[Demand variability (COV)]]/100)*E1018</f>
        <v>0.71540000000000004</v>
      </c>
      <c r="N1018" s="55">
        <f>AVERAGE(Table1[[#This Row],[Lead Time (days)]],Table1[[#This Row],[Exp. Lead time]])</f>
        <v>17.756097560975611</v>
      </c>
      <c r="O1018" s="55">
        <f>(Table1[[#This Row],[Exp. Lead time]]-N1018)^2</f>
        <v>3.0838786436644785</v>
      </c>
      <c r="P1018" s="55">
        <v>3.0838786436644785</v>
      </c>
      <c r="Q1018" s="55">
        <f>1.64*SQRT(Table1[[#This Row],[Lead Time (days)]]*(M1018^2)+Table1[[#This Row],[APU
(units)]]*P1018)</f>
        <v>28.894215238773562</v>
      </c>
      <c r="R1018" s="58">
        <f>Table1[[#This Row],[Safety Stock]]+(E1018/30)*Table1[[#This Row],[Lead Time (days)]]</f>
        <v>81.16088190544022</v>
      </c>
      <c r="S1018" s="58" t="str">
        <f>IF(Table1[[#This Row],[On Hand Stock (units)]]&gt;R1018,"yes","no")</f>
        <v>no</v>
      </c>
      <c r="T1018" s="59">
        <f>Table1[[#This Row],[On Hand Stock (units)]]-J1018</f>
        <v>-60.673735377952703</v>
      </c>
      <c r="U1018" s="59">
        <f>Table1[[#This Row],[Exp. Lead time]]*Table1[[#This Row],[APU
(units)]]/30</f>
        <v>63.739837398373986</v>
      </c>
      <c r="V1018" s="59">
        <f>Table1[[#This Row],[On Hand Stock (units)]]+U1018</f>
        <v>120.66610202042128</v>
      </c>
      <c r="W1018" s="59" t="str">
        <f>IF(Table1[[#This Row],[On hand quantity after purchase]]&gt;Table1[[#This Row],[APU  Projection for oct]],"Yes","No")</f>
        <v>Yes</v>
      </c>
      <c r="X1018" s="59">
        <f>AE1018-Table1[[#This Row],[On Hand Stock (units)]]</f>
        <v>2157.724579377953</v>
      </c>
      <c r="Y1018" s="59">
        <f>MAX(Table1[[#This Row],[Qty required to meet next quarter]],Table1[[#This Row],[MOQ/One lead time demand]])</f>
        <v>2157.724579377953</v>
      </c>
      <c r="Z1018" s="59">
        <f>Table1[[#This Row],[Qty to purchase]]*Table1[[#This Row],[Std. Price ($)]]</f>
        <v>11609.831294555219</v>
      </c>
      <c r="AA1018" s="59"/>
      <c r="AB1018" s="59"/>
      <c r="AC1018" s="61">
        <f>Table1[[#This Row],[On Hand Stock (units)]]-(12*Table1[[#This Row],[APU
(units)]])</f>
        <v>-1119.0737353779527</v>
      </c>
      <c r="AD1018" s="64">
        <v>411.6</v>
      </c>
      <c r="AE1018" s="65">
        <f>AD1018*Table1[[#This Row],[Std. Price ($)]]</f>
        <v>2214.6508440000002</v>
      </c>
    </row>
    <row r="1019" spans="1:31" ht="18.5" x14ac:dyDescent="0.35">
      <c r="A1019" s="46">
        <v>81640.24882380561</v>
      </c>
      <c r="B1019" s="47">
        <v>5.4179999999999993</v>
      </c>
      <c r="C1019" s="47">
        <v>371.49568580951654</v>
      </c>
      <c r="D1019" s="47">
        <f>Table1[[#This Row],[On-Hand Stock ($)]]/Table1[[#This Row],[Std. Price ($)]]</f>
        <v>68.566940902457844</v>
      </c>
      <c r="E1019" s="48">
        <v>66</v>
      </c>
      <c r="F1019" s="49">
        <v>0.2</v>
      </c>
      <c r="G1019" s="48">
        <v>0.97</v>
      </c>
      <c r="H1019" s="48">
        <v>1.5</v>
      </c>
      <c r="I1019" s="48">
        <v>16</v>
      </c>
      <c r="J1019" s="55">
        <f>Table1[[#This Row],[APU
(units)]]+(Table1[[#This Row],[APU Trend]]*Table1[[#This Row],[APU
(units)]])</f>
        <v>79.2</v>
      </c>
      <c r="K1019" s="55" t="str">
        <f>IF(Table1[[#This Row],[On Hand Stock (units)]]&gt;J1019,"Yes","No")</f>
        <v>No</v>
      </c>
      <c r="L1019" s="55">
        <f>Table1[[#This Row],[Lead Time (days)]]/Table1[[#This Row],[S-OTD]]</f>
        <v>16.494845360824744</v>
      </c>
      <c r="M1019" s="55">
        <f>(Table1[[#This Row],[Demand variability (COV)]]/100)*E1019</f>
        <v>0.99</v>
      </c>
      <c r="N1019" s="55">
        <f>AVERAGE(Table1[[#This Row],[Lead Time (days)]],Table1[[#This Row],[Exp. Lead time]])</f>
        <v>16.24742268041237</v>
      </c>
      <c r="O1019" s="55">
        <f>(Table1[[#This Row],[Exp. Lead time]]-N1019)^2</f>
        <v>6.1217982782443663E-2</v>
      </c>
      <c r="P1019" s="55">
        <v>6.1217982782443663E-2</v>
      </c>
      <c r="Q1019" s="55">
        <f>1.64*SQRT(Table1[[#This Row],[Lead Time (days)]]*(M1019^2)+Table1[[#This Row],[APU
(units)]]*P1019)</f>
        <v>7.2831487605601994</v>
      </c>
      <c r="R1019" s="58">
        <f>Table1[[#This Row],[Safety Stock]]+(E1019/30)*Table1[[#This Row],[Lead Time (days)]]</f>
        <v>42.483148760560205</v>
      </c>
      <c r="S1019" s="58" t="str">
        <f>IF(Table1[[#This Row],[On Hand Stock (units)]]&gt;R1019,"yes","no")</f>
        <v>yes</v>
      </c>
      <c r="T1019" s="59">
        <f>Table1[[#This Row],[On Hand Stock (units)]]-J1019</f>
        <v>-10.633059097542159</v>
      </c>
      <c r="U1019" s="59">
        <f>Table1[[#This Row],[Exp. Lead time]]*Table1[[#This Row],[APU
(units)]]/30</f>
        <v>36.288659793814439</v>
      </c>
      <c r="V1019" s="59">
        <f>Table1[[#This Row],[On Hand Stock (units)]]+U1019</f>
        <v>104.85560069627229</v>
      </c>
      <c r="W1019" s="59" t="str">
        <f>IF(Table1[[#This Row],[On hand quantity after purchase]]&gt;Table1[[#This Row],[APU  Projection for oct]],"Yes","No")</f>
        <v>Yes</v>
      </c>
      <c r="X1019" s="59">
        <f>AE1019-Table1[[#This Row],[On Hand Stock (units)]]</f>
        <v>1433.3026590975421</v>
      </c>
      <c r="Y1019" s="59">
        <f>MAX(Table1[[#This Row],[Qty required to meet next quarter]],Table1[[#This Row],[MOQ/One lead time demand]])</f>
        <v>1433.3026590975421</v>
      </c>
      <c r="Z1019" s="59">
        <f>Table1[[#This Row],[Qty to purchase]]*Table1[[#This Row],[Std. Price ($)]]</f>
        <v>7765.6338069904823</v>
      </c>
      <c r="AA1019" s="59"/>
      <c r="AB1019" s="59"/>
      <c r="AC1019" s="61">
        <f>Table1[[#This Row],[On Hand Stock (units)]]-(12*Table1[[#This Row],[APU
(units)]])</f>
        <v>-723.43305909754213</v>
      </c>
      <c r="AD1019" s="64">
        <v>277.20000000000005</v>
      </c>
      <c r="AE1019" s="65">
        <f>AD1019*Table1[[#This Row],[Std. Price ($)]]</f>
        <v>1501.8696</v>
      </c>
    </row>
    <row r="1020" spans="1:31" ht="18.5" x14ac:dyDescent="0.35">
      <c r="A1020" s="46">
        <v>95636.949398270051</v>
      </c>
      <c r="B1020" s="47">
        <v>6.1930810199999993</v>
      </c>
      <c r="C1020" s="47">
        <v>824.42145768398882</v>
      </c>
      <c r="D1020" s="47">
        <f>Table1[[#This Row],[On-Hand Stock ($)]]/Table1[[#This Row],[Std. Price ($)]]</f>
        <v>133.11975978056702</v>
      </c>
      <c r="E1020" s="48">
        <v>494</v>
      </c>
      <c r="F1020" s="49">
        <v>0.4</v>
      </c>
      <c r="G1020" s="48">
        <v>0.98</v>
      </c>
      <c r="H1020" s="48">
        <v>1.02</v>
      </c>
      <c r="I1020" s="48">
        <v>5</v>
      </c>
      <c r="J1020" s="55">
        <f>Table1[[#This Row],[APU
(units)]]+(Table1[[#This Row],[APU Trend]]*Table1[[#This Row],[APU
(units)]])</f>
        <v>691.6</v>
      </c>
      <c r="K1020" s="55" t="str">
        <f>IF(Table1[[#This Row],[On Hand Stock (units)]]&gt;J1020,"Yes","No")</f>
        <v>No</v>
      </c>
      <c r="L1020" s="55">
        <f>Table1[[#This Row],[Lead Time (days)]]/Table1[[#This Row],[S-OTD]]</f>
        <v>5.1020408163265305</v>
      </c>
      <c r="M1020" s="55">
        <f>(Table1[[#This Row],[Demand variability (COV)]]/100)*E1020</f>
        <v>5.0388000000000002</v>
      </c>
      <c r="N1020" s="55">
        <f>AVERAGE(Table1[[#This Row],[Lead Time (days)]],Table1[[#This Row],[Exp. Lead time]])</f>
        <v>5.0510204081632653</v>
      </c>
      <c r="O1020" s="55">
        <f>(Table1[[#This Row],[Exp. Lead time]]-N1020)^2</f>
        <v>2.6030820491461837E-3</v>
      </c>
      <c r="P1020" s="55">
        <v>2.6030820491461837E-3</v>
      </c>
      <c r="Q1020" s="55">
        <f>1.64*SQRT(Table1[[#This Row],[Lead Time (days)]]*(M1020^2)+Table1[[#This Row],[APU
(units)]]*P1020)</f>
        <v>18.571394304142473</v>
      </c>
      <c r="R1020" s="58">
        <f>Table1[[#This Row],[Safety Stock]]+(E1020/30)*Table1[[#This Row],[Lead Time (days)]]</f>
        <v>100.9047276374758</v>
      </c>
      <c r="S1020" s="58" t="str">
        <f>IF(Table1[[#This Row],[On Hand Stock (units)]]&gt;R1020,"yes","no")</f>
        <v>yes</v>
      </c>
      <c r="T1020" s="59">
        <f>Table1[[#This Row],[On Hand Stock (units)]]-J1020</f>
        <v>-558.48024021943297</v>
      </c>
      <c r="U1020" s="59">
        <f>Table1[[#This Row],[Exp. Lead time]]*Table1[[#This Row],[APU
(units)]]/30</f>
        <v>84.013605442176868</v>
      </c>
      <c r="V1020" s="59">
        <f>Table1[[#This Row],[On Hand Stock (units)]]+U1020</f>
        <v>217.13336522274389</v>
      </c>
      <c r="W1020" s="59" t="str">
        <f>IF(Table1[[#This Row],[On hand quantity after purchase]]&gt;Table1[[#This Row],[APU  Projection for oct]],"Yes","No")</f>
        <v>No</v>
      </c>
      <c r="X1020" s="59">
        <f>AE1020-Table1[[#This Row],[On Hand Stock (units)]]</f>
        <v>16387.543169171433</v>
      </c>
      <c r="Y1020" s="59">
        <f>MAX(Table1[[#This Row],[Qty required to meet next quarter]],Table1[[#This Row],[MOQ/One lead time demand]])</f>
        <v>16387.543169171433</v>
      </c>
      <c r="Z1020" s="59">
        <f>Table1[[#This Row],[Qty to purchase]]*Table1[[#This Row],[Std. Price ($)]]</f>
        <v>101489.38256542623</v>
      </c>
      <c r="AA1020" s="59"/>
      <c r="AB1020" s="59"/>
      <c r="AC1020" s="61">
        <f>Table1[[#This Row],[On Hand Stock (units)]]-(12*Table1[[#This Row],[APU
(units)]])</f>
        <v>-5794.8802402194333</v>
      </c>
      <c r="AD1020" s="64">
        <v>2667.6000000000004</v>
      </c>
      <c r="AE1020" s="65">
        <f>AD1020*Table1[[#This Row],[Std. Price ($)]]</f>
        <v>16520.662928951999</v>
      </c>
    </row>
    <row r="1021" spans="1:31" ht="18.5" x14ac:dyDescent="0.35">
      <c r="A1021" s="46">
        <v>22009.692131895419</v>
      </c>
      <c r="B1021" s="47">
        <v>6.8288166699999993</v>
      </c>
      <c r="C1021" s="47">
        <v>3221.9572947543343</v>
      </c>
      <c r="D1021" s="47">
        <f>Table1[[#This Row],[On-Hand Stock ($)]]/Table1[[#This Row],[Std. Price ($)]]</f>
        <v>471.8178054052716</v>
      </c>
      <c r="E1021" s="48">
        <v>252</v>
      </c>
      <c r="F1021" s="49">
        <v>0.8</v>
      </c>
      <c r="G1021" s="48">
        <v>0.97</v>
      </c>
      <c r="H1021" s="48">
        <v>0.4</v>
      </c>
      <c r="I1021" s="48">
        <v>88</v>
      </c>
      <c r="J1021" s="55">
        <f>Table1[[#This Row],[APU
(units)]]+(Table1[[#This Row],[APU Trend]]*Table1[[#This Row],[APU
(units)]])</f>
        <v>453.6</v>
      </c>
      <c r="K1021" s="55" t="str">
        <f>IF(Table1[[#This Row],[On Hand Stock (units)]]&gt;J1021,"Yes","No")</f>
        <v>Yes</v>
      </c>
      <c r="L1021" s="55">
        <f>Table1[[#This Row],[Lead Time (days)]]/Table1[[#This Row],[S-OTD]]</f>
        <v>90.721649484536087</v>
      </c>
      <c r="M1021" s="55">
        <f>(Table1[[#This Row],[Demand variability (COV)]]/100)*E1021</f>
        <v>1.008</v>
      </c>
      <c r="N1021" s="55">
        <f>AVERAGE(Table1[[#This Row],[Lead Time (days)]],Table1[[#This Row],[Exp. Lead time]])</f>
        <v>89.360824742268051</v>
      </c>
      <c r="O1021" s="55">
        <f>(Table1[[#This Row],[Exp. Lead time]]-N1021)^2</f>
        <v>1.8518439791688677</v>
      </c>
      <c r="P1021" s="55">
        <v>1.8518439791688677</v>
      </c>
      <c r="Q1021" s="55">
        <f>1.64*SQRT(Table1[[#This Row],[Lead Time (days)]]*(M1021^2)+Table1[[#This Row],[APU
(units)]]*P1021)</f>
        <v>38.673353039956226</v>
      </c>
      <c r="R1021" s="58">
        <f>Table1[[#This Row],[Safety Stock]]+(E1021/30)*Table1[[#This Row],[Lead Time (days)]]</f>
        <v>777.87335303995633</v>
      </c>
      <c r="S1021" s="58" t="str">
        <f>IF(Table1[[#This Row],[On Hand Stock (units)]]&gt;R1021,"yes","no")</f>
        <v>no</v>
      </c>
      <c r="T1021" s="59">
        <f>Table1[[#This Row],[On Hand Stock (units)]]-J1021</f>
        <v>18.217805405271577</v>
      </c>
      <c r="U1021" s="59">
        <f>Table1[[#This Row],[Exp. Lead time]]*Table1[[#This Row],[APU
(units)]]/30</f>
        <v>762.06185567010311</v>
      </c>
      <c r="V1021" s="59">
        <f>Table1[[#This Row],[On Hand Stock (units)]]+U1021</f>
        <v>1233.8796610753748</v>
      </c>
      <c r="W1021" s="59" t="str">
        <f>IF(Table1[[#This Row],[On hand quantity after purchase]]&gt;Table1[[#This Row],[APU  Projection for oct]],"Yes","No")</f>
        <v>Yes</v>
      </c>
      <c r="X1021" s="59">
        <f>AE1021-Table1[[#This Row],[On Hand Stock (units)]]</f>
        <v>12950.904241146729</v>
      </c>
      <c r="Y1021" s="59">
        <f>MAX(Table1[[#This Row],[Qty required to meet next quarter]],Table1[[#This Row],[MOQ/One lead time demand]])</f>
        <v>12950.904241146729</v>
      </c>
      <c r="Z1021" s="59">
        <f>Table1[[#This Row],[Qty to purchase]]*Table1[[#This Row],[Std. Price ($)]]</f>
        <v>88439.350773516475</v>
      </c>
      <c r="AA1021" s="59"/>
      <c r="AB1021" s="59"/>
      <c r="AC1021" s="61">
        <f>Table1[[#This Row],[On Hand Stock (units)]]-(12*Table1[[#This Row],[APU
(units)]])</f>
        <v>-2552.1821945947286</v>
      </c>
      <c r="AD1021" s="64">
        <v>1965.6000000000004</v>
      </c>
      <c r="AE1021" s="65">
        <f>AD1021*Table1[[#This Row],[Std. Price ($)]]</f>
        <v>13422.722046552</v>
      </c>
    </row>
    <row r="1022" spans="1:31" ht="18.5" x14ac:dyDescent="0.35">
      <c r="A1022" s="46">
        <v>81501.097525321937</v>
      </c>
      <c r="B1022" s="47">
        <v>93.525758519999997</v>
      </c>
      <c r="C1022" s="47">
        <v>13690.560247283725</v>
      </c>
      <c r="D1022" s="47">
        <f>Table1[[#This Row],[On-Hand Stock ($)]]/Table1[[#This Row],[Std. Price ($)]]</f>
        <v>146.38277693685927</v>
      </c>
      <c r="E1022" s="48">
        <v>260</v>
      </c>
      <c r="F1022" s="49">
        <v>0.5</v>
      </c>
      <c r="G1022" s="48">
        <v>0.94</v>
      </c>
      <c r="H1022" s="48">
        <v>0.51</v>
      </c>
      <c r="I1022" s="48">
        <v>28</v>
      </c>
      <c r="J1022" s="55">
        <f>Table1[[#This Row],[APU
(units)]]+(Table1[[#This Row],[APU Trend]]*Table1[[#This Row],[APU
(units)]])</f>
        <v>390</v>
      </c>
      <c r="K1022" s="55" t="str">
        <f>IF(Table1[[#This Row],[On Hand Stock (units)]]&gt;J1022,"Yes","No")</f>
        <v>No</v>
      </c>
      <c r="L1022" s="55">
        <f>Table1[[#This Row],[Lead Time (days)]]/Table1[[#This Row],[S-OTD]]</f>
        <v>29.787234042553195</v>
      </c>
      <c r="M1022" s="55">
        <f>(Table1[[#This Row],[Demand variability (COV)]]/100)*E1022</f>
        <v>1.3260000000000001</v>
      </c>
      <c r="N1022" s="55">
        <f>AVERAGE(Table1[[#This Row],[Lead Time (days)]],Table1[[#This Row],[Exp. Lead time]])</f>
        <v>28.893617021276597</v>
      </c>
      <c r="O1022" s="55">
        <f>(Table1[[#This Row],[Exp. Lead time]]-N1022)^2</f>
        <v>0.79855138071525844</v>
      </c>
      <c r="P1022" s="55">
        <v>0.79855138071525844</v>
      </c>
      <c r="Q1022" s="55">
        <f>1.64*SQRT(Table1[[#This Row],[Lead Time (days)]]*(M1022^2)+Table1[[#This Row],[APU
(units)]]*P1022)</f>
        <v>26.283786674629994</v>
      </c>
      <c r="R1022" s="58">
        <f>Table1[[#This Row],[Safety Stock]]+(E1022/30)*Table1[[#This Row],[Lead Time (days)]]</f>
        <v>268.95045334129668</v>
      </c>
      <c r="S1022" s="58" t="str">
        <f>IF(Table1[[#This Row],[On Hand Stock (units)]]&gt;R1022,"yes","no")</f>
        <v>no</v>
      </c>
      <c r="T1022" s="59">
        <f>Table1[[#This Row],[On Hand Stock (units)]]-J1022</f>
        <v>-243.61722306314073</v>
      </c>
      <c r="U1022" s="59">
        <f>Table1[[#This Row],[Exp. Lead time]]*Table1[[#This Row],[APU
(units)]]/30</f>
        <v>258.15602836879435</v>
      </c>
      <c r="V1022" s="59">
        <f>Table1[[#This Row],[On Hand Stock (units)]]+U1022</f>
        <v>404.53880530565363</v>
      </c>
      <c r="W1022" s="59" t="str">
        <f>IF(Table1[[#This Row],[On hand quantity after purchase]]&gt;Table1[[#This Row],[APU  Projection for oct]],"Yes","No")</f>
        <v>Yes</v>
      </c>
      <c r="X1022" s="59">
        <f>AE1022-Table1[[#This Row],[On Hand Stock (units)]]</f>
        <v>145753.80051426313</v>
      </c>
      <c r="Y1022" s="59">
        <f>MAX(Table1[[#This Row],[Qty required to meet next quarter]],Table1[[#This Row],[MOQ/One lead time demand]])</f>
        <v>145753.80051426313</v>
      </c>
      <c r="Z1022" s="59">
        <f>Table1[[#This Row],[Qty to purchase]]*Table1[[#This Row],[Std. Price ($)]]</f>
        <v>13631734.750269225</v>
      </c>
      <c r="AA1022" s="59"/>
      <c r="AB1022" s="59"/>
      <c r="AC1022" s="61">
        <f>Table1[[#This Row],[On Hand Stock (units)]]-(12*Table1[[#This Row],[APU
(units)]])</f>
        <v>-2973.617223063141</v>
      </c>
      <c r="AD1022" s="64">
        <v>1560</v>
      </c>
      <c r="AE1022" s="65">
        <f>AD1022*Table1[[#This Row],[Std. Price ($)]]</f>
        <v>145900.1832912</v>
      </c>
    </row>
    <row r="1023" spans="1:31" ht="18.5" x14ac:dyDescent="0.35">
      <c r="A1023" s="46">
        <v>54050.975416279347</v>
      </c>
      <c r="B1023" s="47">
        <v>15.000940869999997</v>
      </c>
      <c r="C1023" s="47">
        <v>1756.1821430849902</v>
      </c>
      <c r="D1023" s="47">
        <f>Table1[[#This Row],[On-Hand Stock ($)]]/Table1[[#This Row],[Std. Price ($)]]</f>
        <v>117.07146627030139</v>
      </c>
      <c r="E1023" s="48">
        <v>228</v>
      </c>
      <c r="F1023" s="49">
        <v>1.2</v>
      </c>
      <c r="G1023" s="48">
        <v>0.75</v>
      </c>
      <c r="H1023" s="48">
        <v>0.45</v>
      </c>
      <c r="I1023" s="48">
        <v>28</v>
      </c>
      <c r="J1023" s="55">
        <f>Table1[[#This Row],[APU
(units)]]+(Table1[[#This Row],[APU Trend]]*Table1[[#This Row],[APU
(units)]])</f>
        <v>501.59999999999997</v>
      </c>
      <c r="K1023" s="55" t="str">
        <f>IF(Table1[[#This Row],[On Hand Stock (units)]]&gt;J1023,"Yes","No")</f>
        <v>No</v>
      </c>
      <c r="L1023" s="55">
        <f>Table1[[#This Row],[Lead Time (days)]]/Table1[[#This Row],[S-OTD]]</f>
        <v>37.333333333333336</v>
      </c>
      <c r="M1023" s="55">
        <f>(Table1[[#This Row],[Demand variability (COV)]]/100)*E1023</f>
        <v>1.026</v>
      </c>
      <c r="N1023" s="55">
        <f>AVERAGE(Table1[[#This Row],[Lead Time (days)]],Table1[[#This Row],[Exp. Lead time]])</f>
        <v>32.666666666666671</v>
      </c>
      <c r="O1023" s="55">
        <f>(Table1[[#This Row],[Exp. Lead time]]-N1023)^2</f>
        <v>21.777777777777757</v>
      </c>
      <c r="P1023" s="55">
        <v>21.777777777777757</v>
      </c>
      <c r="Q1023" s="55">
        <f>1.64*SQRT(Table1[[#This Row],[Lead Time (days)]]*(M1023^2)+Table1[[#This Row],[APU
(units)]]*P1023)</f>
        <v>115.90529021439063</v>
      </c>
      <c r="R1023" s="58">
        <f>Table1[[#This Row],[Safety Stock]]+(E1023/30)*Table1[[#This Row],[Lead Time (days)]]</f>
        <v>328.70529021439063</v>
      </c>
      <c r="S1023" s="58" t="str">
        <f>IF(Table1[[#This Row],[On Hand Stock (units)]]&gt;R1023,"yes","no")</f>
        <v>no</v>
      </c>
      <c r="T1023" s="59">
        <f>Table1[[#This Row],[On Hand Stock (units)]]-J1023</f>
        <v>-384.52853372969855</v>
      </c>
      <c r="U1023" s="59">
        <f>Table1[[#This Row],[Exp. Lead time]]*Table1[[#This Row],[APU
(units)]]/30</f>
        <v>283.73333333333335</v>
      </c>
      <c r="V1023" s="59">
        <f>Table1[[#This Row],[On Hand Stock (units)]]+U1023</f>
        <v>400.80479960363471</v>
      </c>
      <c r="W1023" s="59" t="str">
        <f>IF(Table1[[#This Row],[On hand quantity after purchase]]&gt;Table1[[#This Row],[APU  Projection for oct]],"Yes","No")</f>
        <v>No</v>
      </c>
      <c r="X1023" s="59">
        <f>AE1023-Table1[[#This Row],[On Hand Stock (units)]]</f>
        <v>34769.116621001689</v>
      </c>
      <c r="Y1023" s="59">
        <f>MAX(Table1[[#This Row],[Qty required to meet next quarter]],Table1[[#This Row],[MOQ/One lead time demand]])</f>
        <v>34769.116621001689</v>
      </c>
      <c r="Z1023" s="59">
        <f>Table1[[#This Row],[Qty to purchase]]*Table1[[#This Row],[Std. Price ($)]]</f>
        <v>521569.46253378043</v>
      </c>
      <c r="AA1023" s="59"/>
      <c r="AB1023" s="59"/>
      <c r="AC1023" s="61">
        <f>Table1[[#This Row],[On Hand Stock (units)]]-(12*Table1[[#This Row],[APU
(units)]])</f>
        <v>-2618.9285337296988</v>
      </c>
      <c r="AD1023" s="64">
        <v>2325.6</v>
      </c>
      <c r="AE1023" s="65">
        <f>AD1023*Table1[[#This Row],[Std. Price ($)]]</f>
        <v>34886.188087271992</v>
      </c>
    </row>
    <row r="1024" spans="1:31" ht="18.5" x14ac:dyDescent="0.35">
      <c r="A1024" s="46">
        <v>54543.475792172932</v>
      </c>
      <c r="B1024" s="47">
        <v>6.4650499999999989</v>
      </c>
      <c r="C1024" s="47">
        <v>1147.5057294497497</v>
      </c>
      <c r="D1024" s="47">
        <f>Table1[[#This Row],[On-Hand Stock ($)]]/Table1[[#This Row],[Std. Price ($)]]</f>
        <v>177.49371303388989</v>
      </c>
      <c r="E1024" s="48">
        <v>98</v>
      </c>
      <c r="F1024" s="49">
        <v>1.5</v>
      </c>
      <c r="G1024" s="48">
        <v>0.82</v>
      </c>
      <c r="H1024" s="48">
        <v>2.33</v>
      </c>
      <c r="I1024" s="48">
        <v>16</v>
      </c>
      <c r="J1024" s="55">
        <f>Table1[[#This Row],[APU
(units)]]+(Table1[[#This Row],[APU Trend]]*Table1[[#This Row],[APU
(units)]])</f>
        <v>245</v>
      </c>
      <c r="K1024" s="55" t="str">
        <f>IF(Table1[[#This Row],[On Hand Stock (units)]]&gt;J1024,"Yes","No")</f>
        <v>No</v>
      </c>
      <c r="L1024" s="55">
        <f>Table1[[#This Row],[Lead Time (days)]]/Table1[[#This Row],[S-OTD]]</f>
        <v>19.512195121951219</v>
      </c>
      <c r="M1024" s="55">
        <f>(Table1[[#This Row],[Demand variability (COV)]]/100)*E1024</f>
        <v>2.2834000000000003</v>
      </c>
      <c r="N1024" s="55">
        <f>AVERAGE(Table1[[#This Row],[Lead Time (days)]],Table1[[#This Row],[Exp. Lead time]])</f>
        <v>17.756097560975611</v>
      </c>
      <c r="O1024" s="55">
        <f>(Table1[[#This Row],[Exp. Lead time]]-N1024)^2</f>
        <v>3.0838786436644785</v>
      </c>
      <c r="P1024" s="55">
        <v>3.0838786436644785</v>
      </c>
      <c r="Q1024" s="55">
        <f>1.64*SQRT(Table1[[#This Row],[Lead Time (days)]]*(M1024^2)+Table1[[#This Row],[APU
(units)]]*P1024)</f>
        <v>32.20597392787267</v>
      </c>
      <c r="R1024" s="58">
        <f>Table1[[#This Row],[Safety Stock]]+(E1024/30)*Table1[[#This Row],[Lead Time (days)]]</f>
        <v>84.472640594539342</v>
      </c>
      <c r="S1024" s="58" t="str">
        <f>IF(Table1[[#This Row],[On Hand Stock (units)]]&gt;R1024,"yes","no")</f>
        <v>yes</v>
      </c>
      <c r="T1024" s="59">
        <f>Table1[[#This Row],[On Hand Stock (units)]]-J1024</f>
        <v>-67.50628696611011</v>
      </c>
      <c r="U1024" s="59">
        <f>Table1[[#This Row],[Exp. Lead time]]*Table1[[#This Row],[APU
(units)]]/30</f>
        <v>63.739837398373986</v>
      </c>
      <c r="V1024" s="59">
        <f>Table1[[#This Row],[On Hand Stock (units)]]+U1024</f>
        <v>241.23355043226388</v>
      </c>
      <c r="W1024" s="59" t="str">
        <f>IF(Table1[[#This Row],[On hand quantity after purchase]]&gt;Table1[[#This Row],[APU  Projection for oct]],"Yes","No")</f>
        <v>No</v>
      </c>
      <c r="X1024" s="59">
        <f>AE1024-Table1[[#This Row],[On Hand Stock (units)]]</f>
        <v>7425.4050869661096</v>
      </c>
      <c r="Y1024" s="59">
        <f>MAX(Table1[[#This Row],[Qty required to meet next quarter]],Table1[[#This Row],[MOQ/One lead time demand]])</f>
        <v>7425.4050869661096</v>
      </c>
      <c r="Z1024" s="59">
        <f>Table1[[#This Row],[Qty to purchase]]*Table1[[#This Row],[Std. Price ($)]]</f>
        <v>48005.61515749024</v>
      </c>
      <c r="AA1024" s="59"/>
      <c r="AB1024" s="59"/>
      <c r="AC1024" s="61">
        <f>Table1[[#This Row],[On Hand Stock (units)]]-(12*Table1[[#This Row],[APU
(units)]])</f>
        <v>-998.50628696611011</v>
      </c>
      <c r="AD1024" s="64">
        <v>1176</v>
      </c>
      <c r="AE1024" s="65">
        <f>AD1024*Table1[[#This Row],[Std. Price ($)]]</f>
        <v>7602.898799999999</v>
      </c>
    </row>
    <row r="1025" spans="1:31" ht="18.5" x14ac:dyDescent="0.35">
      <c r="A1025" s="46">
        <v>89858.932715154951</v>
      </c>
      <c r="B1025" s="47">
        <v>39.215999999999994</v>
      </c>
      <c r="C1025" s="47">
        <v>1591.7770936319998</v>
      </c>
      <c r="D1025" s="47">
        <f>Table1[[#This Row],[On-Hand Stock ($)]]/Table1[[#This Row],[Std. Price ($)]]</f>
        <v>40.589991167686662</v>
      </c>
      <c r="E1025" s="48">
        <v>82</v>
      </c>
      <c r="F1025" s="49">
        <v>-0.2</v>
      </c>
      <c r="G1025" s="48">
        <v>1</v>
      </c>
      <c r="H1025" s="48">
        <v>0.96</v>
      </c>
      <c r="I1025" s="48">
        <v>16</v>
      </c>
      <c r="J1025" s="55">
        <f>Table1[[#This Row],[APU
(units)]]+(Table1[[#This Row],[APU Trend]]*Table1[[#This Row],[APU
(units)]])</f>
        <v>65.599999999999994</v>
      </c>
      <c r="K1025" s="55" t="str">
        <f>IF(Table1[[#This Row],[On Hand Stock (units)]]&gt;J1025,"Yes","No")</f>
        <v>No</v>
      </c>
      <c r="L1025" s="55">
        <f>Table1[[#This Row],[Lead Time (days)]]/Table1[[#This Row],[S-OTD]]</f>
        <v>16</v>
      </c>
      <c r="M1025" s="55">
        <f>(Table1[[#This Row],[Demand variability (COV)]]/100)*E1025</f>
        <v>0.7871999999999999</v>
      </c>
      <c r="N1025" s="55">
        <f>AVERAGE(Table1[[#This Row],[Lead Time (days)]],Table1[[#This Row],[Exp. Lead time]])</f>
        <v>16</v>
      </c>
      <c r="O1025" s="55">
        <f>(Table1[[#This Row],[Exp. Lead time]]-N1025)^2</f>
        <v>0</v>
      </c>
      <c r="P1025" s="55">
        <v>0</v>
      </c>
      <c r="Q1025" s="55">
        <f>1.64*SQRT(Table1[[#This Row],[Lead Time (days)]]*(M1025^2)+Table1[[#This Row],[APU
(units)]]*P1025)</f>
        <v>5.1640319999999988</v>
      </c>
      <c r="R1025" s="58">
        <f>Table1[[#This Row],[Safety Stock]]+(E1025/30)*Table1[[#This Row],[Lead Time (days)]]</f>
        <v>48.897365333333333</v>
      </c>
      <c r="S1025" s="58" t="str">
        <f>IF(Table1[[#This Row],[On Hand Stock (units)]]&gt;R1025,"yes","no")</f>
        <v>no</v>
      </c>
      <c r="T1025" s="59">
        <f>Table1[[#This Row],[On Hand Stock (units)]]-J1025</f>
        <v>-25.010008832313332</v>
      </c>
      <c r="U1025" s="59">
        <f>Table1[[#This Row],[Exp. Lead time]]*Table1[[#This Row],[APU
(units)]]/30</f>
        <v>43.733333333333334</v>
      </c>
      <c r="V1025" s="59">
        <f>Table1[[#This Row],[On Hand Stock (units)]]+U1025</f>
        <v>84.323324501019997</v>
      </c>
      <c r="W1025" s="59" t="str">
        <f>IF(Table1[[#This Row],[On hand quantity after purchase]]&gt;Table1[[#This Row],[APU  Projection for oct]],"Yes","No")</f>
        <v>Yes</v>
      </c>
      <c r="X1025" s="59">
        <f>AE1025-Table1[[#This Row],[On Hand Stock (units)]]</f>
        <v>5747.6916088323105</v>
      </c>
      <c r="Y1025" s="59">
        <f>MAX(Table1[[#This Row],[Qty required to meet next quarter]],Table1[[#This Row],[MOQ/One lead time demand]])</f>
        <v>5747.6916088323105</v>
      </c>
      <c r="Z1025" s="59">
        <f>Table1[[#This Row],[Qty to purchase]]*Table1[[#This Row],[Std. Price ($)]]</f>
        <v>225401.47413196784</v>
      </c>
      <c r="AA1025" s="59"/>
      <c r="AB1025" s="59"/>
      <c r="AC1025" s="61">
        <f>Table1[[#This Row],[On Hand Stock (units)]]-(12*Table1[[#This Row],[APU
(units)]])</f>
        <v>-943.41000883231334</v>
      </c>
      <c r="AD1025" s="64">
        <v>147.59999999999997</v>
      </c>
      <c r="AE1025" s="65">
        <f>AD1025*Table1[[#This Row],[Std. Price ($)]]</f>
        <v>5788.2815999999975</v>
      </c>
    </row>
    <row r="1026" spans="1:31" ht="18.5" x14ac:dyDescent="0.35">
      <c r="A1026" s="46">
        <v>26059.363301556048</v>
      </c>
      <c r="B1026" s="47">
        <v>7.4263812199999988</v>
      </c>
      <c r="C1026" s="47">
        <v>129.24569320127793</v>
      </c>
      <c r="D1026" s="47">
        <f>Table1[[#This Row],[On-Hand Stock ($)]]/Table1[[#This Row],[Std. Price ($)]]</f>
        <v>17.403589900987868</v>
      </c>
      <c r="E1026" s="48">
        <v>98</v>
      </c>
      <c r="F1026" s="49">
        <v>-0.2</v>
      </c>
      <c r="G1026" s="48">
        <v>0.97</v>
      </c>
      <c r="H1026" s="48">
        <v>0.63</v>
      </c>
      <c r="I1026" s="48">
        <v>6</v>
      </c>
      <c r="J1026" s="55">
        <f>Table1[[#This Row],[APU
(units)]]+(Table1[[#This Row],[APU Trend]]*Table1[[#This Row],[APU
(units)]])</f>
        <v>78.400000000000006</v>
      </c>
      <c r="K1026" s="55" t="str">
        <f>IF(Table1[[#This Row],[On Hand Stock (units)]]&gt;J1026,"Yes","No")</f>
        <v>No</v>
      </c>
      <c r="L1026" s="55">
        <f>Table1[[#This Row],[Lead Time (days)]]/Table1[[#This Row],[S-OTD]]</f>
        <v>6.1855670103092786</v>
      </c>
      <c r="M1026" s="55">
        <f>(Table1[[#This Row],[Demand variability (COV)]]/100)*E1026</f>
        <v>0.61739999999999995</v>
      </c>
      <c r="N1026" s="55">
        <f>AVERAGE(Table1[[#This Row],[Lead Time (days)]],Table1[[#This Row],[Exp. Lead time]])</f>
        <v>6.0927835051546388</v>
      </c>
      <c r="O1026" s="55">
        <f>(Table1[[#This Row],[Exp. Lead time]]-N1026)^2</f>
        <v>8.6087788287810586E-3</v>
      </c>
      <c r="P1026" s="55">
        <v>8.6087788287810586E-3</v>
      </c>
      <c r="Q1026" s="55">
        <f>1.64*SQRT(Table1[[#This Row],[Lead Time (days)]]*(M1026^2)+Table1[[#This Row],[APU
(units)]]*P1026)</f>
        <v>2.9018069747123385</v>
      </c>
      <c r="R1026" s="58">
        <f>Table1[[#This Row],[Safety Stock]]+(E1026/30)*Table1[[#This Row],[Lead Time (days)]]</f>
        <v>22.501806974712341</v>
      </c>
      <c r="S1026" s="58" t="str">
        <f>IF(Table1[[#This Row],[On Hand Stock (units)]]&gt;R1026,"yes","no")</f>
        <v>no</v>
      </c>
      <c r="T1026" s="59">
        <f>Table1[[#This Row],[On Hand Stock (units)]]-J1026</f>
        <v>-60.996410099012138</v>
      </c>
      <c r="U1026" s="59">
        <f>Table1[[#This Row],[Exp. Lead time]]*Table1[[#This Row],[APU
(units)]]/30</f>
        <v>20.206185567010312</v>
      </c>
      <c r="V1026" s="59">
        <f>Table1[[#This Row],[On Hand Stock (units)]]+U1026</f>
        <v>37.609775467998176</v>
      </c>
      <c r="W1026" s="59" t="str">
        <f>IF(Table1[[#This Row],[On hand quantity after purchase]]&gt;Table1[[#This Row],[APU  Projection for oct]],"Yes","No")</f>
        <v>No</v>
      </c>
      <c r="X1026" s="59">
        <f>AE1026-Table1[[#This Row],[On Hand Stock (units)]]</f>
        <v>1292.6100573070116</v>
      </c>
      <c r="Y1026" s="59">
        <f>MAX(Table1[[#This Row],[Qty required to meet next quarter]],Table1[[#This Row],[MOQ/One lead time demand]])</f>
        <v>1292.6100573070116</v>
      </c>
      <c r="Z1026" s="59">
        <f>Table1[[#This Row],[Qty to purchase]]*Table1[[#This Row],[Std. Price ($)]]</f>
        <v>9599.4150543679134</v>
      </c>
      <c r="AA1026" s="59"/>
      <c r="AB1026" s="59"/>
      <c r="AC1026" s="61">
        <f>Table1[[#This Row],[On Hand Stock (units)]]-(12*Table1[[#This Row],[APU
(units)]])</f>
        <v>-1158.5964100990122</v>
      </c>
      <c r="AD1026" s="64">
        <v>176.39999999999998</v>
      </c>
      <c r="AE1026" s="65">
        <f>AD1026*Table1[[#This Row],[Std. Price ($)]]</f>
        <v>1310.0136472079996</v>
      </c>
    </row>
    <row r="1027" spans="1:31" ht="18.5" x14ac:dyDescent="0.35">
      <c r="A1027" s="46">
        <v>66159.281487915883</v>
      </c>
      <c r="B1027" s="47">
        <v>8.5268999999999995</v>
      </c>
      <c r="C1027" s="47">
        <v>547.85535981440012</v>
      </c>
      <c r="D1027" s="47">
        <f>Table1[[#This Row],[On-Hand Stock ($)]]/Table1[[#This Row],[Std. Price ($)]]</f>
        <v>64.250238634720731</v>
      </c>
      <c r="E1027" s="48">
        <v>186</v>
      </c>
      <c r="F1027" s="49">
        <v>-0.4</v>
      </c>
      <c r="G1027" s="48">
        <v>1</v>
      </c>
      <c r="H1027" s="48">
        <v>0.44</v>
      </c>
      <c r="I1027" s="48">
        <v>16</v>
      </c>
      <c r="J1027" s="55">
        <f>Table1[[#This Row],[APU
(units)]]+(Table1[[#This Row],[APU Trend]]*Table1[[#This Row],[APU
(units)]])</f>
        <v>111.6</v>
      </c>
      <c r="K1027" s="55" t="str">
        <f>IF(Table1[[#This Row],[On Hand Stock (units)]]&gt;J1027,"Yes","No")</f>
        <v>No</v>
      </c>
      <c r="L1027" s="55">
        <f>Table1[[#This Row],[Lead Time (days)]]/Table1[[#This Row],[S-OTD]]</f>
        <v>16</v>
      </c>
      <c r="M1027" s="55">
        <f>(Table1[[#This Row],[Demand variability (COV)]]/100)*E1027</f>
        <v>0.81840000000000002</v>
      </c>
      <c r="N1027" s="55">
        <f>AVERAGE(Table1[[#This Row],[Lead Time (days)]],Table1[[#This Row],[Exp. Lead time]])</f>
        <v>16</v>
      </c>
      <c r="O1027" s="55">
        <f>(Table1[[#This Row],[Exp. Lead time]]-N1027)^2</f>
        <v>0</v>
      </c>
      <c r="P1027" s="55">
        <v>0</v>
      </c>
      <c r="Q1027" s="55">
        <f>1.64*SQRT(Table1[[#This Row],[Lead Time (days)]]*(M1027^2)+Table1[[#This Row],[APU
(units)]]*P1027)</f>
        <v>5.3687040000000001</v>
      </c>
      <c r="R1027" s="58">
        <f>Table1[[#This Row],[Safety Stock]]+(E1027/30)*Table1[[#This Row],[Lead Time (days)]]</f>
        <v>104.568704</v>
      </c>
      <c r="S1027" s="58" t="str">
        <f>IF(Table1[[#This Row],[On Hand Stock (units)]]&gt;R1027,"yes","no")</f>
        <v>no</v>
      </c>
      <c r="T1027" s="59">
        <f>Table1[[#This Row],[On Hand Stock (units)]]-J1027</f>
        <v>-47.349761365279264</v>
      </c>
      <c r="U1027" s="59">
        <f>Table1[[#This Row],[Exp. Lead time]]*Table1[[#This Row],[APU
(units)]]/30</f>
        <v>99.2</v>
      </c>
      <c r="V1027" s="59">
        <f>Table1[[#This Row],[On Hand Stock (units)]]+U1027</f>
        <v>163.45023863472073</v>
      </c>
      <c r="W1027" s="59" t="str">
        <f>IF(Table1[[#This Row],[On hand quantity after purchase]]&gt;Table1[[#This Row],[APU  Projection for oct]],"Yes","No")</f>
        <v>Yes</v>
      </c>
      <c r="X1027" s="59">
        <f>AE1027-Table1[[#This Row],[On Hand Stock (units)]]</f>
        <v>887.35180136527867</v>
      </c>
      <c r="Y1027" s="59">
        <f>MAX(Table1[[#This Row],[Qty required to meet next quarter]],Table1[[#This Row],[MOQ/One lead time demand]])</f>
        <v>887.35180136527867</v>
      </c>
      <c r="Z1027" s="59">
        <f>Table1[[#This Row],[Qty to purchase]]*Table1[[#This Row],[Std. Price ($)]]</f>
        <v>7566.3600750615942</v>
      </c>
      <c r="AA1027" s="59"/>
      <c r="AB1027" s="59"/>
      <c r="AC1027" s="61">
        <f>Table1[[#This Row],[On Hand Stock (units)]]-(12*Table1[[#This Row],[APU
(units)]])</f>
        <v>-2167.7497613652795</v>
      </c>
      <c r="AD1027" s="64">
        <v>111.59999999999994</v>
      </c>
      <c r="AE1027" s="65">
        <f>AD1027*Table1[[#This Row],[Std. Price ($)]]</f>
        <v>951.60203999999942</v>
      </c>
    </row>
    <row r="1028" spans="1:31" ht="18.5" x14ac:dyDescent="0.35">
      <c r="A1028" s="46">
        <v>6795.1222281958599</v>
      </c>
      <c r="B1028" s="47">
        <v>22.589189999999999</v>
      </c>
      <c r="C1028" s="47">
        <v>6561.9474455281998</v>
      </c>
      <c r="D1028" s="47">
        <f>Table1[[#This Row],[On-Hand Stock ($)]]/Table1[[#This Row],[Std. Price ($)]]</f>
        <v>290.49060393613939</v>
      </c>
      <c r="E1028" s="48">
        <v>228</v>
      </c>
      <c r="F1028" s="49">
        <v>0.5</v>
      </c>
      <c r="G1028" s="48">
        <v>1</v>
      </c>
      <c r="H1028" s="48">
        <v>1.1000000000000001</v>
      </c>
      <c r="I1028" s="48">
        <v>29</v>
      </c>
      <c r="J1028" s="55">
        <f>Table1[[#This Row],[APU
(units)]]+(Table1[[#This Row],[APU Trend]]*Table1[[#This Row],[APU
(units)]])</f>
        <v>342</v>
      </c>
      <c r="K1028" s="55" t="str">
        <f>IF(Table1[[#This Row],[On Hand Stock (units)]]&gt;J1028,"Yes","No")</f>
        <v>No</v>
      </c>
      <c r="L1028" s="55">
        <f>Table1[[#This Row],[Lead Time (days)]]/Table1[[#This Row],[S-OTD]]</f>
        <v>29</v>
      </c>
      <c r="M1028" s="55">
        <f>(Table1[[#This Row],[Demand variability (COV)]]/100)*E1028</f>
        <v>2.5080000000000005</v>
      </c>
      <c r="N1028" s="55">
        <f>AVERAGE(Table1[[#This Row],[Lead Time (days)]],Table1[[#This Row],[Exp. Lead time]])</f>
        <v>29</v>
      </c>
      <c r="O1028" s="55">
        <f>(Table1[[#This Row],[Exp. Lead time]]-N1028)^2</f>
        <v>0</v>
      </c>
      <c r="P1028" s="55">
        <v>0</v>
      </c>
      <c r="Q1028" s="55">
        <f>1.64*SQRT(Table1[[#This Row],[Lead Time (days)]]*(M1028^2)+Table1[[#This Row],[APU
(units)]]*P1028)</f>
        <v>22.149829071521072</v>
      </c>
      <c r="R1028" s="58">
        <f>Table1[[#This Row],[Safety Stock]]+(E1028/30)*Table1[[#This Row],[Lead Time (days)]]</f>
        <v>242.54982907152106</v>
      </c>
      <c r="S1028" s="58" t="str">
        <f>IF(Table1[[#This Row],[On Hand Stock (units)]]&gt;R1028,"yes","no")</f>
        <v>yes</v>
      </c>
      <c r="T1028" s="59">
        <f>Table1[[#This Row],[On Hand Stock (units)]]-J1028</f>
        <v>-51.509396063860606</v>
      </c>
      <c r="U1028" s="59">
        <f>Table1[[#This Row],[Exp. Lead time]]*Table1[[#This Row],[APU
(units)]]/30</f>
        <v>220.4</v>
      </c>
      <c r="V1028" s="59">
        <f>Table1[[#This Row],[On Hand Stock (units)]]+U1028</f>
        <v>510.89060393613943</v>
      </c>
      <c r="W1028" s="59" t="str">
        <f>IF(Table1[[#This Row],[On hand quantity after purchase]]&gt;Table1[[#This Row],[APU  Projection for oct]],"Yes","No")</f>
        <v>Yes</v>
      </c>
      <c r="X1028" s="59">
        <f>AE1028-Table1[[#This Row],[On Hand Stock (units)]]</f>
        <v>30611.52131606386</v>
      </c>
      <c r="Y1028" s="59">
        <f>MAX(Table1[[#This Row],[Qty required to meet next quarter]],Table1[[#This Row],[MOQ/One lead time demand]])</f>
        <v>30611.52131606386</v>
      </c>
      <c r="Z1028" s="59">
        <f>Table1[[#This Row],[Qty to purchase]]*Table1[[#This Row],[Std. Price ($)]]</f>
        <v>691489.47119761654</v>
      </c>
      <c r="AA1028" s="59"/>
      <c r="AB1028" s="59"/>
      <c r="AC1028" s="61">
        <f>Table1[[#This Row],[On Hand Stock (units)]]-(12*Table1[[#This Row],[APU
(units)]])</f>
        <v>-2445.5093960638605</v>
      </c>
      <c r="AD1028" s="64">
        <v>1368</v>
      </c>
      <c r="AE1028" s="65">
        <f>AD1028*Table1[[#This Row],[Std. Price ($)]]</f>
        <v>30902.011919999997</v>
      </c>
    </row>
    <row r="1029" spans="1:31" ht="18.5" x14ac:dyDescent="0.35">
      <c r="A1029" s="46">
        <v>70246.003212268362</v>
      </c>
      <c r="B1029" s="47">
        <v>10.788630339999999</v>
      </c>
      <c r="C1029" s="47">
        <v>3855.94798972226</v>
      </c>
      <c r="D1029" s="47">
        <f>Table1[[#This Row],[On-Hand Stock ($)]]/Table1[[#This Row],[Std. Price ($)]]</f>
        <v>357.40848172598157</v>
      </c>
      <c r="E1029" s="48">
        <v>252</v>
      </c>
      <c r="F1029" s="49">
        <v>0.8</v>
      </c>
      <c r="G1029" s="48">
        <v>1</v>
      </c>
      <c r="H1029" s="48">
        <v>0.96</v>
      </c>
      <c r="I1029" s="48">
        <v>35</v>
      </c>
      <c r="J1029" s="55">
        <f>Table1[[#This Row],[APU
(units)]]+(Table1[[#This Row],[APU Trend]]*Table1[[#This Row],[APU
(units)]])</f>
        <v>453.6</v>
      </c>
      <c r="K1029" s="55" t="str">
        <f>IF(Table1[[#This Row],[On Hand Stock (units)]]&gt;J1029,"Yes","No")</f>
        <v>No</v>
      </c>
      <c r="L1029" s="55">
        <f>Table1[[#This Row],[Lead Time (days)]]/Table1[[#This Row],[S-OTD]]</f>
        <v>35</v>
      </c>
      <c r="M1029" s="55">
        <f>(Table1[[#This Row],[Demand variability (COV)]]/100)*E1029</f>
        <v>2.4191999999999996</v>
      </c>
      <c r="N1029" s="55">
        <f>AVERAGE(Table1[[#This Row],[Lead Time (days)]],Table1[[#This Row],[Exp. Lead time]])</f>
        <v>35</v>
      </c>
      <c r="O1029" s="55">
        <f>(Table1[[#This Row],[Exp. Lead time]]-N1029)^2</f>
        <v>0</v>
      </c>
      <c r="P1029" s="55">
        <v>0</v>
      </c>
      <c r="Q1029" s="55">
        <f>1.64*SQRT(Table1[[#This Row],[Lead Time (days)]]*(M1029^2)+Table1[[#This Row],[APU
(units)]]*P1029)</f>
        <v>23.471975546490324</v>
      </c>
      <c r="R1029" s="58">
        <f>Table1[[#This Row],[Safety Stock]]+(E1029/30)*Table1[[#This Row],[Lead Time (days)]]</f>
        <v>317.47197554649034</v>
      </c>
      <c r="S1029" s="58" t="str">
        <f>IF(Table1[[#This Row],[On Hand Stock (units)]]&gt;R1029,"yes","no")</f>
        <v>yes</v>
      </c>
      <c r="T1029" s="59">
        <f>Table1[[#This Row],[On Hand Stock (units)]]-J1029</f>
        <v>-96.191518274018449</v>
      </c>
      <c r="U1029" s="59">
        <f>Table1[[#This Row],[Exp. Lead time]]*Table1[[#This Row],[APU
(units)]]/30</f>
        <v>294</v>
      </c>
      <c r="V1029" s="59">
        <f>Table1[[#This Row],[On Hand Stock (units)]]+U1029</f>
        <v>651.40848172598157</v>
      </c>
      <c r="W1029" s="59" t="str">
        <f>IF(Table1[[#This Row],[On hand quantity after purchase]]&gt;Table1[[#This Row],[APU  Projection for oct]],"Yes","No")</f>
        <v>Yes</v>
      </c>
      <c r="X1029" s="59">
        <f>AE1029-Table1[[#This Row],[On Hand Stock (units)]]</f>
        <v>20848.723314578019</v>
      </c>
      <c r="Y1029" s="59">
        <f>MAX(Table1[[#This Row],[Qty required to meet next quarter]],Table1[[#This Row],[MOQ/One lead time demand]])</f>
        <v>20848.723314578019</v>
      </c>
      <c r="Z1029" s="59">
        <f>Table1[[#This Row],[Qty to purchase]]*Table1[[#This Row],[Std. Price ($)]]</f>
        <v>224929.16890192177</v>
      </c>
      <c r="AA1029" s="59"/>
      <c r="AB1029" s="59"/>
      <c r="AC1029" s="61">
        <f>Table1[[#This Row],[On Hand Stock (units)]]-(12*Table1[[#This Row],[APU
(units)]])</f>
        <v>-2666.5915182740182</v>
      </c>
      <c r="AD1029" s="64">
        <v>1965.6000000000004</v>
      </c>
      <c r="AE1029" s="65">
        <f>AD1029*Table1[[#This Row],[Std. Price ($)]]</f>
        <v>21206.131796304002</v>
      </c>
    </row>
    <row r="1030" spans="1:31" ht="18.5" x14ac:dyDescent="0.35">
      <c r="A1030" s="46">
        <v>77672.937903908081</v>
      </c>
      <c r="B1030" s="47">
        <v>19.856269099999999</v>
      </c>
      <c r="C1030" s="47">
        <v>1701.6875853602003</v>
      </c>
      <c r="D1030" s="47">
        <f>Table1[[#This Row],[On-Hand Stock ($)]]/Table1[[#This Row],[Std. Price ($)]]</f>
        <v>85.700268101231586</v>
      </c>
      <c r="E1030" s="48">
        <v>260</v>
      </c>
      <c r="F1030" s="49">
        <v>-0.4</v>
      </c>
      <c r="G1030" s="48">
        <v>0.96</v>
      </c>
      <c r="H1030" s="48">
        <v>0.32</v>
      </c>
      <c r="I1030" s="48">
        <v>28</v>
      </c>
      <c r="J1030" s="55">
        <f>Table1[[#This Row],[APU
(units)]]+(Table1[[#This Row],[APU Trend]]*Table1[[#This Row],[APU
(units)]])</f>
        <v>156</v>
      </c>
      <c r="K1030" s="55" t="str">
        <f>IF(Table1[[#This Row],[On Hand Stock (units)]]&gt;J1030,"Yes","No")</f>
        <v>No</v>
      </c>
      <c r="L1030" s="55">
        <f>Table1[[#This Row],[Lead Time (days)]]/Table1[[#This Row],[S-OTD]]</f>
        <v>29.166666666666668</v>
      </c>
      <c r="M1030" s="55">
        <f>(Table1[[#This Row],[Demand variability (COV)]]/100)*E1030</f>
        <v>0.83200000000000007</v>
      </c>
      <c r="N1030" s="55">
        <f>AVERAGE(Table1[[#This Row],[Lead Time (days)]],Table1[[#This Row],[Exp. Lead time]])</f>
        <v>28.583333333333336</v>
      </c>
      <c r="O1030" s="55">
        <f>(Table1[[#This Row],[Exp. Lead time]]-N1030)^2</f>
        <v>0.3402777777777764</v>
      </c>
      <c r="P1030" s="55">
        <v>0.3402777777777764</v>
      </c>
      <c r="Q1030" s="55">
        <f>1.64*SQRT(Table1[[#This Row],[Lead Time (days)]]*(M1030^2)+Table1[[#This Row],[APU
(units)]]*P1030)</f>
        <v>17.031895010834461</v>
      </c>
      <c r="R1030" s="58">
        <f>Table1[[#This Row],[Safety Stock]]+(E1030/30)*Table1[[#This Row],[Lead Time (days)]]</f>
        <v>259.69856167750112</v>
      </c>
      <c r="S1030" s="58" t="str">
        <f>IF(Table1[[#This Row],[On Hand Stock (units)]]&gt;R1030,"yes","no")</f>
        <v>no</v>
      </c>
      <c r="T1030" s="59">
        <f>Table1[[#This Row],[On Hand Stock (units)]]-J1030</f>
        <v>-70.299731898768414</v>
      </c>
      <c r="U1030" s="59">
        <f>Table1[[#This Row],[Exp. Lead time]]*Table1[[#This Row],[APU
(units)]]/30</f>
        <v>252.7777777777778</v>
      </c>
      <c r="V1030" s="59">
        <f>Table1[[#This Row],[On Hand Stock (units)]]+U1030</f>
        <v>338.47804587900941</v>
      </c>
      <c r="W1030" s="59" t="str">
        <f>IF(Table1[[#This Row],[On hand quantity after purchase]]&gt;Table1[[#This Row],[APU  Projection for oct]],"Yes","No")</f>
        <v>Yes</v>
      </c>
      <c r="X1030" s="59">
        <f>AE1030-Table1[[#This Row],[On Hand Stock (units)]]</f>
        <v>3011.877711498767</v>
      </c>
      <c r="Y1030" s="59">
        <f>MAX(Table1[[#This Row],[Qty required to meet next quarter]],Table1[[#This Row],[MOQ/One lead time demand]])</f>
        <v>3011.877711498767</v>
      </c>
      <c r="Z1030" s="59">
        <f>Table1[[#This Row],[Qty to purchase]]*Table1[[#This Row],[Std. Price ($)]]</f>
        <v>59804.654335811676</v>
      </c>
      <c r="AA1030" s="59"/>
      <c r="AB1030" s="59"/>
      <c r="AC1030" s="61">
        <f>Table1[[#This Row],[On Hand Stock (units)]]-(12*Table1[[#This Row],[APU
(units)]])</f>
        <v>-3034.2997318987682</v>
      </c>
      <c r="AD1030" s="64">
        <v>155.99999999999994</v>
      </c>
      <c r="AE1030" s="65">
        <f>AD1030*Table1[[#This Row],[Std. Price ($)]]</f>
        <v>3097.5779795999988</v>
      </c>
    </row>
    <row r="1031" spans="1:31" ht="18.5" x14ac:dyDescent="0.35">
      <c r="A1031" s="46">
        <v>25506.417633550725</v>
      </c>
      <c r="B1031" s="47">
        <v>16.822565349999998</v>
      </c>
      <c r="C1031" s="47">
        <v>1129.8023304863866</v>
      </c>
      <c r="D1031" s="47">
        <f>Table1[[#This Row],[On-Hand Stock ($)]]/Table1[[#This Row],[Std. Price ($)]]</f>
        <v>67.159931138944089</v>
      </c>
      <c r="E1031" s="48">
        <v>244</v>
      </c>
      <c r="F1031" s="49">
        <v>1.5</v>
      </c>
      <c r="G1031" s="48">
        <v>1</v>
      </c>
      <c r="H1031" s="48">
        <v>0.49</v>
      </c>
      <c r="I1031" s="48">
        <v>11</v>
      </c>
      <c r="J1031" s="55">
        <f>Table1[[#This Row],[APU
(units)]]+(Table1[[#This Row],[APU Trend]]*Table1[[#This Row],[APU
(units)]])</f>
        <v>610</v>
      </c>
      <c r="K1031" s="55" t="str">
        <f>IF(Table1[[#This Row],[On Hand Stock (units)]]&gt;J1031,"Yes","No")</f>
        <v>No</v>
      </c>
      <c r="L1031" s="55">
        <f>Table1[[#This Row],[Lead Time (days)]]/Table1[[#This Row],[S-OTD]]</f>
        <v>11</v>
      </c>
      <c r="M1031" s="55">
        <f>(Table1[[#This Row],[Demand variability (COV)]]/100)*E1031</f>
        <v>1.1956</v>
      </c>
      <c r="N1031" s="55">
        <f>AVERAGE(Table1[[#This Row],[Lead Time (days)]],Table1[[#This Row],[Exp. Lead time]])</f>
        <v>11</v>
      </c>
      <c r="O1031" s="55">
        <f>(Table1[[#This Row],[Exp. Lead time]]-N1031)^2</f>
        <v>0</v>
      </c>
      <c r="P1031" s="55">
        <v>0</v>
      </c>
      <c r="Q1031" s="55">
        <f>1.64*SQRT(Table1[[#This Row],[Lead Time (days)]]*(M1031^2)+Table1[[#This Row],[APU
(units)]]*P1031)</f>
        <v>6.503184822932222</v>
      </c>
      <c r="R1031" s="58">
        <f>Table1[[#This Row],[Safety Stock]]+(E1031/30)*Table1[[#This Row],[Lead Time (days)]]</f>
        <v>95.969851489598895</v>
      </c>
      <c r="S1031" s="58" t="str">
        <f>IF(Table1[[#This Row],[On Hand Stock (units)]]&gt;R1031,"yes","no")</f>
        <v>no</v>
      </c>
      <c r="T1031" s="59">
        <f>Table1[[#This Row],[On Hand Stock (units)]]-J1031</f>
        <v>-542.8400688610559</v>
      </c>
      <c r="U1031" s="59">
        <f>Table1[[#This Row],[Exp. Lead time]]*Table1[[#This Row],[APU
(units)]]/30</f>
        <v>89.466666666666669</v>
      </c>
      <c r="V1031" s="59">
        <f>Table1[[#This Row],[On Hand Stock (units)]]+U1031</f>
        <v>156.62659780561074</v>
      </c>
      <c r="W1031" s="59" t="str">
        <f>IF(Table1[[#This Row],[On hand quantity after purchase]]&gt;Table1[[#This Row],[APU  Projection for oct]],"Yes","No")</f>
        <v>No</v>
      </c>
      <c r="X1031" s="59">
        <f>AE1031-Table1[[#This Row],[On Hand Stock (units)]]</f>
        <v>49189.311413661053</v>
      </c>
      <c r="Y1031" s="59">
        <f>MAX(Table1[[#This Row],[Qty required to meet next quarter]],Table1[[#This Row],[MOQ/One lead time demand]])</f>
        <v>49189.311413661053</v>
      </c>
      <c r="Z1031" s="59">
        <f>Table1[[#This Row],[Qty to purchase]]*Table1[[#This Row],[Std. Price ($)]]</f>
        <v>827490.40577781387</v>
      </c>
      <c r="AA1031" s="59"/>
      <c r="AB1031" s="59"/>
      <c r="AC1031" s="61">
        <f>Table1[[#This Row],[On Hand Stock (units)]]-(12*Table1[[#This Row],[APU
(units)]])</f>
        <v>-2860.8400688610559</v>
      </c>
      <c r="AD1031" s="64">
        <v>2928</v>
      </c>
      <c r="AE1031" s="65">
        <f>AD1031*Table1[[#This Row],[Std. Price ($)]]</f>
        <v>49256.471344799997</v>
      </c>
    </row>
    <row r="1032" spans="1:31" ht="18.5" x14ac:dyDescent="0.35">
      <c r="A1032" s="46">
        <v>76289.427107154319</v>
      </c>
      <c r="B1032" s="47">
        <v>13.5063</v>
      </c>
      <c r="C1032" s="47">
        <v>1004.2617651774272</v>
      </c>
      <c r="D1032" s="47">
        <f>Table1[[#This Row],[On-Hand Stock ($)]]/Table1[[#This Row],[Std. Price ($)]]</f>
        <v>74.355061354880846</v>
      </c>
      <c r="E1032" s="48">
        <v>212</v>
      </c>
      <c r="F1032" s="49">
        <v>0.8</v>
      </c>
      <c r="G1032" s="48">
        <v>0.96</v>
      </c>
      <c r="H1032" s="48">
        <v>0.62</v>
      </c>
      <c r="I1032" s="48">
        <v>16</v>
      </c>
      <c r="J1032" s="55">
        <f>Table1[[#This Row],[APU
(units)]]+(Table1[[#This Row],[APU Trend]]*Table1[[#This Row],[APU
(units)]])</f>
        <v>381.6</v>
      </c>
      <c r="K1032" s="55" t="str">
        <f>IF(Table1[[#This Row],[On Hand Stock (units)]]&gt;J1032,"Yes","No")</f>
        <v>No</v>
      </c>
      <c r="L1032" s="55">
        <f>Table1[[#This Row],[Lead Time (days)]]/Table1[[#This Row],[S-OTD]]</f>
        <v>16.666666666666668</v>
      </c>
      <c r="M1032" s="55">
        <f>(Table1[[#This Row],[Demand variability (COV)]]/100)*E1032</f>
        <v>1.3144</v>
      </c>
      <c r="N1032" s="55">
        <f>AVERAGE(Table1[[#This Row],[Lead Time (days)]],Table1[[#This Row],[Exp. Lead time]])</f>
        <v>16.333333333333336</v>
      </c>
      <c r="O1032" s="55">
        <f>(Table1[[#This Row],[Exp. Lead time]]-N1032)^2</f>
        <v>0.11111111111111033</v>
      </c>
      <c r="P1032" s="55">
        <v>0.11111111111111033</v>
      </c>
      <c r="Q1032" s="55">
        <f>1.64*SQRT(Table1[[#This Row],[Lead Time (days)]]*(M1032^2)+Table1[[#This Row],[APU
(units)]]*P1032)</f>
        <v>11.734645612608748</v>
      </c>
      <c r="R1032" s="58">
        <f>Table1[[#This Row],[Safety Stock]]+(E1032/30)*Table1[[#This Row],[Lead Time (days)]]</f>
        <v>124.80131227927541</v>
      </c>
      <c r="S1032" s="58" t="str">
        <f>IF(Table1[[#This Row],[On Hand Stock (units)]]&gt;R1032,"yes","no")</f>
        <v>no</v>
      </c>
      <c r="T1032" s="59">
        <f>Table1[[#This Row],[On Hand Stock (units)]]-J1032</f>
        <v>-307.24493864511919</v>
      </c>
      <c r="U1032" s="59">
        <f>Table1[[#This Row],[Exp. Lead time]]*Table1[[#This Row],[APU
(units)]]/30</f>
        <v>117.77777777777779</v>
      </c>
      <c r="V1032" s="59">
        <f>Table1[[#This Row],[On Hand Stock (units)]]+U1032</f>
        <v>192.13283913265863</v>
      </c>
      <c r="W1032" s="59" t="str">
        <f>IF(Table1[[#This Row],[On hand quantity after purchase]]&gt;Table1[[#This Row],[APU  Projection for oct]],"Yes","No")</f>
        <v>No</v>
      </c>
      <c r="X1032" s="59">
        <f>AE1032-Table1[[#This Row],[On Hand Stock (units)]]</f>
        <v>22259.662618645121</v>
      </c>
      <c r="Y1032" s="59">
        <f>MAX(Table1[[#This Row],[Qty required to meet next quarter]],Table1[[#This Row],[MOQ/One lead time demand]])</f>
        <v>22259.662618645121</v>
      </c>
      <c r="Z1032" s="59">
        <f>Table1[[#This Row],[Qty to purchase]]*Table1[[#This Row],[Std. Price ($)]]</f>
        <v>300645.68122620659</v>
      </c>
      <c r="AA1032" s="59"/>
      <c r="AB1032" s="59"/>
      <c r="AC1032" s="61">
        <f>Table1[[#This Row],[On Hand Stock (units)]]-(12*Table1[[#This Row],[APU
(units)]])</f>
        <v>-2469.6449386451191</v>
      </c>
      <c r="AD1032" s="64">
        <v>1653.6000000000001</v>
      </c>
      <c r="AE1032" s="65">
        <f>AD1032*Table1[[#This Row],[Std. Price ($)]]</f>
        <v>22334.017680000001</v>
      </c>
    </row>
    <row r="1033" spans="1:31" ht="18.5" x14ac:dyDescent="0.35">
      <c r="A1033" s="46">
        <v>41862.315515868817</v>
      </c>
      <c r="B1033" s="47">
        <v>14.400268279999997</v>
      </c>
      <c r="C1033" s="47">
        <v>1329.3445155252998</v>
      </c>
      <c r="D1033" s="47">
        <f>Table1[[#This Row],[On-Hand Stock ($)]]/Table1[[#This Row],[Std. Price ($)]]</f>
        <v>92.313871497212133</v>
      </c>
      <c r="E1033" s="48">
        <v>268</v>
      </c>
      <c r="F1033" s="49">
        <v>-0.4</v>
      </c>
      <c r="G1033" s="48">
        <v>0.99</v>
      </c>
      <c r="H1033" s="48">
        <v>0.45</v>
      </c>
      <c r="I1033" s="48">
        <v>21</v>
      </c>
      <c r="J1033" s="55">
        <f>Table1[[#This Row],[APU
(units)]]+(Table1[[#This Row],[APU Trend]]*Table1[[#This Row],[APU
(units)]])</f>
        <v>160.80000000000001</v>
      </c>
      <c r="K1033" s="55" t="str">
        <f>IF(Table1[[#This Row],[On Hand Stock (units)]]&gt;J1033,"Yes","No")</f>
        <v>No</v>
      </c>
      <c r="L1033" s="55">
        <f>Table1[[#This Row],[Lead Time (days)]]/Table1[[#This Row],[S-OTD]]</f>
        <v>21.212121212121211</v>
      </c>
      <c r="M1033" s="55">
        <f>(Table1[[#This Row],[Demand variability (COV)]]/100)*E1033</f>
        <v>1.2060000000000002</v>
      </c>
      <c r="N1033" s="55">
        <f>AVERAGE(Table1[[#This Row],[Lead Time (days)]],Table1[[#This Row],[Exp. Lead time]])</f>
        <v>21.106060606060606</v>
      </c>
      <c r="O1033" s="55">
        <f>(Table1[[#This Row],[Exp. Lead time]]-N1033)^2</f>
        <v>1.1248852157942952E-2</v>
      </c>
      <c r="P1033" s="55">
        <v>1.1248852157942952E-2</v>
      </c>
      <c r="Q1033" s="55">
        <f>1.64*SQRT(Table1[[#This Row],[Lead Time (days)]]*(M1033^2)+Table1[[#This Row],[APU
(units)]]*P1033)</f>
        <v>9.5003783607997896</v>
      </c>
      <c r="R1033" s="58">
        <f>Table1[[#This Row],[Safety Stock]]+(E1033/30)*Table1[[#This Row],[Lead Time (days)]]</f>
        <v>197.10037836079979</v>
      </c>
      <c r="S1033" s="58" t="str">
        <f>IF(Table1[[#This Row],[On Hand Stock (units)]]&gt;R1033,"yes","no")</f>
        <v>no</v>
      </c>
      <c r="T1033" s="59">
        <f>Table1[[#This Row],[On Hand Stock (units)]]-J1033</f>
        <v>-68.486128502787878</v>
      </c>
      <c r="U1033" s="59">
        <f>Table1[[#This Row],[Exp. Lead time]]*Table1[[#This Row],[APU
(units)]]/30</f>
        <v>189.49494949494951</v>
      </c>
      <c r="V1033" s="59">
        <f>Table1[[#This Row],[On Hand Stock (units)]]+U1033</f>
        <v>281.80882099216166</v>
      </c>
      <c r="W1033" s="59" t="str">
        <f>IF(Table1[[#This Row],[On hand quantity after purchase]]&gt;Table1[[#This Row],[APU  Projection for oct]],"Yes","No")</f>
        <v>Yes</v>
      </c>
      <c r="X1033" s="59">
        <f>AE1033-Table1[[#This Row],[On Hand Stock (units)]]</f>
        <v>2223.2492679267875</v>
      </c>
      <c r="Y1033" s="59">
        <f>MAX(Table1[[#This Row],[Qty required to meet next quarter]],Table1[[#This Row],[MOQ/One lead time demand]])</f>
        <v>2223.2492679267875</v>
      </c>
      <c r="Z1033" s="59">
        <f>Table1[[#This Row],[Qty to purchase]]*Table1[[#This Row],[Std. Price ($)]]</f>
        <v>32015.385911459332</v>
      </c>
      <c r="AA1033" s="59"/>
      <c r="AB1033" s="59"/>
      <c r="AC1033" s="61">
        <f>Table1[[#This Row],[On Hand Stock (units)]]-(12*Table1[[#This Row],[APU
(units)]])</f>
        <v>-3123.6861285027881</v>
      </c>
      <c r="AD1033" s="64">
        <v>160.79999999999998</v>
      </c>
      <c r="AE1033" s="65">
        <f>AD1033*Table1[[#This Row],[Std. Price ($)]]</f>
        <v>2315.5631394239995</v>
      </c>
    </row>
    <row r="1034" spans="1:31" ht="18.5" x14ac:dyDescent="0.35">
      <c r="A1034" s="46">
        <v>43542.328960822182</v>
      </c>
      <c r="B1034" s="47">
        <v>12.876779999999998</v>
      </c>
      <c r="C1034" s="47">
        <v>4362.5330647345654</v>
      </c>
      <c r="D1034" s="47">
        <f>Table1[[#This Row],[On-Hand Stock ($)]]/Table1[[#This Row],[Std. Price ($)]]</f>
        <v>338.79068095708448</v>
      </c>
      <c r="E1034" s="48">
        <v>340</v>
      </c>
      <c r="F1034" s="49">
        <v>-0.4</v>
      </c>
      <c r="G1034" s="48">
        <v>0.95</v>
      </c>
      <c r="H1034" s="48">
        <v>0.88</v>
      </c>
      <c r="I1034" s="48">
        <v>27</v>
      </c>
      <c r="J1034" s="55">
        <f>Table1[[#This Row],[APU
(units)]]+(Table1[[#This Row],[APU Trend]]*Table1[[#This Row],[APU
(units)]])</f>
        <v>204</v>
      </c>
      <c r="K1034" s="55" t="str">
        <f>IF(Table1[[#This Row],[On Hand Stock (units)]]&gt;J1034,"Yes","No")</f>
        <v>Yes</v>
      </c>
      <c r="L1034" s="55">
        <f>Table1[[#This Row],[Lead Time (days)]]/Table1[[#This Row],[S-OTD]]</f>
        <v>28.421052631578949</v>
      </c>
      <c r="M1034" s="55">
        <f>(Table1[[#This Row],[Demand variability (COV)]]/100)*E1034</f>
        <v>2.992</v>
      </c>
      <c r="N1034" s="55">
        <f>AVERAGE(Table1[[#This Row],[Lead Time (days)]],Table1[[#This Row],[Exp. Lead time]])</f>
        <v>27.710526315789473</v>
      </c>
      <c r="O1034" s="55">
        <f>(Table1[[#This Row],[Exp. Lead time]]-N1034)^2</f>
        <v>0.50484764542936633</v>
      </c>
      <c r="P1034" s="55">
        <v>0.50484764542936633</v>
      </c>
      <c r="Q1034" s="55">
        <f>1.64*SQRT(Table1[[#This Row],[Lead Time (days)]]*(M1034^2)+Table1[[#This Row],[APU
(units)]]*P1034)</f>
        <v>33.343016109205237</v>
      </c>
      <c r="R1034" s="58">
        <f>Table1[[#This Row],[Safety Stock]]+(E1034/30)*Table1[[#This Row],[Lead Time (days)]]</f>
        <v>339.34301610920522</v>
      </c>
      <c r="S1034" s="58" t="str">
        <f>IF(Table1[[#This Row],[On Hand Stock (units)]]&gt;R1034,"yes","no")</f>
        <v>no</v>
      </c>
      <c r="T1034" s="59">
        <f>Table1[[#This Row],[On Hand Stock (units)]]-J1034</f>
        <v>134.79068095708448</v>
      </c>
      <c r="U1034" s="59">
        <f>Table1[[#This Row],[Exp. Lead time]]*Table1[[#This Row],[APU
(units)]]/30</f>
        <v>322.1052631578948</v>
      </c>
      <c r="V1034" s="59">
        <f>Table1[[#This Row],[On Hand Stock (units)]]+U1034</f>
        <v>660.89594411497933</v>
      </c>
      <c r="W1034" s="59" t="str">
        <f>IF(Table1[[#This Row],[On hand quantity after purchase]]&gt;Table1[[#This Row],[APU  Projection for oct]],"Yes","No")</f>
        <v>Yes</v>
      </c>
      <c r="X1034" s="59">
        <f>AE1034-Table1[[#This Row],[On Hand Stock (units)]]</f>
        <v>2288.0724390429145</v>
      </c>
      <c r="Y1034" s="59">
        <f>MAX(Table1[[#This Row],[Qty required to meet next quarter]],Table1[[#This Row],[MOQ/One lead time demand]])</f>
        <v>2288.0724390429145</v>
      </c>
      <c r="Z1034" s="59">
        <f>Table1[[#This Row],[Qty to purchase]]*Table1[[#This Row],[Std. Price ($)]]</f>
        <v>29463.005421619018</v>
      </c>
      <c r="AA1034" s="59"/>
      <c r="AB1034" s="59"/>
      <c r="AC1034" s="61">
        <f>Table1[[#This Row],[On Hand Stock (units)]]-(12*Table1[[#This Row],[APU
(units)]])</f>
        <v>-3741.2093190429155</v>
      </c>
      <c r="AD1034" s="64">
        <v>203.99999999999994</v>
      </c>
      <c r="AE1034" s="65">
        <f>AD1034*Table1[[#This Row],[Std. Price ($)]]</f>
        <v>2626.8631199999991</v>
      </c>
    </row>
    <row r="1035" spans="1:31" ht="18.5" x14ac:dyDescent="0.35">
      <c r="A1035" s="46">
        <v>73714.045240521518</v>
      </c>
      <c r="B1035" s="47">
        <v>22.000705759999999</v>
      </c>
      <c r="C1035" s="47">
        <v>7069.2948360996033</v>
      </c>
      <c r="D1035" s="47">
        <f>Table1[[#This Row],[On-Hand Stock ($)]]/Table1[[#This Row],[Std. Price ($)]]</f>
        <v>321.32127547255573</v>
      </c>
      <c r="E1035" s="48">
        <v>284</v>
      </c>
      <c r="F1035" s="49">
        <v>0.2</v>
      </c>
      <c r="G1035" s="48">
        <v>1</v>
      </c>
      <c r="H1035" s="48">
        <v>0.52</v>
      </c>
      <c r="I1035" s="48">
        <v>52</v>
      </c>
      <c r="J1035" s="55">
        <f>Table1[[#This Row],[APU
(units)]]+(Table1[[#This Row],[APU Trend]]*Table1[[#This Row],[APU
(units)]])</f>
        <v>340.8</v>
      </c>
      <c r="K1035" s="55" t="str">
        <f>IF(Table1[[#This Row],[On Hand Stock (units)]]&gt;J1035,"Yes","No")</f>
        <v>No</v>
      </c>
      <c r="L1035" s="55">
        <f>Table1[[#This Row],[Lead Time (days)]]/Table1[[#This Row],[S-OTD]]</f>
        <v>52</v>
      </c>
      <c r="M1035" s="55">
        <f>(Table1[[#This Row],[Demand variability (COV)]]/100)*E1035</f>
        <v>1.4767999999999999</v>
      </c>
      <c r="N1035" s="55">
        <f>AVERAGE(Table1[[#This Row],[Lead Time (days)]],Table1[[#This Row],[Exp. Lead time]])</f>
        <v>52</v>
      </c>
      <c r="O1035" s="55">
        <f>(Table1[[#This Row],[Exp. Lead time]]-N1035)^2</f>
        <v>0</v>
      </c>
      <c r="P1035" s="55">
        <v>0</v>
      </c>
      <c r="Q1035" s="55">
        <f>1.64*SQRT(Table1[[#This Row],[Lead Time (days)]]*(M1035^2)+Table1[[#This Row],[APU
(units)]]*P1035)</f>
        <v>17.464944245425116</v>
      </c>
      <c r="R1035" s="58">
        <f>Table1[[#This Row],[Safety Stock]]+(E1035/30)*Table1[[#This Row],[Lead Time (days)]]</f>
        <v>509.73161091209175</v>
      </c>
      <c r="S1035" s="58" t="str">
        <f>IF(Table1[[#This Row],[On Hand Stock (units)]]&gt;R1035,"yes","no")</f>
        <v>no</v>
      </c>
      <c r="T1035" s="59">
        <f>Table1[[#This Row],[On Hand Stock (units)]]-J1035</f>
        <v>-19.478724527444285</v>
      </c>
      <c r="U1035" s="59">
        <f>Table1[[#This Row],[Exp. Lead time]]*Table1[[#This Row],[APU
(units)]]/30</f>
        <v>492.26666666666665</v>
      </c>
      <c r="V1035" s="59">
        <f>Table1[[#This Row],[On Hand Stock (units)]]+U1035</f>
        <v>813.58794213922238</v>
      </c>
      <c r="W1035" s="59" t="str">
        <f>IF(Table1[[#This Row],[On hand quantity after purchase]]&gt;Table1[[#This Row],[APU  Projection for oct]],"Yes","No")</f>
        <v>Yes</v>
      </c>
      <c r="X1035" s="59">
        <f>AE1035-Table1[[#This Row],[On Hand Stock (units)]]</f>
        <v>25921.120555055444</v>
      </c>
      <c r="Y1035" s="59">
        <f>MAX(Table1[[#This Row],[Qty required to meet next quarter]],Table1[[#This Row],[MOQ/One lead time demand]])</f>
        <v>25921.120555055444</v>
      </c>
      <c r="Z1035" s="59">
        <f>Table1[[#This Row],[Qty to purchase]]*Table1[[#This Row],[Std. Price ($)]]</f>
        <v>570282.94630126271</v>
      </c>
      <c r="AA1035" s="59"/>
      <c r="AB1035" s="59"/>
      <c r="AC1035" s="61">
        <f>Table1[[#This Row],[On Hand Stock (units)]]-(12*Table1[[#This Row],[APU
(units)]])</f>
        <v>-3086.6787245274445</v>
      </c>
      <c r="AD1035" s="64">
        <v>1192.8000000000002</v>
      </c>
      <c r="AE1035" s="65">
        <f>AD1035*Table1[[#This Row],[Std. Price ($)]]</f>
        <v>26242.441830528001</v>
      </c>
    </row>
    <row r="1036" spans="1:31" ht="18.5" x14ac:dyDescent="0.35">
      <c r="A1036" s="46">
        <v>24401.950872764632</v>
      </c>
      <c r="B1036" s="47">
        <v>12.289970609999999</v>
      </c>
      <c r="C1036" s="47">
        <v>201.62447016081168</v>
      </c>
      <c r="D1036" s="47">
        <f>Table1[[#This Row],[On-Hand Stock ($)]]/Table1[[#This Row],[Std. Price ($)]]</f>
        <v>16.405610441147484</v>
      </c>
      <c r="E1036" s="48">
        <v>276</v>
      </c>
      <c r="F1036" s="49">
        <v>1.2</v>
      </c>
      <c r="G1036" s="48">
        <v>1</v>
      </c>
      <c r="H1036" s="48">
        <v>0.69</v>
      </c>
      <c r="I1036" s="48">
        <v>2</v>
      </c>
      <c r="J1036" s="55">
        <f>Table1[[#This Row],[APU
(units)]]+(Table1[[#This Row],[APU Trend]]*Table1[[#This Row],[APU
(units)]])</f>
        <v>607.20000000000005</v>
      </c>
      <c r="K1036" s="55" t="str">
        <f>IF(Table1[[#This Row],[On Hand Stock (units)]]&gt;J1036,"Yes","No")</f>
        <v>No</v>
      </c>
      <c r="L1036" s="55">
        <f>Table1[[#This Row],[Lead Time (days)]]/Table1[[#This Row],[S-OTD]]</f>
        <v>2</v>
      </c>
      <c r="M1036" s="55">
        <f>(Table1[[#This Row],[Demand variability (COV)]]/100)*E1036</f>
        <v>1.9043999999999999</v>
      </c>
      <c r="N1036" s="55">
        <f>AVERAGE(Table1[[#This Row],[Lead Time (days)]],Table1[[#This Row],[Exp. Lead time]])</f>
        <v>2</v>
      </c>
      <c r="O1036" s="55">
        <f>(Table1[[#This Row],[Exp. Lead time]]-N1036)^2</f>
        <v>0</v>
      </c>
      <c r="P1036" s="55">
        <v>0</v>
      </c>
      <c r="Q1036" s="55">
        <f>1.64*SQRT(Table1[[#This Row],[Lead Time (days)]]*(M1036^2)+Table1[[#This Row],[APU
(units)]]*P1036)</f>
        <v>4.4168944254206481</v>
      </c>
      <c r="R1036" s="58">
        <f>Table1[[#This Row],[Safety Stock]]+(E1036/30)*Table1[[#This Row],[Lead Time (days)]]</f>
        <v>22.816894425420646</v>
      </c>
      <c r="S1036" s="58" t="str">
        <f>IF(Table1[[#This Row],[On Hand Stock (units)]]&gt;R1036,"yes","no")</f>
        <v>no</v>
      </c>
      <c r="T1036" s="59">
        <f>Table1[[#This Row],[On Hand Stock (units)]]-J1036</f>
        <v>-590.79438955885257</v>
      </c>
      <c r="U1036" s="59">
        <f>Table1[[#This Row],[Exp. Lead time]]*Table1[[#This Row],[APU
(units)]]/30</f>
        <v>18.399999999999999</v>
      </c>
      <c r="V1036" s="59">
        <f>Table1[[#This Row],[On Hand Stock (units)]]+U1036</f>
        <v>34.805610441147479</v>
      </c>
      <c r="W1036" s="59" t="str">
        <f>IF(Table1[[#This Row],[On hand quantity after purchase]]&gt;Table1[[#This Row],[APU  Projection for oct]],"Yes","No")</f>
        <v>No</v>
      </c>
      <c r="X1036" s="59">
        <f>AE1036-Table1[[#This Row],[On Hand Stock (units)]]</f>
        <v>34582.319650830847</v>
      </c>
      <c r="Y1036" s="59">
        <f>MAX(Table1[[#This Row],[Qty required to meet next quarter]],Table1[[#This Row],[MOQ/One lead time demand]])</f>
        <v>34582.319650830847</v>
      </c>
      <c r="Z1036" s="59">
        <f>Table1[[#This Row],[Qty to purchase]]*Table1[[#This Row],[Std. Price ($)]]</f>
        <v>425015.69213433657</v>
      </c>
      <c r="AA1036" s="59"/>
      <c r="AB1036" s="59"/>
      <c r="AC1036" s="61">
        <f>Table1[[#This Row],[On Hand Stock (units)]]-(12*Table1[[#This Row],[APU
(units)]])</f>
        <v>-3295.5943895588525</v>
      </c>
      <c r="AD1036" s="64">
        <v>2815.2</v>
      </c>
      <c r="AE1036" s="65">
        <f>AD1036*Table1[[#This Row],[Std. Price ($)]]</f>
        <v>34598.725261271997</v>
      </c>
    </row>
    <row r="1037" spans="1:31" ht="18.5" x14ac:dyDescent="0.35">
      <c r="A1037" s="46">
        <v>41308.836596373607</v>
      </c>
      <c r="B1037" s="47">
        <v>16.188605599999999</v>
      </c>
      <c r="C1037" s="47">
        <v>958.95264297002666</v>
      </c>
      <c r="D1037" s="47">
        <f>Table1[[#This Row],[On-Hand Stock ($)]]/Table1[[#This Row],[Std. Price ($)]]</f>
        <v>59.2362718979346</v>
      </c>
      <c r="E1037" s="48">
        <v>162</v>
      </c>
      <c r="F1037" s="49">
        <v>0.8</v>
      </c>
      <c r="G1037" s="48">
        <v>0.88</v>
      </c>
      <c r="H1037" s="48">
        <v>1.95</v>
      </c>
      <c r="I1037" s="48">
        <v>4</v>
      </c>
      <c r="J1037" s="55">
        <f>Table1[[#This Row],[APU
(units)]]+(Table1[[#This Row],[APU Trend]]*Table1[[#This Row],[APU
(units)]])</f>
        <v>291.60000000000002</v>
      </c>
      <c r="K1037" s="55" t="str">
        <f>IF(Table1[[#This Row],[On Hand Stock (units)]]&gt;J1037,"Yes","No")</f>
        <v>No</v>
      </c>
      <c r="L1037" s="55">
        <f>Table1[[#This Row],[Lead Time (days)]]/Table1[[#This Row],[S-OTD]]</f>
        <v>4.5454545454545459</v>
      </c>
      <c r="M1037" s="55">
        <f>(Table1[[#This Row],[Demand variability (COV)]]/100)*E1037</f>
        <v>3.1589999999999998</v>
      </c>
      <c r="N1037" s="55">
        <f>AVERAGE(Table1[[#This Row],[Lead Time (days)]],Table1[[#This Row],[Exp. Lead time]])</f>
        <v>4.2727272727272734</v>
      </c>
      <c r="O1037" s="55">
        <f>(Table1[[#This Row],[Exp. Lead time]]-N1037)^2</f>
        <v>7.4380165289256062E-2</v>
      </c>
      <c r="P1037" s="55">
        <v>7.4380165289256062E-2</v>
      </c>
      <c r="Q1037" s="55">
        <f>1.64*SQRT(Table1[[#This Row],[Lead Time (days)]]*(M1037^2)+Table1[[#This Row],[APU
(units)]]*P1037)</f>
        <v>11.822422142075677</v>
      </c>
      <c r="R1037" s="58">
        <f>Table1[[#This Row],[Safety Stock]]+(E1037/30)*Table1[[#This Row],[Lead Time (days)]]</f>
        <v>33.422422142075675</v>
      </c>
      <c r="S1037" s="58" t="str">
        <f>IF(Table1[[#This Row],[On Hand Stock (units)]]&gt;R1037,"yes","no")</f>
        <v>yes</v>
      </c>
      <c r="T1037" s="59">
        <f>Table1[[#This Row],[On Hand Stock (units)]]-J1037</f>
        <v>-232.36372810206541</v>
      </c>
      <c r="U1037" s="59">
        <f>Table1[[#This Row],[Exp. Lead time]]*Table1[[#This Row],[APU
(units)]]/30</f>
        <v>24.545454545454547</v>
      </c>
      <c r="V1037" s="59">
        <f>Table1[[#This Row],[On Hand Stock (units)]]+U1037</f>
        <v>83.781726443389147</v>
      </c>
      <c r="W1037" s="59" t="str">
        <f>IF(Table1[[#This Row],[On hand quantity after purchase]]&gt;Table1[[#This Row],[APU  Projection for oct]],"Yes","No")</f>
        <v>No</v>
      </c>
      <c r="X1037" s="59">
        <f>AE1037-Table1[[#This Row],[On Hand Stock (units)]]</f>
        <v>20396.685764262063</v>
      </c>
      <c r="Y1037" s="59">
        <f>MAX(Table1[[#This Row],[Qty required to meet next quarter]],Table1[[#This Row],[MOQ/One lead time demand]])</f>
        <v>20396.685764262063</v>
      </c>
      <c r="Z1037" s="59">
        <f>Table1[[#This Row],[Qty to purchase]]*Table1[[#This Row],[Std. Price ($)]]</f>
        <v>330193.90138477308</v>
      </c>
      <c r="AA1037" s="59"/>
      <c r="AB1037" s="59"/>
      <c r="AC1037" s="61">
        <f>Table1[[#This Row],[On Hand Stock (units)]]-(12*Table1[[#This Row],[APU
(units)]])</f>
        <v>-1884.7637281020654</v>
      </c>
      <c r="AD1037" s="64">
        <v>1263.5999999999999</v>
      </c>
      <c r="AE1037" s="65">
        <f>AD1037*Table1[[#This Row],[Std. Price ($)]]</f>
        <v>20455.922036159998</v>
      </c>
    </row>
    <row r="1038" spans="1:31" ht="18.5" x14ac:dyDescent="0.35">
      <c r="A1038" s="46">
        <v>30931.06154957983</v>
      </c>
      <c r="B1038" s="47">
        <v>71.059219999999996</v>
      </c>
      <c r="C1038" s="47">
        <v>6070.2750121839154</v>
      </c>
      <c r="D1038" s="47">
        <f>Table1[[#This Row],[On-Hand Stock ($)]]/Table1[[#This Row],[Std. Price ($)]]</f>
        <v>85.425579005566277</v>
      </c>
      <c r="E1038" s="48">
        <v>324</v>
      </c>
      <c r="F1038" s="49">
        <v>0.1</v>
      </c>
      <c r="G1038" s="48">
        <v>0.97</v>
      </c>
      <c r="H1038" s="48">
        <v>0.61</v>
      </c>
      <c r="I1038" s="48">
        <v>11</v>
      </c>
      <c r="J1038" s="55">
        <f>Table1[[#This Row],[APU
(units)]]+(Table1[[#This Row],[APU Trend]]*Table1[[#This Row],[APU
(units)]])</f>
        <v>356.4</v>
      </c>
      <c r="K1038" s="55" t="str">
        <f>IF(Table1[[#This Row],[On Hand Stock (units)]]&gt;J1038,"Yes","No")</f>
        <v>No</v>
      </c>
      <c r="L1038" s="55">
        <f>Table1[[#This Row],[Lead Time (days)]]/Table1[[#This Row],[S-OTD]]</f>
        <v>11.340206185567011</v>
      </c>
      <c r="M1038" s="55">
        <f>(Table1[[#This Row],[Demand variability (COV)]]/100)*E1038</f>
        <v>1.9763999999999999</v>
      </c>
      <c r="N1038" s="55">
        <f>AVERAGE(Table1[[#This Row],[Lead Time (days)]],Table1[[#This Row],[Exp. Lead time]])</f>
        <v>11.170103092783506</v>
      </c>
      <c r="O1038" s="55">
        <f>(Table1[[#This Row],[Exp. Lead time]]-N1038)^2</f>
        <v>2.8935062174513557E-2</v>
      </c>
      <c r="P1038" s="55">
        <v>2.8935062174513557E-2</v>
      </c>
      <c r="Q1038" s="55">
        <f>1.64*SQRT(Table1[[#This Row],[Lead Time (days)]]*(M1038^2)+Table1[[#This Row],[APU
(units)]]*P1038)</f>
        <v>11.865112311332632</v>
      </c>
      <c r="R1038" s="58">
        <f>Table1[[#This Row],[Safety Stock]]+(E1038/30)*Table1[[#This Row],[Lead Time (days)]]</f>
        <v>130.66511231133265</v>
      </c>
      <c r="S1038" s="58" t="str">
        <f>IF(Table1[[#This Row],[On Hand Stock (units)]]&gt;R1038,"yes","no")</f>
        <v>no</v>
      </c>
      <c r="T1038" s="59">
        <f>Table1[[#This Row],[On Hand Stock (units)]]-J1038</f>
        <v>-270.97442099443367</v>
      </c>
      <c r="U1038" s="59">
        <f>Table1[[#This Row],[Exp. Lead time]]*Table1[[#This Row],[APU
(units)]]/30</f>
        <v>122.47422680412372</v>
      </c>
      <c r="V1038" s="59">
        <f>Table1[[#This Row],[On Hand Stock (units)]]+U1038</f>
        <v>207.89980580969001</v>
      </c>
      <c r="W1038" s="59" t="str">
        <f>IF(Table1[[#This Row],[On hand quantity after purchase]]&gt;Table1[[#This Row],[APU  Projection for oct]],"Yes","No")</f>
        <v>No</v>
      </c>
      <c r="X1038" s="59">
        <f>AE1038-Table1[[#This Row],[On Hand Stock (units)]]</f>
        <v>82798.048628994438</v>
      </c>
      <c r="Y1038" s="59">
        <f>MAX(Table1[[#This Row],[Qty required to meet next quarter]],Table1[[#This Row],[MOQ/One lead time demand]])</f>
        <v>82798.048628994438</v>
      </c>
      <c r="Z1038" s="59">
        <f>Table1[[#This Row],[Qty to purchase]]*Table1[[#This Row],[Std. Price ($)]]</f>
        <v>5883564.7530984143</v>
      </c>
      <c r="AA1038" s="59"/>
      <c r="AB1038" s="59"/>
      <c r="AC1038" s="61">
        <f>Table1[[#This Row],[On Hand Stock (units)]]-(12*Table1[[#This Row],[APU
(units)]])</f>
        <v>-3802.5744209944337</v>
      </c>
      <c r="AD1038" s="64">
        <v>1166.4000000000001</v>
      </c>
      <c r="AE1038" s="65">
        <f>AD1038*Table1[[#This Row],[Std. Price ($)]]</f>
        <v>82883.474208</v>
      </c>
    </row>
    <row r="1039" spans="1:31" ht="18.5" x14ac:dyDescent="0.35">
      <c r="A1039" s="46">
        <v>88499.430083680389</v>
      </c>
      <c r="B1039" s="47">
        <v>5.4339375199999997</v>
      </c>
      <c r="C1039" s="47">
        <v>259.74375823464914</v>
      </c>
      <c r="D1039" s="47">
        <f>Table1[[#This Row],[On-Hand Stock ($)]]/Table1[[#This Row],[Std. Price ($)]]</f>
        <v>47.800284283476479</v>
      </c>
      <c r="E1039" s="48">
        <v>204</v>
      </c>
      <c r="F1039" s="49">
        <v>1.5</v>
      </c>
      <c r="G1039" s="48">
        <v>0.96</v>
      </c>
      <c r="H1039" s="48">
        <v>0.36</v>
      </c>
      <c r="I1039" s="48">
        <v>11</v>
      </c>
      <c r="J1039" s="55">
        <f>Table1[[#This Row],[APU
(units)]]+(Table1[[#This Row],[APU Trend]]*Table1[[#This Row],[APU
(units)]])</f>
        <v>510</v>
      </c>
      <c r="K1039" s="55" t="str">
        <f>IF(Table1[[#This Row],[On Hand Stock (units)]]&gt;J1039,"Yes","No")</f>
        <v>No</v>
      </c>
      <c r="L1039" s="55">
        <f>Table1[[#This Row],[Lead Time (days)]]/Table1[[#This Row],[S-OTD]]</f>
        <v>11.458333333333334</v>
      </c>
      <c r="M1039" s="55">
        <f>(Table1[[#This Row],[Demand variability (COV)]]/100)*E1039</f>
        <v>0.73439999999999994</v>
      </c>
      <c r="N1039" s="55">
        <f>AVERAGE(Table1[[#This Row],[Lead Time (days)]],Table1[[#This Row],[Exp. Lead time]])</f>
        <v>11.229166666666668</v>
      </c>
      <c r="O1039" s="55">
        <f>(Table1[[#This Row],[Exp. Lead time]]-N1039)^2</f>
        <v>5.2517361111110841E-2</v>
      </c>
      <c r="P1039" s="55">
        <v>5.2517361111110841E-2</v>
      </c>
      <c r="Q1039" s="55">
        <f>1.64*SQRT(Table1[[#This Row],[Lead Time (days)]]*(M1039^2)+Table1[[#This Row],[APU
(units)]]*P1039)</f>
        <v>6.6911836455355571</v>
      </c>
      <c r="R1039" s="58">
        <f>Table1[[#This Row],[Safety Stock]]+(E1039/30)*Table1[[#This Row],[Lead Time (days)]]</f>
        <v>81.491183645535557</v>
      </c>
      <c r="S1039" s="58" t="str">
        <f>IF(Table1[[#This Row],[On Hand Stock (units)]]&gt;R1039,"yes","no")</f>
        <v>no</v>
      </c>
      <c r="T1039" s="59">
        <f>Table1[[#This Row],[On Hand Stock (units)]]-J1039</f>
        <v>-462.19971571652354</v>
      </c>
      <c r="U1039" s="59">
        <f>Table1[[#This Row],[Exp. Lead time]]*Table1[[#This Row],[APU
(units)]]/30</f>
        <v>77.916666666666671</v>
      </c>
      <c r="V1039" s="59">
        <f>Table1[[#This Row],[On Hand Stock (units)]]+U1039</f>
        <v>125.71695095014314</v>
      </c>
      <c r="W1039" s="59" t="str">
        <f>IF(Table1[[#This Row],[On hand quantity after purchase]]&gt;Table1[[#This Row],[APU  Projection for oct]],"Yes","No")</f>
        <v>No</v>
      </c>
      <c r="X1039" s="59">
        <f>AE1039-Table1[[#This Row],[On Hand Stock (units)]]</f>
        <v>13254.478764676523</v>
      </c>
      <c r="Y1039" s="59">
        <f>MAX(Table1[[#This Row],[Qty required to meet next quarter]],Table1[[#This Row],[MOQ/One lead time demand]])</f>
        <v>13254.478764676523</v>
      </c>
      <c r="Z1039" s="59">
        <f>Table1[[#This Row],[Qty to purchase]]*Table1[[#This Row],[Std. Price ($)]]</f>
        <v>72024.009467419004</v>
      </c>
      <c r="AA1039" s="59"/>
      <c r="AB1039" s="59"/>
      <c r="AC1039" s="61">
        <f>Table1[[#This Row],[On Hand Stock (units)]]-(12*Table1[[#This Row],[APU
(units)]])</f>
        <v>-2400.1997157165233</v>
      </c>
      <c r="AD1039" s="64">
        <v>2448</v>
      </c>
      <c r="AE1039" s="65">
        <f>AD1039*Table1[[#This Row],[Std. Price ($)]]</f>
        <v>13302.279048959999</v>
      </c>
    </row>
    <row r="1040" spans="1:31" ht="18.5" x14ac:dyDescent="0.35">
      <c r="A1040" s="46">
        <v>1905.6348556657053</v>
      </c>
      <c r="B1040" s="47">
        <v>24.502530469999996</v>
      </c>
      <c r="C1040" s="47">
        <v>9020.5655533220233</v>
      </c>
      <c r="D1040" s="47">
        <f>Table1[[#This Row],[On-Hand Stock ($)]]/Table1[[#This Row],[Std. Price ($)]]</f>
        <v>368.14832510325715</v>
      </c>
      <c r="E1040" s="48">
        <v>276</v>
      </c>
      <c r="F1040" s="49">
        <v>-0.7</v>
      </c>
      <c r="G1040" s="48">
        <v>1</v>
      </c>
      <c r="H1040" s="48">
        <v>1.08</v>
      </c>
      <c r="I1040" s="48">
        <v>31</v>
      </c>
      <c r="J1040" s="55">
        <f>Table1[[#This Row],[APU
(units)]]+(Table1[[#This Row],[APU Trend]]*Table1[[#This Row],[APU
(units)]])</f>
        <v>82.800000000000011</v>
      </c>
      <c r="K1040" s="55" t="str">
        <f>IF(Table1[[#This Row],[On Hand Stock (units)]]&gt;J1040,"Yes","No")</f>
        <v>Yes</v>
      </c>
      <c r="L1040" s="55">
        <f>Table1[[#This Row],[Lead Time (days)]]/Table1[[#This Row],[S-OTD]]</f>
        <v>31</v>
      </c>
      <c r="M1040" s="55">
        <f>(Table1[[#This Row],[Demand variability (COV)]]/100)*E1040</f>
        <v>2.9808000000000003</v>
      </c>
      <c r="N1040" s="55">
        <f>AVERAGE(Table1[[#This Row],[Lead Time (days)]],Table1[[#This Row],[Exp. Lead time]])</f>
        <v>31</v>
      </c>
      <c r="O1040" s="55">
        <f>(Table1[[#This Row],[Exp. Lead time]]-N1040)^2</f>
        <v>0</v>
      </c>
      <c r="P1040" s="55">
        <v>0</v>
      </c>
      <c r="Q1040" s="55">
        <f>1.64*SQRT(Table1[[#This Row],[Lead Time (days)]]*(M1040^2)+Table1[[#This Row],[APU
(units)]]*P1040)</f>
        <v>27.218082900866914</v>
      </c>
      <c r="R1040" s="58">
        <f>Table1[[#This Row],[Safety Stock]]+(E1040/30)*Table1[[#This Row],[Lead Time (days)]]</f>
        <v>312.41808290086692</v>
      </c>
      <c r="S1040" s="58" t="str">
        <f>IF(Table1[[#This Row],[On Hand Stock (units)]]&gt;R1040,"yes","no")</f>
        <v>yes</v>
      </c>
      <c r="T1040" s="59">
        <f>Table1[[#This Row],[On Hand Stock (units)]]-J1040</f>
        <v>285.34832510325714</v>
      </c>
      <c r="U1040" s="59">
        <f>Table1[[#This Row],[Exp. Lead time]]*Table1[[#This Row],[APU
(units)]]/30</f>
        <v>285.2</v>
      </c>
      <c r="V1040" s="59">
        <f>Table1[[#This Row],[On Hand Stock (units)]]+U1040</f>
        <v>653.34832510325714</v>
      </c>
      <c r="W1040" s="59" t="str">
        <f>IF(Table1[[#This Row],[On hand quantity after purchase]]&gt;Table1[[#This Row],[APU  Projection for oct]],"Yes","No")</f>
        <v>Yes</v>
      </c>
      <c r="X1040" s="59">
        <f>AE1040-Table1[[#This Row],[On Hand Stock (units)]]</f>
        <v>-8483.3864167672527</v>
      </c>
      <c r="Y1040" s="59">
        <f>MAX(Table1[[#This Row],[Qty required to meet next quarter]],Table1[[#This Row],[MOQ/One lead time demand]])</f>
        <v>285.2</v>
      </c>
      <c r="Z1040" s="59">
        <f>Table1[[#This Row],[Qty to purchase]]*Table1[[#This Row],[Std. Price ($)]]</f>
        <v>6988.1216900439986</v>
      </c>
      <c r="AA1040" s="59"/>
      <c r="AB1040" s="59"/>
      <c r="AC1040" s="61">
        <f>Table1[[#This Row],[On Hand Stock (units)]]-(12*Table1[[#This Row],[APU
(units)]])</f>
        <v>-2943.8516748967427</v>
      </c>
      <c r="AD1040" s="64">
        <v>-331.19999999999987</v>
      </c>
      <c r="AE1040" s="65">
        <f>AD1040*Table1[[#This Row],[Std. Price ($)]]</f>
        <v>-8115.2380916639959</v>
      </c>
    </row>
    <row r="1041" spans="1:31" ht="18.5" x14ac:dyDescent="0.35">
      <c r="A1041" s="46">
        <v>91035.61917339146</v>
      </c>
      <c r="B1041" s="47">
        <v>23.44798428</v>
      </c>
      <c r="C1041" s="47">
        <v>1243.3651882738752</v>
      </c>
      <c r="D1041" s="47">
        <f>Table1[[#This Row],[On-Hand Stock ($)]]/Table1[[#This Row],[Std. Price ($)]]</f>
        <v>53.026527714555222</v>
      </c>
      <c r="E1041" s="48">
        <v>196</v>
      </c>
      <c r="F1041" s="49">
        <v>-0.7</v>
      </c>
      <c r="G1041" s="48">
        <v>1</v>
      </c>
      <c r="H1041" s="48">
        <v>1.1499999999999999</v>
      </c>
      <c r="I1041" s="48">
        <v>5</v>
      </c>
      <c r="J1041" s="55">
        <f>Table1[[#This Row],[APU
(units)]]+(Table1[[#This Row],[APU Trend]]*Table1[[#This Row],[APU
(units)]])</f>
        <v>58.800000000000011</v>
      </c>
      <c r="K1041" s="55" t="str">
        <f>IF(Table1[[#This Row],[On Hand Stock (units)]]&gt;J1041,"Yes","No")</f>
        <v>No</v>
      </c>
      <c r="L1041" s="55">
        <f>Table1[[#This Row],[Lead Time (days)]]/Table1[[#This Row],[S-OTD]]</f>
        <v>5</v>
      </c>
      <c r="M1041" s="55">
        <f>(Table1[[#This Row],[Demand variability (COV)]]/100)*E1041</f>
        <v>2.254</v>
      </c>
      <c r="N1041" s="55">
        <f>AVERAGE(Table1[[#This Row],[Lead Time (days)]],Table1[[#This Row],[Exp. Lead time]])</f>
        <v>5</v>
      </c>
      <c r="O1041" s="55">
        <f>(Table1[[#This Row],[Exp. Lead time]]-N1041)^2</f>
        <v>0</v>
      </c>
      <c r="P1041" s="55">
        <v>0</v>
      </c>
      <c r="Q1041" s="55">
        <f>1.64*SQRT(Table1[[#This Row],[Lead Time (days)]]*(M1041^2)+Table1[[#This Row],[APU
(units)]]*P1041)</f>
        <v>8.2657594429066226</v>
      </c>
      <c r="R1041" s="58">
        <f>Table1[[#This Row],[Safety Stock]]+(E1041/30)*Table1[[#This Row],[Lead Time (days)]]</f>
        <v>40.932426109573285</v>
      </c>
      <c r="S1041" s="58" t="str">
        <f>IF(Table1[[#This Row],[On Hand Stock (units)]]&gt;R1041,"yes","no")</f>
        <v>yes</v>
      </c>
      <c r="T1041" s="59">
        <f>Table1[[#This Row],[On Hand Stock (units)]]-J1041</f>
        <v>-5.7734722854447895</v>
      </c>
      <c r="U1041" s="59">
        <f>Table1[[#This Row],[Exp. Lead time]]*Table1[[#This Row],[APU
(units)]]/30</f>
        <v>32.666666666666664</v>
      </c>
      <c r="V1041" s="59">
        <f>Table1[[#This Row],[On Hand Stock (units)]]+U1041</f>
        <v>85.693194381221886</v>
      </c>
      <c r="W1041" s="59" t="str">
        <f>IF(Table1[[#This Row],[On hand quantity after purchase]]&gt;Table1[[#This Row],[APU  Projection for oct]],"Yes","No")</f>
        <v>Yes</v>
      </c>
      <c r="X1041" s="59">
        <f>AE1041-Table1[[#This Row],[On Hand Stock (units)]]</f>
        <v>-5567.9924303705529</v>
      </c>
      <c r="Y1041" s="59">
        <f>MAX(Table1[[#This Row],[Qty required to meet next quarter]],Table1[[#This Row],[MOQ/One lead time demand]])</f>
        <v>32.666666666666664</v>
      </c>
      <c r="Z1041" s="59">
        <f>Table1[[#This Row],[Qty to purchase]]*Table1[[#This Row],[Std. Price ($)]]</f>
        <v>765.96748647999993</v>
      </c>
      <c r="AA1041" s="59"/>
      <c r="AB1041" s="59"/>
      <c r="AC1041" s="61">
        <f>Table1[[#This Row],[On Hand Stock (units)]]-(12*Table1[[#This Row],[APU
(units)]])</f>
        <v>-2298.9734722854446</v>
      </c>
      <c r="AD1041" s="64">
        <v>-235.19999999999987</v>
      </c>
      <c r="AE1041" s="65">
        <f>AD1041*Table1[[#This Row],[Std. Price ($)]]</f>
        <v>-5514.9659026559975</v>
      </c>
    </row>
    <row r="1042" spans="1:31" ht="18.5" x14ac:dyDescent="0.35">
      <c r="A1042" s="46">
        <v>49927.084820335913</v>
      </c>
      <c r="B1042" s="47">
        <v>17.161300000000001</v>
      </c>
      <c r="C1042" s="47">
        <v>1074.8839427568</v>
      </c>
      <c r="D1042" s="47">
        <f>Table1[[#This Row],[On-Hand Stock ($)]]/Table1[[#This Row],[Std. Price ($)]]</f>
        <v>62.63417938948681</v>
      </c>
      <c r="E1042" s="48">
        <v>186</v>
      </c>
      <c r="F1042" s="49">
        <v>-0.2</v>
      </c>
      <c r="G1042" s="48">
        <v>1</v>
      </c>
      <c r="H1042" s="48">
        <v>0.61</v>
      </c>
      <c r="I1042" s="48">
        <v>16</v>
      </c>
      <c r="J1042" s="55">
        <f>Table1[[#This Row],[APU
(units)]]+(Table1[[#This Row],[APU Trend]]*Table1[[#This Row],[APU
(units)]])</f>
        <v>148.80000000000001</v>
      </c>
      <c r="K1042" s="55" t="str">
        <f>IF(Table1[[#This Row],[On Hand Stock (units)]]&gt;J1042,"Yes","No")</f>
        <v>No</v>
      </c>
      <c r="L1042" s="55">
        <f>Table1[[#This Row],[Lead Time (days)]]/Table1[[#This Row],[S-OTD]]</f>
        <v>16</v>
      </c>
      <c r="M1042" s="55">
        <f>(Table1[[#This Row],[Demand variability (COV)]]/100)*E1042</f>
        <v>1.1345999999999998</v>
      </c>
      <c r="N1042" s="55">
        <f>AVERAGE(Table1[[#This Row],[Lead Time (days)]],Table1[[#This Row],[Exp. Lead time]])</f>
        <v>16</v>
      </c>
      <c r="O1042" s="55">
        <f>(Table1[[#This Row],[Exp. Lead time]]-N1042)^2</f>
        <v>0</v>
      </c>
      <c r="P1042" s="55">
        <v>0</v>
      </c>
      <c r="Q1042" s="55">
        <f>1.64*SQRT(Table1[[#This Row],[Lead Time (days)]]*(M1042^2)+Table1[[#This Row],[APU
(units)]]*P1042)</f>
        <v>7.442975999999998</v>
      </c>
      <c r="R1042" s="58">
        <f>Table1[[#This Row],[Safety Stock]]+(E1042/30)*Table1[[#This Row],[Lead Time (days)]]</f>
        <v>106.642976</v>
      </c>
      <c r="S1042" s="58" t="str">
        <f>IF(Table1[[#This Row],[On Hand Stock (units)]]&gt;R1042,"yes","no")</f>
        <v>no</v>
      </c>
      <c r="T1042" s="59">
        <f>Table1[[#This Row],[On Hand Stock (units)]]-J1042</f>
        <v>-86.165820610513208</v>
      </c>
      <c r="U1042" s="59">
        <f>Table1[[#This Row],[Exp. Lead time]]*Table1[[#This Row],[APU
(units)]]/30</f>
        <v>99.2</v>
      </c>
      <c r="V1042" s="59">
        <f>Table1[[#This Row],[On Hand Stock (units)]]+U1042</f>
        <v>161.83417938948682</v>
      </c>
      <c r="W1042" s="59" t="str">
        <f>IF(Table1[[#This Row],[On hand quantity after purchase]]&gt;Table1[[#This Row],[APU  Projection for oct]],"Yes","No")</f>
        <v>Yes</v>
      </c>
      <c r="X1042" s="59">
        <f>AE1042-Table1[[#This Row],[On Hand Stock (units)]]</f>
        <v>5682.9690606105123</v>
      </c>
      <c r="Y1042" s="59">
        <f>MAX(Table1[[#This Row],[Qty required to meet next quarter]],Table1[[#This Row],[MOQ/One lead time demand]])</f>
        <v>5682.9690606105123</v>
      </c>
      <c r="Z1042" s="59">
        <f>Table1[[#This Row],[Qty to purchase]]*Table1[[#This Row],[Std. Price ($)]]</f>
        <v>97527.136939855191</v>
      </c>
      <c r="AA1042" s="59"/>
      <c r="AB1042" s="59"/>
      <c r="AC1042" s="61">
        <f>Table1[[#This Row],[On Hand Stock (units)]]-(12*Table1[[#This Row],[APU
(units)]])</f>
        <v>-2169.3658206105133</v>
      </c>
      <c r="AD1042" s="64">
        <v>334.79999999999995</v>
      </c>
      <c r="AE1042" s="65">
        <f>AD1042*Table1[[#This Row],[Std. Price ($)]]</f>
        <v>5745.6032399999995</v>
      </c>
    </row>
    <row r="1043" spans="1:31" ht="18.5" x14ac:dyDescent="0.35">
      <c r="A1043" s="46">
        <v>21236.770970840869</v>
      </c>
      <c r="B1043" s="47">
        <v>8.0608561099999996</v>
      </c>
      <c r="C1043" s="47">
        <v>5673.7178443955345</v>
      </c>
      <c r="D1043" s="47">
        <f>Table1[[#This Row],[On-Hand Stock ($)]]/Table1[[#This Row],[Std. Price ($)]]</f>
        <v>703.86045439477948</v>
      </c>
      <c r="E1043" s="48">
        <v>316</v>
      </c>
      <c r="F1043" s="49">
        <v>-0.1</v>
      </c>
      <c r="G1043" s="48">
        <v>1</v>
      </c>
      <c r="H1043" s="48">
        <v>0.53</v>
      </c>
      <c r="I1043" s="48">
        <v>88</v>
      </c>
      <c r="J1043" s="55">
        <f>Table1[[#This Row],[APU
(units)]]+(Table1[[#This Row],[APU Trend]]*Table1[[#This Row],[APU
(units)]])</f>
        <v>284.39999999999998</v>
      </c>
      <c r="K1043" s="55" t="str">
        <f>IF(Table1[[#This Row],[On Hand Stock (units)]]&gt;J1043,"Yes","No")</f>
        <v>Yes</v>
      </c>
      <c r="L1043" s="55">
        <f>Table1[[#This Row],[Lead Time (days)]]/Table1[[#This Row],[S-OTD]]</f>
        <v>88</v>
      </c>
      <c r="M1043" s="55">
        <f>(Table1[[#This Row],[Demand variability (COV)]]/100)*E1043</f>
        <v>1.6748000000000001</v>
      </c>
      <c r="N1043" s="55">
        <f>AVERAGE(Table1[[#This Row],[Lead Time (days)]],Table1[[#This Row],[Exp. Lead time]])</f>
        <v>88</v>
      </c>
      <c r="O1043" s="55">
        <f>(Table1[[#This Row],[Exp. Lead time]]-N1043)^2</f>
        <v>0</v>
      </c>
      <c r="P1043" s="55">
        <v>0</v>
      </c>
      <c r="Q1043" s="55">
        <f>1.64*SQRT(Table1[[#This Row],[Lead Time (days)]]*(M1043^2)+Table1[[#This Row],[APU
(units)]]*P1043)</f>
        <v>25.76606727173148</v>
      </c>
      <c r="R1043" s="58">
        <f>Table1[[#This Row],[Safety Stock]]+(E1043/30)*Table1[[#This Row],[Lead Time (days)]]</f>
        <v>952.69940060506474</v>
      </c>
      <c r="S1043" s="58" t="str">
        <f>IF(Table1[[#This Row],[On Hand Stock (units)]]&gt;R1043,"yes","no")</f>
        <v>no</v>
      </c>
      <c r="T1043" s="59">
        <f>Table1[[#This Row],[On Hand Stock (units)]]-J1043</f>
        <v>419.4604543947795</v>
      </c>
      <c r="U1043" s="59">
        <f>Table1[[#This Row],[Exp. Lead time]]*Table1[[#This Row],[APU
(units)]]/30</f>
        <v>926.93333333333328</v>
      </c>
      <c r="V1043" s="59">
        <f>Table1[[#This Row],[On Hand Stock (units)]]+U1043</f>
        <v>1630.7937877281129</v>
      </c>
      <c r="W1043" s="59" t="str">
        <f>IF(Table1[[#This Row],[On hand quantity after purchase]]&gt;Table1[[#This Row],[APU  Projection for oct]],"Yes","No")</f>
        <v>Yes</v>
      </c>
      <c r="X1043" s="59">
        <f>AE1043-Table1[[#This Row],[On Hand Stock (units)]]</f>
        <v>5409.4928194292206</v>
      </c>
      <c r="Y1043" s="59">
        <f>MAX(Table1[[#This Row],[Qty required to meet next quarter]],Table1[[#This Row],[MOQ/One lead time demand]])</f>
        <v>5409.4928194292206</v>
      </c>
      <c r="Z1043" s="59">
        <f>Table1[[#This Row],[Qty to purchase]]*Table1[[#This Row],[Std. Price ($)]]</f>
        <v>43605.143245497158</v>
      </c>
      <c r="AA1043" s="59"/>
      <c r="AB1043" s="59"/>
      <c r="AC1043" s="61">
        <f>Table1[[#This Row],[On Hand Stock (units)]]-(12*Table1[[#This Row],[APU
(units)]])</f>
        <v>-3088.1395456052205</v>
      </c>
      <c r="AD1043" s="64">
        <v>758.40000000000009</v>
      </c>
      <c r="AE1043" s="65">
        <f>AD1043*Table1[[#This Row],[Std. Price ($)]]</f>
        <v>6113.3532738240001</v>
      </c>
    </row>
    <row r="1044" spans="1:31" ht="18.5" x14ac:dyDescent="0.35">
      <c r="A1044" s="46">
        <v>79282.395642600372</v>
      </c>
      <c r="B1044" s="47">
        <v>14.551199999999998</v>
      </c>
      <c r="C1044" s="47">
        <v>1742.9405072639997</v>
      </c>
      <c r="D1044" s="47">
        <f>Table1[[#This Row],[On-Hand Stock ($)]]/Table1[[#This Row],[Std. Price ($)]]</f>
        <v>119.77984683490021</v>
      </c>
      <c r="E1044" s="48">
        <v>340</v>
      </c>
      <c r="F1044" s="49">
        <v>-0.6</v>
      </c>
      <c r="G1044" s="48">
        <v>1</v>
      </c>
      <c r="H1044" s="48">
        <v>0.63</v>
      </c>
      <c r="I1044" s="48">
        <v>16</v>
      </c>
      <c r="J1044" s="55">
        <f>Table1[[#This Row],[APU
(units)]]+(Table1[[#This Row],[APU Trend]]*Table1[[#This Row],[APU
(units)]])</f>
        <v>136</v>
      </c>
      <c r="K1044" s="55" t="str">
        <f>IF(Table1[[#This Row],[On Hand Stock (units)]]&gt;J1044,"Yes","No")</f>
        <v>No</v>
      </c>
      <c r="L1044" s="55">
        <f>Table1[[#This Row],[Lead Time (days)]]/Table1[[#This Row],[S-OTD]]</f>
        <v>16</v>
      </c>
      <c r="M1044" s="55">
        <f>(Table1[[#This Row],[Demand variability (COV)]]/100)*E1044</f>
        <v>2.1419999999999999</v>
      </c>
      <c r="N1044" s="55">
        <f>AVERAGE(Table1[[#This Row],[Lead Time (days)]],Table1[[#This Row],[Exp. Lead time]])</f>
        <v>16</v>
      </c>
      <c r="O1044" s="55">
        <f>(Table1[[#This Row],[Exp. Lead time]]-N1044)^2</f>
        <v>0</v>
      </c>
      <c r="P1044" s="55">
        <v>0</v>
      </c>
      <c r="Q1044" s="55">
        <f>1.64*SQRT(Table1[[#This Row],[Lead Time (days)]]*(M1044^2)+Table1[[#This Row],[APU
(units)]]*P1044)</f>
        <v>14.051519999999998</v>
      </c>
      <c r="R1044" s="58">
        <f>Table1[[#This Row],[Safety Stock]]+(E1044/30)*Table1[[#This Row],[Lead Time (days)]]</f>
        <v>195.38485333333335</v>
      </c>
      <c r="S1044" s="58" t="str">
        <f>IF(Table1[[#This Row],[On Hand Stock (units)]]&gt;R1044,"yes","no")</f>
        <v>no</v>
      </c>
      <c r="T1044" s="59">
        <f>Table1[[#This Row],[On Hand Stock (units)]]-J1044</f>
        <v>-16.220153165099788</v>
      </c>
      <c r="U1044" s="59">
        <f>Table1[[#This Row],[Exp. Lead time]]*Table1[[#This Row],[APU
(units)]]/30</f>
        <v>181.33333333333334</v>
      </c>
      <c r="V1044" s="59">
        <f>Table1[[#This Row],[On Hand Stock (units)]]+U1044</f>
        <v>301.11318016823355</v>
      </c>
      <c r="W1044" s="59" t="str">
        <f>IF(Table1[[#This Row],[On hand quantity after purchase]]&gt;Table1[[#This Row],[APU  Projection for oct]],"Yes","No")</f>
        <v>Yes</v>
      </c>
      <c r="X1044" s="59">
        <f>AE1044-Table1[[#This Row],[On Hand Stock (units)]]</f>
        <v>-3088.2246468348981</v>
      </c>
      <c r="Y1044" s="59">
        <f>MAX(Table1[[#This Row],[Qty required to meet next quarter]],Table1[[#This Row],[MOQ/One lead time demand]])</f>
        <v>181.33333333333334</v>
      </c>
      <c r="Z1044" s="59">
        <f>Table1[[#This Row],[Qty to purchase]]*Table1[[#This Row],[Std. Price ($)]]</f>
        <v>2638.6175999999996</v>
      </c>
      <c r="AA1044" s="59"/>
      <c r="AB1044" s="59"/>
      <c r="AC1044" s="61">
        <f>Table1[[#This Row],[On Hand Stock (units)]]-(12*Table1[[#This Row],[APU
(units)]])</f>
        <v>-3960.2201531650999</v>
      </c>
      <c r="AD1044" s="64">
        <v>-203.99999999999989</v>
      </c>
      <c r="AE1044" s="65">
        <f>AD1044*Table1[[#This Row],[Std. Price ($)]]</f>
        <v>-2968.4447999999979</v>
      </c>
    </row>
    <row r="1045" spans="1:31" ht="18.5" x14ac:dyDescent="0.35">
      <c r="A1045" s="46">
        <v>33850.331139467191</v>
      </c>
      <c r="B1045" s="47">
        <v>10.491999999999999</v>
      </c>
      <c r="C1045" s="47">
        <v>1221.8560992</v>
      </c>
      <c r="D1045" s="47">
        <f>Table1[[#This Row],[On-Hand Stock ($)]]/Table1[[#This Row],[Std. Price ($)]]</f>
        <v>116.45597590545178</v>
      </c>
      <c r="E1045" s="48">
        <v>422</v>
      </c>
      <c r="F1045" s="49">
        <v>1.2</v>
      </c>
      <c r="G1045" s="48">
        <v>1</v>
      </c>
      <c r="H1045" s="48">
        <v>1</v>
      </c>
      <c r="I1045" s="48">
        <v>8</v>
      </c>
      <c r="J1045" s="55">
        <f>Table1[[#This Row],[APU
(units)]]+(Table1[[#This Row],[APU Trend]]*Table1[[#This Row],[APU
(units)]])</f>
        <v>928.4</v>
      </c>
      <c r="K1045" s="55" t="str">
        <f>IF(Table1[[#This Row],[On Hand Stock (units)]]&gt;J1045,"Yes","No")</f>
        <v>No</v>
      </c>
      <c r="L1045" s="55">
        <f>Table1[[#This Row],[Lead Time (days)]]/Table1[[#This Row],[S-OTD]]</f>
        <v>8</v>
      </c>
      <c r="M1045" s="55">
        <f>(Table1[[#This Row],[Demand variability (COV)]]/100)*E1045</f>
        <v>4.22</v>
      </c>
      <c r="N1045" s="55">
        <f>AVERAGE(Table1[[#This Row],[Lead Time (days)]],Table1[[#This Row],[Exp. Lead time]])</f>
        <v>8</v>
      </c>
      <c r="O1045" s="55">
        <f>(Table1[[#This Row],[Exp. Lead time]]-N1045)^2</f>
        <v>0</v>
      </c>
      <c r="P1045" s="55">
        <v>0</v>
      </c>
      <c r="Q1045" s="55">
        <f>1.64*SQRT(Table1[[#This Row],[Lead Time (days)]]*(M1045^2)+Table1[[#This Row],[APU
(units)]]*P1045)</f>
        <v>19.574978444943429</v>
      </c>
      <c r="R1045" s="58">
        <f>Table1[[#This Row],[Safety Stock]]+(E1045/30)*Table1[[#This Row],[Lead Time (days)]]</f>
        <v>132.10831177827677</v>
      </c>
      <c r="S1045" s="58" t="str">
        <f>IF(Table1[[#This Row],[On Hand Stock (units)]]&gt;R1045,"yes","no")</f>
        <v>no</v>
      </c>
      <c r="T1045" s="59">
        <f>Table1[[#This Row],[On Hand Stock (units)]]-J1045</f>
        <v>-811.94402409454824</v>
      </c>
      <c r="U1045" s="59">
        <f>Table1[[#This Row],[Exp. Lead time]]*Table1[[#This Row],[APU
(units)]]/30</f>
        <v>112.53333333333333</v>
      </c>
      <c r="V1045" s="59">
        <f>Table1[[#This Row],[On Hand Stock (units)]]+U1045</f>
        <v>228.9893092387851</v>
      </c>
      <c r="W1045" s="59" t="str">
        <f>IF(Table1[[#This Row],[On hand quantity after purchase]]&gt;Table1[[#This Row],[APU  Projection for oct]],"Yes","No")</f>
        <v>No</v>
      </c>
      <c r="X1045" s="59">
        <f>AE1045-Table1[[#This Row],[On Hand Stock (units)]]</f>
        <v>45045.308824094536</v>
      </c>
      <c r="Y1045" s="59">
        <f>MAX(Table1[[#This Row],[Qty required to meet next quarter]],Table1[[#This Row],[MOQ/One lead time demand]])</f>
        <v>45045.308824094536</v>
      </c>
      <c r="Z1045" s="59">
        <f>Table1[[#This Row],[Qty to purchase]]*Table1[[#This Row],[Std. Price ($)]]</f>
        <v>472615.38018239982</v>
      </c>
      <c r="AA1045" s="59"/>
      <c r="AB1045" s="59"/>
      <c r="AC1045" s="61">
        <f>Table1[[#This Row],[On Hand Stock (units)]]-(12*Table1[[#This Row],[APU
(units)]])</f>
        <v>-4947.5440240945481</v>
      </c>
      <c r="AD1045" s="64">
        <v>4304.3999999999996</v>
      </c>
      <c r="AE1045" s="65">
        <f>AD1045*Table1[[#This Row],[Std. Price ($)]]</f>
        <v>45161.76479999999</v>
      </c>
    </row>
    <row r="1046" spans="1:31" ht="18.5" x14ac:dyDescent="0.35">
      <c r="A1046" s="46">
        <v>18455.613808526483</v>
      </c>
      <c r="B1046" s="47">
        <v>16.434265029999999</v>
      </c>
      <c r="C1046" s="47">
        <v>4507.3239387584981</v>
      </c>
      <c r="D1046" s="47">
        <f>Table1[[#This Row],[On-Hand Stock ($)]]/Table1[[#This Row],[Std. Price ($)]]</f>
        <v>274.26379765268388</v>
      </c>
      <c r="E1046" s="48">
        <v>106</v>
      </c>
      <c r="F1046" s="49">
        <v>0.2</v>
      </c>
      <c r="G1046" s="48">
        <v>1</v>
      </c>
      <c r="H1046" s="48">
        <v>1.26</v>
      </c>
      <c r="I1046" s="48">
        <v>51</v>
      </c>
      <c r="J1046" s="55">
        <f>Table1[[#This Row],[APU
(units)]]+(Table1[[#This Row],[APU Trend]]*Table1[[#This Row],[APU
(units)]])</f>
        <v>127.2</v>
      </c>
      <c r="K1046" s="55" t="str">
        <f>IF(Table1[[#This Row],[On Hand Stock (units)]]&gt;J1046,"Yes","No")</f>
        <v>Yes</v>
      </c>
      <c r="L1046" s="55">
        <f>Table1[[#This Row],[Lead Time (days)]]/Table1[[#This Row],[S-OTD]]</f>
        <v>51</v>
      </c>
      <c r="M1046" s="55">
        <f>(Table1[[#This Row],[Demand variability (COV)]]/100)*E1046</f>
        <v>1.3355999999999999</v>
      </c>
      <c r="N1046" s="55">
        <f>AVERAGE(Table1[[#This Row],[Lead Time (days)]],Table1[[#This Row],[Exp. Lead time]])</f>
        <v>51</v>
      </c>
      <c r="O1046" s="55">
        <f>(Table1[[#This Row],[Exp. Lead time]]-N1046)^2</f>
        <v>0</v>
      </c>
      <c r="P1046" s="55">
        <v>0</v>
      </c>
      <c r="Q1046" s="55">
        <f>1.64*SQRT(Table1[[#This Row],[Lead Time (days)]]*(M1046^2)+Table1[[#This Row],[APU
(units)]]*P1046)</f>
        <v>15.6424705670254</v>
      </c>
      <c r="R1046" s="58">
        <f>Table1[[#This Row],[Safety Stock]]+(E1046/30)*Table1[[#This Row],[Lead Time (days)]]</f>
        <v>195.8424705670254</v>
      </c>
      <c r="S1046" s="58" t="str">
        <f>IF(Table1[[#This Row],[On Hand Stock (units)]]&gt;R1046,"yes","no")</f>
        <v>yes</v>
      </c>
      <c r="T1046" s="59">
        <f>Table1[[#This Row],[On Hand Stock (units)]]-J1046</f>
        <v>147.06379765268389</v>
      </c>
      <c r="U1046" s="59">
        <f>Table1[[#This Row],[Exp. Lead time]]*Table1[[#This Row],[APU
(units)]]/30</f>
        <v>180.2</v>
      </c>
      <c r="V1046" s="59">
        <f>Table1[[#This Row],[On Hand Stock (units)]]+U1046</f>
        <v>454.46379765268387</v>
      </c>
      <c r="W1046" s="59" t="str">
        <f>IF(Table1[[#This Row],[On hand quantity after purchase]]&gt;Table1[[#This Row],[APU  Projection for oct]],"Yes","No")</f>
        <v>Yes</v>
      </c>
      <c r="X1046" s="59">
        <f>AE1046-Table1[[#This Row],[On Hand Stock (units)]]</f>
        <v>7042.270993703316</v>
      </c>
      <c r="Y1046" s="59">
        <f>MAX(Table1[[#This Row],[Qty required to meet next quarter]],Table1[[#This Row],[MOQ/One lead time demand]])</f>
        <v>7042.270993703316</v>
      </c>
      <c r="Z1046" s="59">
        <f>Table1[[#This Row],[Qty to purchase]]*Table1[[#This Row],[Std. Price ($)]]</f>
        <v>115734.54792360174</v>
      </c>
      <c r="AA1046" s="59"/>
      <c r="AB1046" s="59"/>
      <c r="AC1046" s="61">
        <f>Table1[[#This Row],[On Hand Stock (units)]]-(12*Table1[[#This Row],[APU
(units)]])</f>
        <v>-997.73620234731607</v>
      </c>
      <c r="AD1046" s="64">
        <v>445.20000000000005</v>
      </c>
      <c r="AE1046" s="65">
        <f>AD1046*Table1[[#This Row],[Std. Price ($)]]</f>
        <v>7316.5347913559999</v>
      </c>
    </row>
    <row r="1047" spans="1:31" ht="18.5" x14ac:dyDescent="0.35">
      <c r="A1047" s="46">
        <v>29642.640796549036</v>
      </c>
      <c r="B1047" s="47">
        <v>21.774554999999999</v>
      </c>
      <c r="C1047" s="47">
        <v>1215.2380384021533</v>
      </c>
      <c r="D1047" s="47">
        <f>Table1[[#This Row],[On-Hand Stock ($)]]/Table1[[#This Row],[Std. Price ($)]]</f>
        <v>55.810005687930399</v>
      </c>
      <c r="E1047" s="48">
        <v>414</v>
      </c>
      <c r="F1047" s="49">
        <v>-0.1</v>
      </c>
      <c r="G1047" s="48">
        <v>0.98</v>
      </c>
      <c r="H1047" s="48">
        <v>1.44</v>
      </c>
      <c r="I1047" s="48">
        <v>2</v>
      </c>
      <c r="J1047" s="55">
        <f>Table1[[#This Row],[APU
(units)]]+(Table1[[#This Row],[APU Trend]]*Table1[[#This Row],[APU
(units)]])</f>
        <v>372.6</v>
      </c>
      <c r="K1047" s="55" t="str">
        <f>IF(Table1[[#This Row],[On Hand Stock (units)]]&gt;J1047,"Yes","No")</f>
        <v>No</v>
      </c>
      <c r="L1047" s="55">
        <f>Table1[[#This Row],[Lead Time (days)]]/Table1[[#This Row],[S-OTD]]</f>
        <v>2.0408163265306123</v>
      </c>
      <c r="M1047" s="55">
        <f>(Table1[[#This Row],[Demand variability (COV)]]/100)*E1047</f>
        <v>5.9615999999999998</v>
      </c>
      <c r="N1047" s="55">
        <f>AVERAGE(Table1[[#This Row],[Lead Time (days)]],Table1[[#This Row],[Exp. Lead time]])</f>
        <v>2.0204081632653059</v>
      </c>
      <c r="O1047" s="55">
        <f>(Table1[[#This Row],[Exp. Lead time]]-N1047)^2</f>
        <v>4.1649312786340025E-4</v>
      </c>
      <c r="P1047" s="55">
        <v>4.1649312786340025E-4</v>
      </c>
      <c r="Q1047" s="55">
        <f>1.64*SQRT(Table1[[#This Row],[Lead Time (days)]]*(M1047^2)+Table1[[#This Row],[APU
(units)]]*P1047)</f>
        <v>13.843560212556103</v>
      </c>
      <c r="R1047" s="58">
        <f>Table1[[#This Row],[Safety Stock]]+(E1047/30)*Table1[[#This Row],[Lead Time (days)]]</f>
        <v>41.443560212556108</v>
      </c>
      <c r="S1047" s="58" t="str">
        <f>IF(Table1[[#This Row],[On Hand Stock (units)]]&gt;R1047,"yes","no")</f>
        <v>yes</v>
      </c>
      <c r="T1047" s="59">
        <f>Table1[[#This Row],[On Hand Stock (units)]]-J1047</f>
        <v>-316.78999431206961</v>
      </c>
      <c r="U1047" s="59">
        <f>Table1[[#This Row],[Exp. Lead time]]*Table1[[#This Row],[APU
(units)]]/30</f>
        <v>28.163265306122451</v>
      </c>
      <c r="V1047" s="59">
        <f>Table1[[#This Row],[On Hand Stock (units)]]+U1047</f>
        <v>83.973270994052854</v>
      </c>
      <c r="W1047" s="59" t="str">
        <f>IF(Table1[[#This Row],[On hand quantity after purchase]]&gt;Table1[[#This Row],[APU  Projection for oct]],"Yes","No")</f>
        <v>No</v>
      </c>
      <c r="X1047" s="59">
        <f>AE1047-Table1[[#This Row],[On Hand Stock (units)]]</f>
        <v>21579.387842312066</v>
      </c>
      <c r="Y1047" s="59">
        <f>MAX(Table1[[#This Row],[Qty required to meet next quarter]],Table1[[#This Row],[MOQ/One lead time demand]])</f>
        <v>21579.387842312066</v>
      </c>
      <c r="Z1047" s="59">
        <f>Table1[[#This Row],[Qty to purchase]]*Table1[[#This Row],[Std. Price ($)]]</f>
        <v>469881.56743875542</v>
      </c>
      <c r="AA1047" s="59"/>
      <c r="AB1047" s="59"/>
      <c r="AC1047" s="61">
        <f>Table1[[#This Row],[On Hand Stock (units)]]-(12*Table1[[#This Row],[APU
(units)]])</f>
        <v>-4912.1899943120698</v>
      </c>
      <c r="AD1047" s="64">
        <v>993.59999999999991</v>
      </c>
      <c r="AE1047" s="65">
        <f>AD1047*Table1[[#This Row],[Std. Price ($)]]</f>
        <v>21635.197847999996</v>
      </c>
    </row>
    <row r="1048" spans="1:31" ht="18.5" x14ac:dyDescent="0.35">
      <c r="A1048" s="46">
        <v>7595.5523574007148</v>
      </c>
      <c r="B1048" s="47">
        <v>37.766737890000002</v>
      </c>
      <c r="C1048" s="47">
        <v>306.50462920047875</v>
      </c>
      <c r="D1048" s="47">
        <f>Table1[[#This Row],[On-Hand Stock ($)]]/Table1[[#This Row],[Std. Price ($)]]</f>
        <v>8.1157295102693006</v>
      </c>
      <c r="E1048" s="48">
        <v>186</v>
      </c>
      <c r="F1048" s="49">
        <v>0.2</v>
      </c>
      <c r="G1048" s="48">
        <v>0.91</v>
      </c>
      <c r="H1048" s="48">
        <v>0.34</v>
      </c>
      <c r="I1048" s="48">
        <v>3</v>
      </c>
      <c r="J1048" s="55">
        <f>Table1[[#This Row],[APU
(units)]]+(Table1[[#This Row],[APU Trend]]*Table1[[#This Row],[APU
(units)]])</f>
        <v>223.2</v>
      </c>
      <c r="K1048" s="55" t="str">
        <f>IF(Table1[[#This Row],[On Hand Stock (units)]]&gt;J1048,"Yes","No")</f>
        <v>No</v>
      </c>
      <c r="L1048" s="55">
        <f>Table1[[#This Row],[Lead Time (days)]]/Table1[[#This Row],[S-OTD]]</f>
        <v>3.2967032967032965</v>
      </c>
      <c r="M1048" s="55">
        <f>(Table1[[#This Row],[Demand variability (COV)]]/100)*E1048</f>
        <v>0.63240000000000007</v>
      </c>
      <c r="N1048" s="55">
        <f>AVERAGE(Table1[[#This Row],[Lead Time (days)]],Table1[[#This Row],[Exp. Lead time]])</f>
        <v>3.1483516483516483</v>
      </c>
      <c r="O1048" s="55">
        <f>(Table1[[#This Row],[Exp. Lead time]]-N1048)^2</f>
        <v>2.2008211568651105E-2</v>
      </c>
      <c r="P1048" s="55">
        <v>2.2008211568651105E-2</v>
      </c>
      <c r="Q1048" s="55">
        <f>1.64*SQRT(Table1[[#This Row],[Lead Time (days)]]*(M1048^2)+Table1[[#This Row],[APU
(units)]]*P1048)</f>
        <v>3.7731822660462857</v>
      </c>
      <c r="R1048" s="58">
        <f>Table1[[#This Row],[Safety Stock]]+(E1048/30)*Table1[[#This Row],[Lead Time (days)]]</f>
        <v>22.373182266046285</v>
      </c>
      <c r="S1048" s="58" t="str">
        <f>IF(Table1[[#This Row],[On Hand Stock (units)]]&gt;R1048,"yes","no")</f>
        <v>no</v>
      </c>
      <c r="T1048" s="59">
        <f>Table1[[#This Row],[On Hand Stock (units)]]-J1048</f>
        <v>-215.0842704897307</v>
      </c>
      <c r="U1048" s="59">
        <f>Table1[[#This Row],[Exp. Lead time]]*Table1[[#This Row],[APU
(units)]]/30</f>
        <v>20.439560439560442</v>
      </c>
      <c r="V1048" s="59">
        <f>Table1[[#This Row],[On Hand Stock (units)]]+U1048</f>
        <v>28.555289949829742</v>
      </c>
      <c r="W1048" s="59" t="str">
        <f>IF(Table1[[#This Row],[On hand quantity after purchase]]&gt;Table1[[#This Row],[APU  Projection for oct]],"Yes","No")</f>
        <v>No</v>
      </c>
      <c r="X1048" s="59">
        <f>AE1048-Table1[[#This Row],[On Hand Stock (units)]]</f>
        <v>29495.259910157736</v>
      </c>
      <c r="Y1048" s="59">
        <f>MAX(Table1[[#This Row],[Qty required to meet next quarter]],Table1[[#This Row],[MOQ/One lead time demand]])</f>
        <v>29495.259910157736</v>
      </c>
      <c r="Z1048" s="59">
        <f>Table1[[#This Row],[Qty to purchase]]*Table1[[#This Row],[Std. Price ($)]]</f>
        <v>1113939.7500243522</v>
      </c>
      <c r="AA1048" s="59"/>
      <c r="AB1048" s="59"/>
      <c r="AC1048" s="61">
        <f>Table1[[#This Row],[On Hand Stock (units)]]-(12*Table1[[#This Row],[APU
(units)]])</f>
        <v>-2223.8842704897306</v>
      </c>
      <c r="AD1048" s="64">
        <v>781.2</v>
      </c>
      <c r="AE1048" s="65">
        <f>AD1048*Table1[[#This Row],[Std. Price ($)]]</f>
        <v>29503.375639668004</v>
      </c>
    </row>
    <row r="1049" spans="1:31" ht="18.5" x14ac:dyDescent="0.35">
      <c r="A1049" s="46">
        <v>139.85232169538841</v>
      </c>
      <c r="B1049" s="47">
        <v>111.26793692</v>
      </c>
      <c r="C1049" s="47">
        <v>4523.6632653880879</v>
      </c>
      <c r="D1049" s="47">
        <f>Table1[[#This Row],[On-Hand Stock ($)]]/Table1[[#This Row],[Std. Price ($)]]</f>
        <v>40.655586780947822</v>
      </c>
      <c r="E1049" s="48">
        <v>26</v>
      </c>
      <c r="F1049" s="49">
        <v>0.2</v>
      </c>
      <c r="G1049" s="48">
        <v>0.98</v>
      </c>
      <c r="H1049" s="48">
        <v>1.56</v>
      </c>
      <c r="I1049" s="48">
        <v>26</v>
      </c>
      <c r="J1049" s="55">
        <f>Table1[[#This Row],[APU
(units)]]+(Table1[[#This Row],[APU Trend]]*Table1[[#This Row],[APU
(units)]])</f>
        <v>31.2</v>
      </c>
      <c r="K1049" s="55" t="str">
        <f>IF(Table1[[#This Row],[On Hand Stock (units)]]&gt;J1049,"Yes","No")</f>
        <v>Yes</v>
      </c>
      <c r="L1049" s="55">
        <f>Table1[[#This Row],[Lead Time (days)]]/Table1[[#This Row],[S-OTD]]</f>
        <v>26.530612244897959</v>
      </c>
      <c r="M1049" s="55">
        <f>(Table1[[#This Row],[Demand variability (COV)]]/100)*E1049</f>
        <v>0.40560000000000002</v>
      </c>
      <c r="N1049" s="55">
        <f>AVERAGE(Table1[[#This Row],[Lead Time (days)]],Table1[[#This Row],[Exp. Lead time]])</f>
        <v>26.26530612244898</v>
      </c>
      <c r="O1049" s="55">
        <f>(Table1[[#This Row],[Exp. Lead time]]-N1049)^2</f>
        <v>7.0387338608912997E-2</v>
      </c>
      <c r="P1049" s="55">
        <v>7.0387338608912997E-2</v>
      </c>
      <c r="Q1049" s="55">
        <f>1.64*SQRT(Table1[[#This Row],[Lead Time (days)]]*(M1049^2)+Table1[[#This Row],[APU
(units)]]*P1049)</f>
        <v>4.0529460931823209</v>
      </c>
      <c r="R1049" s="58">
        <f>Table1[[#This Row],[Safety Stock]]+(E1049/30)*Table1[[#This Row],[Lead Time (days)]]</f>
        <v>26.586279426515656</v>
      </c>
      <c r="S1049" s="58" t="str">
        <f>IF(Table1[[#This Row],[On Hand Stock (units)]]&gt;R1049,"yes","no")</f>
        <v>yes</v>
      </c>
      <c r="T1049" s="59">
        <f>Table1[[#This Row],[On Hand Stock (units)]]-J1049</f>
        <v>9.4555867809478222</v>
      </c>
      <c r="U1049" s="59">
        <f>Table1[[#This Row],[Exp. Lead time]]*Table1[[#This Row],[APU
(units)]]/30</f>
        <v>22.993197278911566</v>
      </c>
      <c r="V1049" s="59">
        <f>Table1[[#This Row],[On Hand Stock (units)]]+U1049</f>
        <v>63.648784059859388</v>
      </c>
      <c r="W1049" s="59" t="str">
        <f>IF(Table1[[#This Row],[On hand quantity after purchase]]&gt;Table1[[#This Row],[APU  Projection for oct]],"Yes","No")</f>
        <v>Yes</v>
      </c>
      <c r="X1049" s="59">
        <f>AE1049-Table1[[#This Row],[On Hand Stock (units)]]</f>
        <v>12109.80312488305</v>
      </c>
      <c r="Y1049" s="59">
        <f>MAX(Table1[[#This Row],[Qty required to meet next quarter]],Table1[[#This Row],[MOQ/One lead time demand]])</f>
        <v>12109.80312488305</v>
      </c>
      <c r="Z1049" s="59">
        <f>Table1[[#This Row],[Qty to purchase]]*Table1[[#This Row],[Std. Price ($)]]</f>
        <v>1347432.810213106</v>
      </c>
      <c r="AA1049" s="59"/>
      <c r="AB1049" s="59"/>
      <c r="AC1049" s="61">
        <f>Table1[[#This Row],[On Hand Stock (units)]]-(12*Table1[[#This Row],[APU
(units)]])</f>
        <v>-271.34441321905217</v>
      </c>
      <c r="AD1049" s="64">
        <v>109.19999999999999</v>
      </c>
      <c r="AE1049" s="65">
        <f>AD1049*Table1[[#This Row],[Std. Price ($)]]</f>
        <v>12150.458711663998</v>
      </c>
    </row>
    <row r="1050" spans="1:31" ht="18.5" x14ac:dyDescent="0.35">
      <c r="A1050" s="46">
        <v>33720.916694209416</v>
      </c>
      <c r="B1050" s="47">
        <v>46.651611599999995</v>
      </c>
      <c r="C1050" s="47">
        <v>12074.954031772097</v>
      </c>
      <c r="D1050" s="47">
        <f>Table1[[#This Row],[On-Hand Stock ($)]]/Table1[[#This Row],[Std. Price ($)]]</f>
        <v>258.83251655495002</v>
      </c>
      <c r="E1050" s="48">
        <v>332</v>
      </c>
      <c r="F1050" s="49">
        <v>-0.4</v>
      </c>
      <c r="G1050" s="48">
        <v>1</v>
      </c>
      <c r="H1050" s="48">
        <v>0.76</v>
      </c>
      <c r="I1050" s="48">
        <v>26</v>
      </c>
      <c r="J1050" s="55">
        <f>Table1[[#This Row],[APU
(units)]]+(Table1[[#This Row],[APU Trend]]*Table1[[#This Row],[APU
(units)]])</f>
        <v>199.2</v>
      </c>
      <c r="K1050" s="55" t="str">
        <f>IF(Table1[[#This Row],[On Hand Stock (units)]]&gt;J1050,"Yes","No")</f>
        <v>Yes</v>
      </c>
      <c r="L1050" s="55">
        <f>Table1[[#This Row],[Lead Time (days)]]/Table1[[#This Row],[S-OTD]]</f>
        <v>26</v>
      </c>
      <c r="M1050" s="55">
        <f>(Table1[[#This Row],[Demand variability (COV)]]/100)*E1050</f>
        <v>2.5232000000000001</v>
      </c>
      <c r="N1050" s="55">
        <f>AVERAGE(Table1[[#This Row],[Lead Time (days)]],Table1[[#This Row],[Exp. Lead time]])</f>
        <v>26</v>
      </c>
      <c r="O1050" s="55">
        <f>(Table1[[#This Row],[Exp. Lead time]]-N1050)^2</f>
        <v>0</v>
      </c>
      <c r="P1050" s="55">
        <v>0</v>
      </c>
      <c r="Q1050" s="55">
        <f>1.64*SQRT(Table1[[#This Row],[Lead Time (days)]]*(M1050^2)+Table1[[#This Row],[APU
(units)]]*P1050)</f>
        <v>21.099987500183595</v>
      </c>
      <c r="R1050" s="58">
        <f>Table1[[#This Row],[Safety Stock]]+(E1050/30)*Table1[[#This Row],[Lead Time (days)]]</f>
        <v>308.83332083351695</v>
      </c>
      <c r="S1050" s="58" t="str">
        <f>IF(Table1[[#This Row],[On Hand Stock (units)]]&gt;R1050,"yes","no")</f>
        <v>no</v>
      </c>
      <c r="T1050" s="59">
        <f>Table1[[#This Row],[On Hand Stock (units)]]-J1050</f>
        <v>59.63251655495003</v>
      </c>
      <c r="U1050" s="59">
        <f>Table1[[#This Row],[Exp. Lead time]]*Table1[[#This Row],[APU
(units)]]/30</f>
        <v>287.73333333333335</v>
      </c>
      <c r="V1050" s="59">
        <f>Table1[[#This Row],[On Hand Stock (units)]]+U1050</f>
        <v>546.56584988828331</v>
      </c>
      <c r="W1050" s="59" t="str">
        <f>IF(Table1[[#This Row],[On hand quantity after purchase]]&gt;Table1[[#This Row],[APU  Projection for oct]],"Yes","No")</f>
        <v>Yes</v>
      </c>
      <c r="X1050" s="59">
        <f>AE1050-Table1[[#This Row],[On Hand Stock (units)]]</f>
        <v>9034.1685141650451</v>
      </c>
      <c r="Y1050" s="59">
        <f>MAX(Table1[[#This Row],[Qty required to meet next quarter]],Table1[[#This Row],[MOQ/One lead time demand]])</f>
        <v>9034.1685141650451</v>
      </c>
      <c r="Z1050" s="59">
        <f>Table1[[#This Row],[Qty to purchase]]*Table1[[#This Row],[Std. Price ($)]]</f>
        <v>421458.52065177675</v>
      </c>
      <c r="AA1050" s="59"/>
      <c r="AB1050" s="59"/>
      <c r="AC1050" s="61">
        <f>Table1[[#This Row],[On Hand Stock (units)]]-(12*Table1[[#This Row],[APU
(units)]])</f>
        <v>-3725.16748344505</v>
      </c>
      <c r="AD1050" s="64">
        <v>199.19999999999993</v>
      </c>
      <c r="AE1050" s="65">
        <f>AD1050*Table1[[#This Row],[Std. Price ($)]]</f>
        <v>9293.0010307199955</v>
      </c>
    </row>
    <row r="1051" spans="1:31" ht="18.5" x14ac:dyDescent="0.35">
      <c r="A1051" s="46">
        <v>12707.548548324299</v>
      </c>
      <c r="B1051" s="47">
        <v>8.8322000000000003</v>
      </c>
      <c r="C1051" s="47">
        <v>1229.8481303679998</v>
      </c>
      <c r="D1051" s="47">
        <f>Table1[[#This Row],[On-Hand Stock ($)]]/Table1[[#This Row],[Std. Price ($)]]</f>
        <v>139.24595574919044</v>
      </c>
      <c r="E1051" s="48">
        <v>260</v>
      </c>
      <c r="F1051" s="49">
        <v>-0.2</v>
      </c>
      <c r="G1051" s="48">
        <v>1</v>
      </c>
      <c r="H1051" s="48">
        <v>0.62</v>
      </c>
      <c r="I1051" s="48">
        <v>16</v>
      </c>
      <c r="J1051" s="55">
        <f>Table1[[#This Row],[APU
(units)]]+(Table1[[#This Row],[APU Trend]]*Table1[[#This Row],[APU
(units)]])</f>
        <v>208</v>
      </c>
      <c r="K1051" s="55" t="str">
        <f>IF(Table1[[#This Row],[On Hand Stock (units)]]&gt;J1051,"Yes","No")</f>
        <v>No</v>
      </c>
      <c r="L1051" s="55">
        <f>Table1[[#This Row],[Lead Time (days)]]/Table1[[#This Row],[S-OTD]]</f>
        <v>16</v>
      </c>
      <c r="M1051" s="55">
        <f>(Table1[[#This Row],[Demand variability (COV)]]/100)*E1051</f>
        <v>1.6119999999999999</v>
      </c>
      <c r="N1051" s="55">
        <f>AVERAGE(Table1[[#This Row],[Lead Time (days)]],Table1[[#This Row],[Exp. Lead time]])</f>
        <v>16</v>
      </c>
      <c r="O1051" s="55">
        <f>(Table1[[#This Row],[Exp. Lead time]]-N1051)^2</f>
        <v>0</v>
      </c>
      <c r="P1051" s="55">
        <v>0</v>
      </c>
      <c r="Q1051" s="55">
        <f>1.64*SQRT(Table1[[#This Row],[Lead Time (days)]]*(M1051^2)+Table1[[#This Row],[APU
(units)]]*P1051)</f>
        <v>10.574719999999999</v>
      </c>
      <c r="R1051" s="58">
        <f>Table1[[#This Row],[Safety Stock]]+(E1051/30)*Table1[[#This Row],[Lead Time (days)]]</f>
        <v>149.24138666666664</v>
      </c>
      <c r="S1051" s="58" t="str">
        <f>IF(Table1[[#This Row],[On Hand Stock (units)]]&gt;R1051,"yes","no")</f>
        <v>no</v>
      </c>
      <c r="T1051" s="59">
        <f>Table1[[#This Row],[On Hand Stock (units)]]-J1051</f>
        <v>-68.754044250809557</v>
      </c>
      <c r="U1051" s="59">
        <f>Table1[[#This Row],[Exp. Lead time]]*Table1[[#This Row],[APU
(units)]]/30</f>
        <v>138.66666666666666</v>
      </c>
      <c r="V1051" s="59">
        <f>Table1[[#This Row],[On Hand Stock (units)]]+U1051</f>
        <v>277.91262241585707</v>
      </c>
      <c r="W1051" s="59" t="str">
        <f>IF(Table1[[#This Row],[On hand quantity after purchase]]&gt;Table1[[#This Row],[APU  Projection for oct]],"Yes","No")</f>
        <v>Yes</v>
      </c>
      <c r="X1051" s="59">
        <f>AE1051-Table1[[#This Row],[On Hand Stock (units)]]</f>
        <v>3994.2236442508101</v>
      </c>
      <c r="Y1051" s="59">
        <f>MAX(Table1[[#This Row],[Qty required to meet next quarter]],Table1[[#This Row],[MOQ/One lead time demand]])</f>
        <v>3994.2236442508101</v>
      </c>
      <c r="Z1051" s="59">
        <f>Table1[[#This Row],[Qty to purchase]]*Table1[[#This Row],[Std. Price ($)]]</f>
        <v>35277.782070752008</v>
      </c>
      <c r="AA1051" s="59"/>
      <c r="AB1051" s="59"/>
      <c r="AC1051" s="61">
        <f>Table1[[#This Row],[On Hand Stock (units)]]-(12*Table1[[#This Row],[APU
(units)]])</f>
        <v>-2980.7540442508098</v>
      </c>
      <c r="AD1051" s="64">
        <v>468</v>
      </c>
      <c r="AE1051" s="65">
        <f>AD1051*Table1[[#This Row],[Std. Price ($)]]</f>
        <v>4133.4696000000004</v>
      </c>
    </row>
    <row r="1052" spans="1:31" ht="18.5" x14ac:dyDescent="0.35">
      <c r="A1052" s="46">
        <v>8357.205585642736</v>
      </c>
      <c r="B1052" s="47">
        <v>5.1341999999999999</v>
      </c>
      <c r="C1052" s="47">
        <v>861.32324586880009</v>
      </c>
      <c r="D1052" s="47">
        <f>Table1[[#This Row],[On-Hand Stock ($)]]/Table1[[#This Row],[Std. Price ($)]]</f>
        <v>167.76191926080014</v>
      </c>
      <c r="E1052" s="48">
        <v>204</v>
      </c>
      <c r="F1052" s="49">
        <v>1.2</v>
      </c>
      <c r="G1052" s="48">
        <v>1</v>
      </c>
      <c r="H1052" s="48">
        <v>0.93</v>
      </c>
      <c r="I1052" s="48">
        <v>16</v>
      </c>
      <c r="J1052" s="55">
        <f>Table1[[#This Row],[APU
(units)]]+(Table1[[#This Row],[APU Trend]]*Table1[[#This Row],[APU
(units)]])</f>
        <v>448.79999999999995</v>
      </c>
      <c r="K1052" s="55" t="str">
        <f>IF(Table1[[#This Row],[On Hand Stock (units)]]&gt;J1052,"Yes","No")</f>
        <v>No</v>
      </c>
      <c r="L1052" s="55">
        <f>Table1[[#This Row],[Lead Time (days)]]/Table1[[#This Row],[S-OTD]]</f>
        <v>16</v>
      </c>
      <c r="M1052" s="55">
        <f>(Table1[[#This Row],[Demand variability (COV)]]/100)*E1052</f>
        <v>1.8972000000000002</v>
      </c>
      <c r="N1052" s="55">
        <f>AVERAGE(Table1[[#This Row],[Lead Time (days)]],Table1[[#This Row],[Exp. Lead time]])</f>
        <v>16</v>
      </c>
      <c r="O1052" s="55">
        <f>(Table1[[#This Row],[Exp. Lead time]]-N1052)^2</f>
        <v>0</v>
      </c>
      <c r="P1052" s="55">
        <v>0</v>
      </c>
      <c r="Q1052" s="55">
        <f>1.64*SQRT(Table1[[#This Row],[Lead Time (days)]]*(M1052^2)+Table1[[#This Row],[APU
(units)]]*P1052)</f>
        <v>12.445632000000002</v>
      </c>
      <c r="R1052" s="58">
        <f>Table1[[#This Row],[Safety Stock]]+(E1052/30)*Table1[[#This Row],[Lead Time (days)]]</f>
        <v>121.245632</v>
      </c>
      <c r="S1052" s="58" t="str">
        <f>IF(Table1[[#This Row],[On Hand Stock (units)]]&gt;R1052,"yes","no")</f>
        <v>yes</v>
      </c>
      <c r="T1052" s="59">
        <f>Table1[[#This Row],[On Hand Stock (units)]]-J1052</f>
        <v>-281.03808073919981</v>
      </c>
      <c r="U1052" s="59">
        <f>Table1[[#This Row],[Exp. Lead time]]*Table1[[#This Row],[APU
(units)]]/30</f>
        <v>108.8</v>
      </c>
      <c r="V1052" s="59">
        <f>Table1[[#This Row],[On Hand Stock (units)]]+U1052</f>
        <v>276.56191926080015</v>
      </c>
      <c r="W1052" s="59" t="str">
        <f>IF(Table1[[#This Row],[On hand quantity after purchase]]&gt;Table1[[#This Row],[APU  Projection for oct]],"Yes","No")</f>
        <v>No</v>
      </c>
      <c r="X1052" s="59">
        <f>AE1052-Table1[[#This Row],[On Hand Stock (units)]]</f>
        <v>10515.481440739199</v>
      </c>
      <c r="Y1052" s="59">
        <f>MAX(Table1[[#This Row],[Qty required to meet next quarter]],Table1[[#This Row],[MOQ/One lead time demand]])</f>
        <v>10515.481440739199</v>
      </c>
      <c r="Z1052" s="59">
        <f>Table1[[#This Row],[Qty to purchase]]*Table1[[#This Row],[Std. Price ($)]]</f>
        <v>53988.584813043191</v>
      </c>
      <c r="AA1052" s="59"/>
      <c r="AB1052" s="59"/>
      <c r="AC1052" s="61">
        <f>Table1[[#This Row],[On Hand Stock (units)]]-(12*Table1[[#This Row],[APU
(units)]])</f>
        <v>-2280.2380807392001</v>
      </c>
      <c r="AD1052" s="64">
        <v>2080.7999999999997</v>
      </c>
      <c r="AE1052" s="65">
        <f>AD1052*Table1[[#This Row],[Std. Price ($)]]</f>
        <v>10683.243359999999</v>
      </c>
    </row>
    <row r="1053" spans="1:31" ht="18.5" x14ac:dyDescent="0.35">
      <c r="A1053" s="46">
        <v>80434.792097500496</v>
      </c>
      <c r="B1053" s="47">
        <v>5.4303943199999996</v>
      </c>
      <c r="C1053" s="47">
        <v>562.02626183727784</v>
      </c>
      <c r="D1053" s="47">
        <f>Table1[[#This Row],[On-Hand Stock ($)]]/Table1[[#This Row],[Std. Price ($)]]</f>
        <v>103.49639984104836</v>
      </c>
      <c r="E1053" s="48">
        <v>398</v>
      </c>
      <c r="F1053" s="49">
        <v>-0.4</v>
      </c>
      <c r="G1053" s="48">
        <v>0.91</v>
      </c>
      <c r="H1053" s="48">
        <v>1.1599999999999999</v>
      </c>
      <c r="I1053" s="48">
        <v>5</v>
      </c>
      <c r="J1053" s="55">
        <f>Table1[[#This Row],[APU
(units)]]+(Table1[[#This Row],[APU Trend]]*Table1[[#This Row],[APU
(units)]])</f>
        <v>238.79999999999998</v>
      </c>
      <c r="K1053" s="55" t="str">
        <f>IF(Table1[[#This Row],[On Hand Stock (units)]]&gt;J1053,"Yes","No")</f>
        <v>No</v>
      </c>
      <c r="L1053" s="55">
        <f>Table1[[#This Row],[Lead Time (days)]]/Table1[[#This Row],[S-OTD]]</f>
        <v>5.4945054945054945</v>
      </c>
      <c r="M1053" s="55">
        <f>(Table1[[#This Row],[Demand variability (COV)]]/100)*E1053</f>
        <v>4.6167999999999996</v>
      </c>
      <c r="N1053" s="55">
        <f>AVERAGE(Table1[[#This Row],[Lead Time (days)]],Table1[[#This Row],[Exp. Lead time]])</f>
        <v>5.2472527472527473</v>
      </c>
      <c r="O1053" s="55">
        <f>(Table1[[#This Row],[Exp. Lead time]]-N1053)^2</f>
        <v>6.1133921024030917E-2</v>
      </c>
      <c r="P1053" s="55">
        <v>6.1133921024030917E-2</v>
      </c>
      <c r="Q1053" s="55">
        <f>1.64*SQRT(Table1[[#This Row],[Lead Time (days)]]*(M1053^2)+Table1[[#This Row],[APU
(units)]]*P1053)</f>
        <v>18.763887242520962</v>
      </c>
      <c r="R1053" s="58">
        <f>Table1[[#This Row],[Safety Stock]]+(E1053/30)*Table1[[#This Row],[Lead Time (days)]]</f>
        <v>85.097220575854308</v>
      </c>
      <c r="S1053" s="58" t="str">
        <f>IF(Table1[[#This Row],[On Hand Stock (units)]]&gt;R1053,"yes","no")</f>
        <v>yes</v>
      </c>
      <c r="T1053" s="59">
        <f>Table1[[#This Row],[On Hand Stock (units)]]-J1053</f>
        <v>-135.30360015895161</v>
      </c>
      <c r="U1053" s="59">
        <f>Table1[[#This Row],[Exp. Lead time]]*Table1[[#This Row],[APU
(units)]]/30</f>
        <v>72.893772893772891</v>
      </c>
      <c r="V1053" s="59">
        <f>Table1[[#This Row],[On Hand Stock (units)]]+U1053</f>
        <v>176.39017273482125</v>
      </c>
      <c r="W1053" s="59" t="str">
        <f>IF(Table1[[#This Row],[On hand quantity after purchase]]&gt;Table1[[#This Row],[APU  Projection for oct]],"Yes","No")</f>
        <v>No</v>
      </c>
      <c r="X1053" s="59">
        <f>AE1053-Table1[[#This Row],[On Hand Stock (units)]]</f>
        <v>1193.2817637749511</v>
      </c>
      <c r="Y1053" s="59">
        <f>MAX(Table1[[#This Row],[Qty required to meet next quarter]],Table1[[#This Row],[MOQ/One lead time demand]])</f>
        <v>1193.2817637749511</v>
      </c>
      <c r="Z1053" s="59">
        <f>Table1[[#This Row],[Qty to purchase]]*Table1[[#This Row],[Std. Price ($)]]</f>
        <v>6479.9905121630754</v>
      </c>
      <c r="AA1053" s="59"/>
      <c r="AB1053" s="59"/>
      <c r="AC1053" s="61">
        <f>Table1[[#This Row],[On Hand Stock (units)]]-(12*Table1[[#This Row],[APU
(units)]])</f>
        <v>-4672.5036001589515</v>
      </c>
      <c r="AD1053" s="64">
        <v>238.7999999999999</v>
      </c>
      <c r="AE1053" s="65">
        <f>AD1053*Table1[[#This Row],[Std. Price ($)]]</f>
        <v>1296.7781636159993</v>
      </c>
    </row>
    <row r="1054" spans="1:31" ht="18.5" x14ac:dyDescent="0.35">
      <c r="A1054" s="46">
        <v>19941.467420390247</v>
      </c>
      <c r="B1054" s="47">
        <v>8.5485457700000005</v>
      </c>
      <c r="C1054" s="47">
        <v>552.90182109389798</v>
      </c>
      <c r="D1054" s="47">
        <f>Table1[[#This Row],[On-Hand Stock ($)]]/Table1[[#This Row],[Std. Price ($)]]</f>
        <v>64.677880421981754</v>
      </c>
      <c r="E1054" s="48">
        <v>414</v>
      </c>
      <c r="F1054" s="49">
        <v>0.2</v>
      </c>
      <c r="G1054" s="48">
        <v>0.87</v>
      </c>
      <c r="H1054" s="48">
        <v>0.68</v>
      </c>
      <c r="I1054" s="48">
        <v>5</v>
      </c>
      <c r="J1054" s="55">
        <f>Table1[[#This Row],[APU
(units)]]+(Table1[[#This Row],[APU Trend]]*Table1[[#This Row],[APU
(units)]])</f>
        <v>496.8</v>
      </c>
      <c r="K1054" s="55" t="str">
        <f>IF(Table1[[#This Row],[On Hand Stock (units)]]&gt;J1054,"Yes","No")</f>
        <v>No</v>
      </c>
      <c r="L1054" s="55">
        <f>Table1[[#This Row],[Lead Time (days)]]/Table1[[#This Row],[S-OTD]]</f>
        <v>5.7471264367816088</v>
      </c>
      <c r="M1054" s="55">
        <f>(Table1[[#This Row],[Demand variability (COV)]]/100)*E1054</f>
        <v>2.8152000000000004</v>
      </c>
      <c r="N1054" s="55">
        <f>AVERAGE(Table1[[#This Row],[Lead Time (days)]],Table1[[#This Row],[Exp. Lead time]])</f>
        <v>5.3735632183908049</v>
      </c>
      <c r="O1054" s="55">
        <f>(Table1[[#This Row],[Exp. Lead time]]-N1054)^2</f>
        <v>0.1395494781344955</v>
      </c>
      <c r="P1054" s="55">
        <v>0.1395494781344955</v>
      </c>
      <c r="Q1054" s="55">
        <f>1.64*SQRT(Table1[[#This Row],[Lead Time (days)]]*(M1054^2)+Table1[[#This Row],[APU
(units)]]*P1054)</f>
        <v>16.185415756526098</v>
      </c>
      <c r="R1054" s="58">
        <f>Table1[[#This Row],[Safety Stock]]+(E1054/30)*Table1[[#This Row],[Lead Time (days)]]</f>
        <v>85.185415756526098</v>
      </c>
      <c r="S1054" s="58" t="str">
        <f>IF(Table1[[#This Row],[On Hand Stock (units)]]&gt;R1054,"yes","no")</f>
        <v>no</v>
      </c>
      <c r="T1054" s="59">
        <f>Table1[[#This Row],[On Hand Stock (units)]]-J1054</f>
        <v>-432.12211957801827</v>
      </c>
      <c r="U1054" s="59">
        <f>Table1[[#This Row],[Exp. Lead time]]*Table1[[#This Row],[APU
(units)]]/30</f>
        <v>79.310344827586206</v>
      </c>
      <c r="V1054" s="59">
        <f>Table1[[#This Row],[On Hand Stock (units)]]+U1054</f>
        <v>143.98822524956796</v>
      </c>
      <c r="W1054" s="59" t="str">
        <f>IF(Table1[[#This Row],[On hand quantity after purchase]]&gt;Table1[[#This Row],[APU  Projection for oct]],"Yes","No")</f>
        <v>No</v>
      </c>
      <c r="X1054" s="59">
        <f>AE1054-Table1[[#This Row],[On Hand Stock (units)]]</f>
        <v>14799.533504454021</v>
      </c>
      <c r="Y1054" s="59">
        <f>MAX(Table1[[#This Row],[Qty required to meet next quarter]],Table1[[#This Row],[MOQ/One lead time demand]])</f>
        <v>14799.533504454021</v>
      </c>
      <c r="Z1054" s="59">
        <f>Table1[[#This Row],[Qty to purchase]]*Table1[[#This Row],[Std. Price ($)]]</f>
        <v>126514.4895374737</v>
      </c>
      <c r="AA1054" s="59"/>
      <c r="AB1054" s="59"/>
      <c r="AC1054" s="61">
        <f>Table1[[#This Row],[On Hand Stock (units)]]-(12*Table1[[#This Row],[APU
(units)]])</f>
        <v>-4903.3221195780179</v>
      </c>
      <c r="AD1054" s="64">
        <v>1738.8000000000002</v>
      </c>
      <c r="AE1054" s="65">
        <f>AD1054*Table1[[#This Row],[Std. Price ($)]]</f>
        <v>14864.211384876002</v>
      </c>
    </row>
    <row r="1055" spans="1:31" ht="18.5" x14ac:dyDescent="0.35">
      <c r="A1055" s="46">
        <v>63307.535434066078</v>
      </c>
      <c r="B1055" s="47">
        <v>15.822946929999999</v>
      </c>
      <c r="C1055" s="47">
        <v>1135.8280254645022</v>
      </c>
      <c r="D1055" s="47">
        <f>Table1[[#This Row],[On-Hand Stock ($)]]/Table1[[#This Row],[Std. Price ($)]]</f>
        <v>71.783595716357638</v>
      </c>
      <c r="E1055" s="48">
        <v>292</v>
      </c>
      <c r="F1055" s="49">
        <v>0.4</v>
      </c>
      <c r="G1055" s="48">
        <v>0.91</v>
      </c>
      <c r="H1055" s="48">
        <v>0.57999999999999996</v>
      </c>
      <c r="I1055" s="48">
        <v>12</v>
      </c>
      <c r="J1055" s="55">
        <f>Table1[[#This Row],[APU
(units)]]+(Table1[[#This Row],[APU Trend]]*Table1[[#This Row],[APU
(units)]])</f>
        <v>408.8</v>
      </c>
      <c r="K1055" s="55" t="str">
        <f>IF(Table1[[#This Row],[On Hand Stock (units)]]&gt;J1055,"Yes","No")</f>
        <v>No</v>
      </c>
      <c r="L1055" s="55">
        <f>Table1[[#This Row],[Lead Time (days)]]/Table1[[#This Row],[S-OTD]]</f>
        <v>13.186813186813186</v>
      </c>
      <c r="M1055" s="55">
        <f>(Table1[[#This Row],[Demand variability (COV)]]/100)*E1055</f>
        <v>1.6936</v>
      </c>
      <c r="N1055" s="55">
        <f>AVERAGE(Table1[[#This Row],[Lead Time (days)]],Table1[[#This Row],[Exp. Lead time]])</f>
        <v>12.593406593406593</v>
      </c>
      <c r="O1055" s="55">
        <f>(Table1[[#This Row],[Exp. Lead time]]-N1055)^2</f>
        <v>0.35213138509841768</v>
      </c>
      <c r="P1055" s="55">
        <v>0.35213138509841768</v>
      </c>
      <c r="Q1055" s="55">
        <f>1.64*SQRT(Table1[[#This Row],[Lead Time (days)]]*(M1055^2)+Table1[[#This Row],[APU
(units)]]*P1055)</f>
        <v>19.212635765597533</v>
      </c>
      <c r="R1055" s="58">
        <f>Table1[[#This Row],[Safety Stock]]+(E1055/30)*Table1[[#This Row],[Lead Time (days)]]</f>
        <v>136.01263576559751</v>
      </c>
      <c r="S1055" s="58" t="str">
        <f>IF(Table1[[#This Row],[On Hand Stock (units)]]&gt;R1055,"yes","no")</f>
        <v>no</v>
      </c>
      <c r="T1055" s="59">
        <f>Table1[[#This Row],[On Hand Stock (units)]]-J1055</f>
        <v>-337.01640428364237</v>
      </c>
      <c r="U1055" s="59">
        <f>Table1[[#This Row],[Exp. Lead time]]*Table1[[#This Row],[APU
(units)]]/30</f>
        <v>128.35164835164835</v>
      </c>
      <c r="V1055" s="59">
        <f>Table1[[#This Row],[On Hand Stock (units)]]+U1055</f>
        <v>200.13524406800599</v>
      </c>
      <c r="W1055" s="59" t="str">
        <f>IF(Table1[[#This Row],[On hand quantity after purchase]]&gt;Table1[[#This Row],[APU  Projection for oct]],"Yes","No")</f>
        <v>No</v>
      </c>
      <c r="X1055" s="59">
        <f>AE1055-Table1[[#This Row],[On Hand Stock (units)]]</f>
        <v>24877.839123507641</v>
      </c>
      <c r="Y1055" s="59">
        <f>MAX(Table1[[#This Row],[Qty required to meet next quarter]],Table1[[#This Row],[MOQ/One lead time demand]])</f>
        <v>24877.839123507641</v>
      </c>
      <c r="Z1055" s="59">
        <f>Table1[[#This Row],[Qty to purchase]]*Table1[[#This Row],[Std. Price ($)]]</f>
        <v>393640.72818433907</v>
      </c>
      <c r="AA1055" s="59"/>
      <c r="AB1055" s="59"/>
      <c r="AC1055" s="61">
        <f>Table1[[#This Row],[On Hand Stock (units)]]-(12*Table1[[#This Row],[APU
(units)]])</f>
        <v>-3432.2164042836425</v>
      </c>
      <c r="AD1055" s="64">
        <v>1576.8000000000002</v>
      </c>
      <c r="AE1055" s="65">
        <f>AD1055*Table1[[#This Row],[Std. Price ($)]]</f>
        <v>24949.622719224</v>
      </c>
    </row>
    <row r="1056" spans="1:31" ht="18.5" x14ac:dyDescent="0.35">
      <c r="A1056" s="46">
        <v>61734.751937022884</v>
      </c>
      <c r="B1056" s="47">
        <v>9.7609999999999992</v>
      </c>
      <c r="C1056" s="47">
        <v>237.93775533707537</v>
      </c>
      <c r="D1056" s="47">
        <f>Table1[[#This Row],[On-Hand Stock ($)]]/Table1[[#This Row],[Std. Price ($)]]</f>
        <v>24.376370795725375</v>
      </c>
      <c r="E1056" s="48">
        <v>26</v>
      </c>
      <c r="F1056" s="49">
        <v>-0.1</v>
      </c>
      <c r="G1056" s="48">
        <v>0.82</v>
      </c>
      <c r="H1056" s="48">
        <v>1.41</v>
      </c>
      <c r="I1056" s="48">
        <v>16</v>
      </c>
      <c r="J1056" s="55">
        <f>Table1[[#This Row],[APU
(units)]]+(Table1[[#This Row],[APU Trend]]*Table1[[#This Row],[APU
(units)]])</f>
        <v>23.4</v>
      </c>
      <c r="K1056" s="55" t="str">
        <f>IF(Table1[[#This Row],[On Hand Stock (units)]]&gt;J1056,"Yes","No")</f>
        <v>Yes</v>
      </c>
      <c r="L1056" s="55">
        <f>Table1[[#This Row],[Lead Time (days)]]/Table1[[#This Row],[S-OTD]]</f>
        <v>19.512195121951219</v>
      </c>
      <c r="M1056" s="55">
        <f>(Table1[[#This Row],[Demand variability (COV)]]/100)*E1056</f>
        <v>0.36659999999999998</v>
      </c>
      <c r="N1056" s="55">
        <f>AVERAGE(Table1[[#This Row],[Lead Time (days)]],Table1[[#This Row],[Exp. Lead time]])</f>
        <v>17.756097560975611</v>
      </c>
      <c r="O1056" s="55">
        <f>(Table1[[#This Row],[Exp. Lead time]]-N1056)^2</f>
        <v>3.0838786436644785</v>
      </c>
      <c r="P1056" s="55">
        <v>3.0838786436644785</v>
      </c>
      <c r="Q1056" s="55">
        <f>1.64*SQRT(Table1[[#This Row],[Lead Time (days)]]*(M1056^2)+Table1[[#This Row],[APU
(units)]]*P1056)</f>
        <v>14.880790461894673</v>
      </c>
      <c r="R1056" s="58">
        <f>Table1[[#This Row],[Safety Stock]]+(E1056/30)*Table1[[#This Row],[Lead Time (days)]]</f>
        <v>28.74745712856134</v>
      </c>
      <c r="S1056" s="58" t="str">
        <f>IF(Table1[[#This Row],[On Hand Stock (units)]]&gt;R1056,"yes","no")</f>
        <v>no</v>
      </c>
      <c r="T1056" s="59">
        <f>Table1[[#This Row],[On Hand Stock (units)]]-J1056</f>
        <v>0.97637079572537644</v>
      </c>
      <c r="U1056" s="59">
        <f>Table1[[#This Row],[Exp. Lead time]]*Table1[[#This Row],[APU
(units)]]/30</f>
        <v>16.910569105691057</v>
      </c>
      <c r="V1056" s="59">
        <f>Table1[[#This Row],[On Hand Stock (units)]]+U1056</f>
        <v>41.286939901416432</v>
      </c>
      <c r="W1056" s="59" t="str">
        <f>IF(Table1[[#This Row],[On hand quantity after purchase]]&gt;Table1[[#This Row],[APU  Projection for oct]],"Yes","No")</f>
        <v>Yes</v>
      </c>
      <c r="X1056" s="59">
        <f>AE1056-Table1[[#This Row],[On Hand Stock (units)]]</f>
        <v>584.71002920427463</v>
      </c>
      <c r="Y1056" s="59">
        <f>MAX(Table1[[#This Row],[Qty required to meet next quarter]],Table1[[#This Row],[MOQ/One lead time demand]])</f>
        <v>584.71002920427463</v>
      </c>
      <c r="Z1056" s="59">
        <f>Table1[[#This Row],[Qty to purchase]]*Table1[[#This Row],[Std. Price ($)]]</f>
        <v>5707.3545950629241</v>
      </c>
      <c r="AA1056" s="59"/>
      <c r="AB1056" s="59"/>
      <c r="AC1056" s="61">
        <f>Table1[[#This Row],[On Hand Stock (units)]]-(12*Table1[[#This Row],[APU
(units)]])</f>
        <v>-287.62362920427461</v>
      </c>
      <c r="AD1056" s="64">
        <v>62.400000000000006</v>
      </c>
      <c r="AE1056" s="65">
        <f>AD1056*Table1[[#This Row],[Std. Price ($)]]</f>
        <v>609.08640000000003</v>
      </c>
    </row>
    <row r="1057" spans="1:31" ht="18.5" x14ac:dyDescent="0.35">
      <c r="A1057" s="46">
        <v>14220.412620358169</v>
      </c>
      <c r="B1057" s="47">
        <v>9.7131633599999994</v>
      </c>
      <c r="C1057" s="47">
        <v>541.4615366826489</v>
      </c>
      <c r="D1057" s="47">
        <f>Table1[[#This Row],[On-Hand Stock ($)]]/Table1[[#This Row],[Std. Price ($)]]</f>
        <v>55.745128195048594</v>
      </c>
      <c r="E1057" s="48">
        <v>332</v>
      </c>
      <c r="F1057" s="49">
        <v>1.2</v>
      </c>
      <c r="G1057" s="48">
        <v>1</v>
      </c>
      <c r="H1057" s="48">
        <v>0.28999999999999998</v>
      </c>
      <c r="I1057" s="48">
        <v>11</v>
      </c>
      <c r="J1057" s="55">
        <f>Table1[[#This Row],[APU
(units)]]+(Table1[[#This Row],[APU Trend]]*Table1[[#This Row],[APU
(units)]])</f>
        <v>730.4</v>
      </c>
      <c r="K1057" s="55" t="str">
        <f>IF(Table1[[#This Row],[On Hand Stock (units)]]&gt;J1057,"Yes","No")</f>
        <v>No</v>
      </c>
      <c r="L1057" s="55">
        <f>Table1[[#This Row],[Lead Time (days)]]/Table1[[#This Row],[S-OTD]]</f>
        <v>11</v>
      </c>
      <c r="M1057" s="55">
        <f>(Table1[[#This Row],[Demand variability (COV)]]/100)*E1057</f>
        <v>0.96279999999999988</v>
      </c>
      <c r="N1057" s="55">
        <f>AVERAGE(Table1[[#This Row],[Lead Time (days)]],Table1[[#This Row],[Exp. Lead time]])</f>
        <v>11</v>
      </c>
      <c r="O1057" s="55">
        <f>(Table1[[#This Row],[Exp. Lead time]]-N1057)^2</f>
        <v>0</v>
      </c>
      <c r="P1057" s="55">
        <v>0</v>
      </c>
      <c r="Q1057" s="55">
        <f>1.64*SQRT(Table1[[#This Row],[Lead Time (days)]]*(M1057^2)+Table1[[#This Row],[APU
(units)]]*P1057)</f>
        <v>5.236924010972853</v>
      </c>
      <c r="R1057" s="58">
        <f>Table1[[#This Row],[Safety Stock]]+(E1057/30)*Table1[[#This Row],[Lead Time (days)]]</f>
        <v>126.97025734430619</v>
      </c>
      <c r="S1057" s="58" t="str">
        <f>IF(Table1[[#This Row],[On Hand Stock (units)]]&gt;R1057,"yes","no")</f>
        <v>no</v>
      </c>
      <c r="T1057" s="59">
        <f>Table1[[#This Row],[On Hand Stock (units)]]-J1057</f>
        <v>-674.65487180495143</v>
      </c>
      <c r="U1057" s="59">
        <f>Table1[[#This Row],[Exp. Lead time]]*Table1[[#This Row],[APU
(units)]]/30</f>
        <v>121.73333333333333</v>
      </c>
      <c r="V1057" s="59">
        <f>Table1[[#This Row],[On Hand Stock (units)]]+U1057</f>
        <v>177.47846152838193</v>
      </c>
      <c r="W1057" s="59" t="str">
        <f>IF(Table1[[#This Row],[On hand quantity after purchase]]&gt;Table1[[#This Row],[APU  Projection for oct]],"Yes","No")</f>
        <v>No</v>
      </c>
      <c r="X1057" s="59">
        <f>AE1057-Table1[[#This Row],[On Hand Stock (units)]]</f>
        <v>32836.911274108948</v>
      </c>
      <c r="Y1057" s="59">
        <f>MAX(Table1[[#This Row],[Qty required to meet next quarter]],Table1[[#This Row],[MOQ/One lead time demand]])</f>
        <v>32836.911274108948</v>
      </c>
      <c r="Z1057" s="59">
        <f>Table1[[#This Row],[Qty to purchase]]*Table1[[#This Row],[Std. Price ($)]]</f>
        <v>318950.28344324592</v>
      </c>
      <c r="AA1057" s="59"/>
      <c r="AB1057" s="59"/>
      <c r="AC1057" s="61">
        <f>Table1[[#This Row],[On Hand Stock (units)]]-(12*Table1[[#This Row],[APU
(units)]])</f>
        <v>-3928.2548718049516</v>
      </c>
      <c r="AD1057" s="64">
        <v>3386.3999999999996</v>
      </c>
      <c r="AE1057" s="65">
        <f>AD1057*Table1[[#This Row],[Std. Price ($)]]</f>
        <v>32892.656402303997</v>
      </c>
    </row>
    <row r="1058" spans="1:31" ht="18.5" x14ac:dyDescent="0.35">
      <c r="A1058" s="46">
        <v>72325.83695089136</v>
      </c>
      <c r="B1058" s="47">
        <v>20.377266129999999</v>
      </c>
      <c r="C1058" s="47">
        <v>4701.3003132862705</v>
      </c>
      <c r="D1058" s="47">
        <f>Table1[[#This Row],[On-Hand Stock ($)]]/Table1[[#This Row],[Std. Price ($)]]</f>
        <v>230.71300552751188</v>
      </c>
      <c r="E1058" s="48">
        <v>170</v>
      </c>
      <c r="F1058" s="49">
        <v>-0.4</v>
      </c>
      <c r="G1058" s="48">
        <v>0.94</v>
      </c>
      <c r="H1058" s="48">
        <v>0.81</v>
      </c>
      <c r="I1058" s="48">
        <v>41</v>
      </c>
      <c r="J1058" s="55">
        <f>Table1[[#This Row],[APU
(units)]]+(Table1[[#This Row],[APU Trend]]*Table1[[#This Row],[APU
(units)]])</f>
        <v>102</v>
      </c>
      <c r="K1058" s="55" t="str">
        <f>IF(Table1[[#This Row],[On Hand Stock (units)]]&gt;J1058,"Yes","No")</f>
        <v>Yes</v>
      </c>
      <c r="L1058" s="55">
        <f>Table1[[#This Row],[Lead Time (days)]]/Table1[[#This Row],[S-OTD]]</f>
        <v>43.61702127659575</v>
      </c>
      <c r="M1058" s="55">
        <f>(Table1[[#This Row],[Demand variability (COV)]]/100)*E1058</f>
        <v>1.3770000000000002</v>
      </c>
      <c r="N1058" s="55">
        <f>AVERAGE(Table1[[#This Row],[Lead Time (days)]],Table1[[#This Row],[Exp. Lead time]])</f>
        <v>42.308510638297875</v>
      </c>
      <c r="O1058" s="55">
        <f>(Table1[[#This Row],[Exp. Lead time]]-N1058)^2</f>
        <v>1.7122000905387125</v>
      </c>
      <c r="P1058" s="55">
        <v>1.7122000905387125</v>
      </c>
      <c r="Q1058" s="55">
        <f>1.64*SQRT(Table1[[#This Row],[Lead Time (days)]]*(M1058^2)+Table1[[#This Row],[APU
(units)]]*P1058)</f>
        <v>31.495486068508235</v>
      </c>
      <c r="R1058" s="58">
        <f>Table1[[#This Row],[Safety Stock]]+(E1058/30)*Table1[[#This Row],[Lead Time (days)]]</f>
        <v>263.8288194018416</v>
      </c>
      <c r="S1058" s="58" t="str">
        <f>IF(Table1[[#This Row],[On Hand Stock (units)]]&gt;R1058,"yes","no")</f>
        <v>no</v>
      </c>
      <c r="T1058" s="59">
        <f>Table1[[#This Row],[On Hand Stock (units)]]-J1058</f>
        <v>128.71300552751188</v>
      </c>
      <c r="U1058" s="59">
        <f>Table1[[#This Row],[Exp. Lead time]]*Table1[[#This Row],[APU
(units)]]/30</f>
        <v>247.1631205673759</v>
      </c>
      <c r="V1058" s="59">
        <f>Table1[[#This Row],[On Hand Stock (units)]]+U1058</f>
        <v>477.87612609488781</v>
      </c>
      <c r="W1058" s="59" t="str">
        <f>IF(Table1[[#This Row],[On hand quantity after purchase]]&gt;Table1[[#This Row],[APU  Projection for oct]],"Yes","No")</f>
        <v>Yes</v>
      </c>
      <c r="X1058" s="59">
        <f>AE1058-Table1[[#This Row],[On Hand Stock (units)]]</f>
        <v>1847.7681397324873</v>
      </c>
      <c r="Y1058" s="59">
        <f>MAX(Table1[[#This Row],[Qty required to meet next quarter]],Table1[[#This Row],[MOQ/One lead time demand]])</f>
        <v>1847.7681397324873</v>
      </c>
      <c r="Z1058" s="59">
        <f>Table1[[#This Row],[Qty to purchase]]*Table1[[#This Row],[Std. Price ($)]]</f>
        <v>37652.463129863921</v>
      </c>
      <c r="AA1058" s="59"/>
      <c r="AB1058" s="59"/>
      <c r="AC1058" s="61">
        <f>Table1[[#This Row],[On Hand Stock (units)]]-(12*Table1[[#This Row],[APU
(units)]])</f>
        <v>-1809.286994472488</v>
      </c>
      <c r="AD1058" s="64">
        <v>101.99999999999997</v>
      </c>
      <c r="AE1058" s="65">
        <f>AD1058*Table1[[#This Row],[Std. Price ($)]]</f>
        <v>2078.4811452599993</v>
      </c>
    </row>
    <row r="1059" spans="1:31" ht="18.5" x14ac:dyDescent="0.35">
      <c r="A1059" s="46">
        <v>67214.501716335566</v>
      </c>
      <c r="B1059" s="47">
        <v>14.014559999999999</v>
      </c>
      <c r="C1059" s="47">
        <v>1362.4599101115098</v>
      </c>
      <c r="D1059" s="47">
        <f>Table1[[#This Row],[On-Hand Stock ($)]]/Table1[[#This Row],[Std. Price ($)]]</f>
        <v>97.217458850760195</v>
      </c>
      <c r="E1059" s="48">
        <v>154</v>
      </c>
      <c r="F1059" s="49">
        <v>1.2</v>
      </c>
      <c r="G1059" s="48">
        <v>0.91</v>
      </c>
      <c r="H1059" s="48">
        <v>1.18</v>
      </c>
      <c r="I1059" s="48">
        <v>16</v>
      </c>
      <c r="J1059" s="55">
        <f>Table1[[#This Row],[APU
(units)]]+(Table1[[#This Row],[APU Trend]]*Table1[[#This Row],[APU
(units)]])</f>
        <v>338.79999999999995</v>
      </c>
      <c r="K1059" s="55" t="str">
        <f>IF(Table1[[#This Row],[On Hand Stock (units)]]&gt;J1059,"Yes","No")</f>
        <v>No</v>
      </c>
      <c r="L1059" s="55">
        <f>Table1[[#This Row],[Lead Time (days)]]/Table1[[#This Row],[S-OTD]]</f>
        <v>17.58241758241758</v>
      </c>
      <c r="M1059" s="55">
        <f>(Table1[[#This Row],[Demand variability (COV)]]/100)*E1059</f>
        <v>1.8171999999999999</v>
      </c>
      <c r="N1059" s="55">
        <f>AVERAGE(Table1[[#This Row],[Lead Time (days)]],Table1[[#This Row],[Exp. Lead time]])</f>
        <v>16.791208791208788</v>
      </c>
      <c r="O1059" s="55">
        <f>(Table1[[#This Row],[Exp. Lead time]]-N1059)^2</f>
        <v>0.62601135128607777</v>
      </c>
      <c r="P1059" s="55">
        <v>0.62601135128607777</v>
      </c>
      <c r="Q1059" s="55">
        <f>1.64*SQRT(Table1[[#This Row],[Lead Time (days)]]*(M1059^2)+Table1[[#This Row],[APU
(units)]]*P1059)</f>
        <v>20.034947857600113</v>
      </c>
      <c r="R1059" s="58">
        <f>Table1[[#This Row],[Safety Stock]]+(E1059/30)*Table1[[#This Row],[Lead Time (days)]]</f>
        <v>102.16828119093346</v>
      </c>
      <c r="S1059" s="58" t="str">
        <f>IF(Table1[[#This Row],[On Hand Stock (units)]]&gt;R1059,"yes","no")</f>
        <v>no</v>
      </c>
      <c r="T1059" s="59">
        <f>Table1[[#This Row],[On Hand Stock (units)]]-J1059</f>
        <v>-241.58254114923977</v>
      </c>
      <c r="U1059" s="59">
        <f>Table1[[#This Row],[Exp. Lead time]]*Table1[[#This Row],[APU
(units)]]/30</f>
        <v>90.256410256410234</v>
      </c>
      <c r="V1059" s="59">
        <f>Table1[[#This Row],[On Hand Stock (units)]]+U1059</f>
        <v>187.47386910717043</v>
      </c>
      <c r="W1059" s="59" t="str">
        <f>IF(Table1[[#This Row],[On hand quantity after purchase]]&gt;Table1[[#This Row],[APU  Projection for oct]],"Yes","No")</f>
        <v>No</v>
      </c>
      <c r="X1059" s="59">
        <f>AE1059-Table1[[#This Row],[On Hand Stock (units)]]</f>
        <v>21916.853389149237</v>
      </c>
      <c r="Y1059" s="59">
        <f>MAX(Table1[[#This Row],[Qty required to meet next quarter]],Table1[[#This Row],[MOQ/One lead time demand]])</f>
        <v>21916.853389149237</v>
      </c>
      <c r="Z1059" s="59">
        <f>Table1[[#This Row],[Qty to purchase]]*Table1[[#This Row],[Std. Price ($)]]</f>
        <v>307155.05683343532</v>
      </c>
      <c r="AA1059" s="59"/>
      <c r="AB1059" s="59"/>
      <c r="AC1059" s="61">
        <f>Table1[[#This Row],[On Hand Stock (units)]]-(12*Table1[[#This Row],[APU
(units)]])</f>
        <v>-1750.7825411492397</v>
      </c>
      <c r="AD1059" s="64">
        <v>1570.7999999999997</v>
      </c>
      <c r="AE1059" s="65">
        <f>AD1059*Table1[[#This Row],[Std. Price ($)]]</f>
        <v>22014.070847999996</v>
      </c>
    </row>
    <row r="1060" spans="1:31" ht="18.5" x14ac:dyDescent="0.35">
      <c r="A1060" s="46">
        <v>27441.052938984623</v>
      </c>
      <c r="B1060" s="47">
        <v>17.367699999999999</v>
      </c>
      <c r="C1060" s="47">
        <v>1202.9594468488806</v>
      </c>
      <c r="D1060" s="47">
        <f>Table1[[#This Row],[On-Hand Stock ($)]]/Table1[[#This Row],[Std. Price ($)]]</f>
        <v>69.264176998041222</v>
      </c>
      <c r="E1060" s="48">
        <v>170</v>
      </c>
      <c r="F1060" s="49">
        <v>0.5</v>
      </c>
      <c r="G1060" s="48">
        <v>0.95</v>
      </c>
      <c r="H1060" s="48">
        <v>0.75</v>
      </c>
      <c r="I1060" s="48">
        <v>16</v>
      </c>
      <c r="J1060" s="55">
        <f>Table1[[#This Row],[APU
(units)]]+(Table1[[#This Row],[APU Trend]]*Table1[[#This Row],[APU
(units)]])</f>
        <v>255</v>
      </c>
      <c r="K1060" s="55" t="str">
        <f>IF(Table1[[#This Row],[On Hand Stock (units)]]&gt;J1060,"Yes","No")</f>
        <v>No</v>
      </c>
      <c r="L1060" s="55">
        <f>Table1[[#This Row],[Lead Time (days)]]/Table1[[#This Row],[S-OTD]]</f>
        <v>16.842105263157894</v>
      </c>
      <c r="M1060" s="55">
        <f>(Table1[[#This Row],[Demand variability (COV)]]/100)*E1060</f>
        <v>1.2749999999999999</v>
      </c>
      <c r="N1060" s="55">
        <f>AVERAGE(Table1[[#This Row],[Lead Time (days)]],Table1[[#This Row],[Exp. Lead time]])</f>
        <v>16.421052631578945</v>
      </c>
      <c r="O1060" s="55">
        <f>(Table1[[#This Row],[Exp. Lead time]]-N1060)^2</f>
        <v>0.1772853185595579</v>
      </c>
      <c r="P1060" s="55">
        <v>0.1772853185595579</v>
      </c>
      <c r="Q1060" s="55">
        <f>1.64*SQRT(Table1[[#This Row],[Lead Time (days)]]*(M1060^2)+Table1[[#This Row],[APU
(units)]]*P1060)</f>
        <v>12.288898110718623</v>
      </c>
      <c r="R1060" s="58">
        <f>Table1[[#This Row],[Safety Stock]]+(E1060/30)*Table1[[#This Row],[Lead Time (days)]]</f>
        <v>102.95556477738529</v>
      </c>
      <c r="S1060" s="58" t="str">
        <f>IF(Table1[[#This Row],[On Hand Stock (units)]]&gt;R1060,"yes","no")</f>
        <v>no</v>
      </c>
      <c r="T1060" s="59">
        <f>Table1[[#This Row],[On Hand Stock (units)]]-J1060</f>
        <v>-185.73582300195878</v>
      </c>
      <c r="U1060" s="59">
        <f>Table1[[#This Row],[Exp. Lead time]]*Table1[[#This Row],[APU
(units)]]/30</f>
        <v>95.438596491228068</v>
      </c>
      <c r="V1060" s="59">
        <f>Table1[[#This Row],[On Hand Stock (units)]]+U1060</f>
        <v>164.7027734892693</v>
      </c>
      <c r="W1060" s="59" t="str">
        <f>IF(Table1[[#This Row],[On hand quantity after purchase]]&gt;Table1[[#This Row],[APU  Projection for oct]],"Yes","No")</f>
        <v>No</v>
      </c>
      <c r="X1060" s="59">
        <f>AE1060-Table1[[#This Row],[On Hand Stock (units)]]</f>
        <v>17645.78982300196</v>
      </c>
      <c r="Y1060" s="59">
        <f>MAX(Table1[[#This Row],[Qty required to meet next quarter]],Table1[[#This Row],[MOQ/One lead time demand]])</f>
        <v>17645.78982300196</v>
      </c>
      <c r="Z1060" s="59">
        <f>Table1[[#This Row],[Qty to purchase]]*Table1[[#This Row],[Std. Price ($)]]</f>
        <v>306466.78390895115</v>
      </c>
      <c r="AA1060" s="59"/>
      <c r="AB1060" s="59"/>
      <c r="AC1060" s="61">
        <f>Table1[[#This Row],[On Hand Stock (units)]]-(12*Table1[[#This Row],[APU
(units)]])</f>
        <v>-1970.7358230019588</v>
      </c>
      <c r="AD1060" s="64">
        <v>1020</v>
      </c>
      <c r="AE1060" s="65">
        <f>AD1060*Table1[[#This Row],[Std. Price ($)]]</f>
        <v>17715.054</v>
      </c>
    </row>
    <row r="1061" spans="1:31" ht="18.5" x14ac:dyDescent="0.35">
      <c r="A1061" s="46">
        <v>55243.208909944486</v>
      </c>
      <c r="B1061" s="47">
        <v>157.20136423999998</v>
      </c>
      <c r="C1061" s="47">
        <v>110940.24427211177</v>
      </c>
      <c r="D1061" s="47">
        <f>Table1[[#This Row],[On-Hand Stock ($)]]/Table1[[#This Row],[Std. Price ($)]]</f>
        <v>705.72062022781711</v>
      </c>
      <c r="E1061" s="48">
        <v>348</v>
      </c>
      <c r="F1061" s="49">
        <v>1.5</v>
      </c>
      <c r="G1061" s="48">
        <v>0.95</v>
      </c>
      <c r="H1061" s="48">
        <v>0.77</v>
      </c>
      <c r="I1061" s="48">
        <v>68</v>
      </c>
      <c r="J1061" s="55">
        <f>Table1[[#This Row],[APU
(units)]]+(Table1[[#This Row],[APU Trend]]*Table1[[#This Row],[APU
(units)]])</f>
        <v>870</v>
      </c>
      <c r="K1061" s="55" t="str">
        <f>IF(Table1[[#This Row],[On Hand Stock (units)]]&gt;J1061,"Yes","No")</f>
        <v>No</v>
      </c>
      <c r="L1061" s="55">
        <f>Table1[[#This Row],[Lead Time (days)]]/Table1[[#This Row],[S-OTD]]</f>
        <v>71.578947368421055</v>
      </c>
      <c r="M1061" s="55">
        <f>(Table1[[#This Row],[Demand variability (COV)]]/100)*E1061</f>
        <v>2.6796000000000002</v>
      </c>
      <c r="N1061" s="55">
        <f>AVERAGE(Table1[[#This Row],[Lead Time (days)]],Table1[[#This Row],[Exp. Lead time]])</f>
        <v>69.78947368421052</v>
      </c>
      <c r="O1061" s="55">
        <f>(Table1[[#This Row],[Exp. Lead time]]-N1061)^2</f>
        <v>3.2022160664820238</v>
      </c>
      <c r="P1061" s="55">
        <v>3.2022160664820238</v>
      </c>
      <c r="Q1061" s="55">
        <f>1.64*SQRT(Table1[[#This Row],[Lead Time (days)]]*(M1061^2)+Table1[[#This Row],[APU
(units)]]*P1061)</f>
        <v>65.653864391202035</v>
      </c>
      <c r="R1061" s="58">
        <f>Table1[[#This Row],[Safety Stock]]+(E1061/30)*Table1[[#This Row],[Lead Time (days)]]</f>
        <v>854.45386439120193</v>
      </c>
      <c r="S1061" s="58" t="str">
        <f>IF(Table1[[#This Row],[On Hand Stock (units)]]&gt;R1061,"yes","no")</f>
        <v>no</v>
      </c>
      <c r="T1061" s="59">
        <f>Table1[[#This Row],[On Hand Stock (units)]]-J1061</f>
        <v>-164.27937977218289</v>
      </c>
      <c r="U1061" s="59">
        <f>Table1[[#This Row],[Exp. Lead time]]*Table1[[#This Row],[APU
(units)]]/30</f>
        <v>830.31578947368428</v>
      </c>
      <c r="V1061" s="59">
        <f>Table1[[#This Row],[On Hand Stock (units)]]+U1061</f>
        <v>1536.0364097015013</v>
      </c>
      <c r="W1061" s="59" t="str">
        <f>IF(Table1[[#This Row],[On hand quantity after purchase]]&gt;Table1[[#This Row],[APU  Projection for oct]],"Yes","No")</f>
        <v>Yes</v>
      </c>
      <c r="X1061" s="59">
        <f>AE1061-Table1[[#This Row],[On Hand Stock (units)]]</f>
        <v>655767.17644601199</v>
      </c>
      <c r="Y1061" s="59">
        <f>MAX(Table1[[#This Row],[Qty required to meet next quarter]],Table1[[#This Row],[MOQ/One lead time demand]])</f>
        <v>655767.17644601199</v>
      </c>
      <c r="Z1061" s="59">
        <f>Table1[[#This Row],[Qty to purchase]]*Table1[[#This Row],[Std. Price ($)]]</f>
        <v>103087494.76112586</v>
      </c>
      <c r="AA1061" s="59"/>
      <c r="AB1061" s="59"/>
      <c r="AC1061" s="61">
        <f>Table1[[#This Row],[On Hand Stock (units)]]-(12*Table1[[#This Row],[APU
(units)]])</f>
        <v>-3470.2793797721829</v>
      </c>
      <c r="AD1061" s="64">
        <v>4176</v>
      </c>
      <c r="AE1061" s="65">
        <f>AD1061*Table1[[#This Row],[Std. Price ($)]]</f>
        <v>656472.89706623985</v>
      </c>
    </row>
    <row r="1062" spans="1:31" ht="18.5" x14ac:dyDescent="0.35">
      <c r="A1062" s="46">
        <v>87814.61072016909</v>
      </c>
      <c r="B1062" s="47">
        <v>10.045415759999999</v>
      </c>
      <c r="C1062" s="47">
        <v>1499.7992912843258</v>
      </c>
      <c r="D1062" s="47">
        <f>Table1[[#This Row],[On-Hand Stock ($)]]/Table1[[#This Row],[Std. Price ($)]]</f>
        <v>149.30186336900067</v>
      </c>
      <c r="E1062" s="48">
        <v>292</v>
      </c>
      <c r="F1062" s="49">
        <v>-0.2</v>
      </c>
      <c r="G1062" s="48">
        <v>0.95</v>
      </c>
      <c r="H1062" s="48">
        <v>0.67</v>
      </c>
      <c r="I1062" s="48">
        <v>21</v>
      </c>
      <c r="J1062" s="55">
        <f>Table1[[#This Row],[APU
(units)]]+(Table1[[#This Row],[APU Trend]]*Table1[[#This Row],[APU
(units)]])</f>
        <v>233.6</v>
      </c>
      <c r="K1062" s="55" t="str">
        <f>IF(Table1[[#This Row],[On Hand Stock (units)]]&gt;J1062,"Yes","No")</f>
        <v>No</v>
      </c>
      <c r="L1062" s="55">
        <f>Table1[[#This Row],[Lead Time (days)]]/Table1[[#This Row],[S-OTD]]</f>
        <v>22.105263157894736</v>
      </c>
      <c r="M1062" s="55">
        <f>(Table1[[#This Row],[Demand variability (COV)]]/100)*E1062</f>
        <v>1.9564000000000001</v>
      </c>
      <c r="N1062" s="55">
        <f>AVERAGE(Table1[[#This Row],[Lead Time (days)]],Table1[[#This Row],[Exp. Lead time]])</f>
        <v>21.55263157894737</v>
      </c>
      <c r="O1062" s="55">
        <f>(Table1[[#This Row],[Exp. Lead time]]-N1062)^2</f>
        <v>0.30540166204985925</v>
      </c>
      <c r="P1062" s="55">
        <v>0.30540166204985925</v>
      </c>
      <c r="Q1062" s="55">
        <f>1.64*SQRT(Table1[[#This Row],[Lead Time (days)]]*(M1062^2)+Table1[[#This Row],[APU
(units)]]*P1062)</f>
        <v>21.354966748162642</v>
      </c>
      <c r="R1062" s="58">
        <f>Table1[[#This Row],[Safety Stock]]+(E1062/30)*Table1[[#This Row],[Lead Time (days)]]</f>
        <v>225.75496674816262</v>
      </c>
      <c r="S1062" s="58" t="str">
        <f>IF(Table1[[#This Row],[On Hand Stock (units)]]&gt;R1062,"yes","no")</f>
        <v>no</v>
      </c>
      <c r="T1062" s="59">
        <f>Table1[[#This Row],[On Hand Stock (units)]]-J1062</f>
        <v>-84.298136630999323</v>
      </c>
      <c r="U1062" s="59">
        <f>Table1[[#This Row],[Exp. Lead time]]*Table1[[#This Row],[APU
(units)]]/30</f>
        <v>215.15789473684211</v>
      </c>
      <c r="V1062" s="59">
        <f>Table1[[#This Row],[On Hand Stock (units)]]+U1062</f>
        <v>364.45975810584275</v>
      </c>
      <c r="W1062" s="59" t="str">
        <f>IF(Table1[[#This Row],[On hand quantity after purchase]]&gt;Table1[[#This Row],[APU  Projection for oct]],"Yes","No")</f>
        <v>Yes</v>
      </c>
      <c r="X1062" s="59">
        <f>AE1062-Table1[[#This Row],[On Hand Stock (units)]]</f>
        <v>5130.5686600869976</v>
      </c>
      <c r="Y1062" s="59">
        <f>MAX(Table1[[#This Row],[Qty required to meet next quarter]],Table1[[#This Row],[MOQ/One lead time demand]])</f>
        <v>5130.5686600869976</v>
      </c>
      <c r="Z1062" s="59">
        <f>Table1[[#This Row],[Qty to purchase]]*Table1[[#This Row],[Std. Price ($)]]</f>
        <v>51538.695275800004</v>
      </c>
      <c r="AA1062" s="59"/>
      <c r="AB1062" s="59"/>
      <c r="AC1062" s="61">
        <f>Table1[[#This Row],[On Hand Stock (units)]]-(12*Table1[[#This Row],[APU
(units)]])</f>
        <v>-3354.6981366309992</v>
      </c>
      <c r="AD1062" s="64">
        <v>525.59999999999991</v>
      </c>
      <c r="AE1062" s="65">
        <f>AD1062*Table1[[#This Row],[Std. Price ($)]]</f>
        <v>5279.8705234559984</v>
      </c>
    </row>
    <row r="1063" spans="1:31" ht="18.5" x14ac:dyDescent="0.35">
      <c r="A1063" s="46">
        <v>33690.348636499853</v>
      </c>
      <c r="B1063" s="47">
        <v>17.772523929999998</v>
      </c>
      <c r="C1063" s="47">
        <v>3236.4785899854205</v>
      </c>
      <c r="D1063" s="47">
        <f>Table1[[#This Row],[On-Hand Stock ($)]]/Table1[[#This Row],[Std. Price ($)]]</f>
        <v>182.10573820200341</v>
      </c>
      <c r="E1063" s="48">
        <v>340</v>
      </c>
      <c r="F1063" s="49">
        <v>0.2</v>
      </c>
      <c r="G1063" s="48">
        <v>1</v>
      </c>
      <c r="H1063" s="48">
        <v>0.44</v>
      </c>
      <c r="I1063" s="48">
        <v>28</v>
      </c>
      <c r="J1063" s="55">
        <f>Table1[[#This Row],[APU
(units)]]+(Table1[[#This Row],[APU Trend]]*Table1[[#This Row],[APU
(units)]])</f>
        <v>408</v>
      </c>
      <c r="K1063" s="55" t="str">
        <f>IF(Table1[[#This Row],[On Hand Stock (units)]]&gt;J1063,"Yes","No")</f>
        <v>No</v>
      </c>
      <c r="L1063" s="55">
        <f>Table1[[#This Row],[Lead Time (days)]]/Table1[[#This Row],[S-OTD]]</f>
        <v>28</v>
      </c>
      <c r="M1063" s="55">
        <f>(Table1[[#This Row],[Demand variability (COV)]]/100)*E1063</f>
        <v>1.496</v>
      </c>
      <c r="N1063" s="55">
        <f>AVERAGE(Table1[[#This Row],[Lead Time (days)]],Table1[[#This Row],[Exp. Lead time]])</f>
        <v>28</v>
      </c>
      <c r="O1063" s="55">
        <f>(Table1[[#This Row],[Exp. Lead time]]-N1063)^2</f>
        <v>0</v>
      </c>
      <c r="P1063" s="55">
        <v>0</v>
      </c>
      <c r="Q1063" s="55">
        <f>1.64*SQRT(Table1[[#This Row],[Lead Time (days)]]*(M1063^2)+Table1[[#This Row],[APU
(units)]]*P1063)</f>
        <v>12.982384193236618</v>
      </c>
      <c r="R1063" s="58">
        <f>Table1[[#This Row],[Safety Stock]]+(E1063/30)*Table1[[#This Row],[Lead Time (days)]]</f>
        <v>330.31571752656998</v>
      </c>
      <c r="S1063" s="58" t="str">
        <f>IF(Table1[[#This Row],[On Hand Stock (units)]]&gt;R1063,"yes","no")</f>
        <v>no</v>
      </c>
      <c r="T1063" s="59">
        <f>Table1[[#This Row],[On Hand Stock (units)]]-J1063</f>
        <v>-225.89426179799659</v>
      </c>
      <c r="U1063" s="59">
        <f>Table1[[#This Row],[Exp. Lead time]]*Table1[[#This Row],[APU
(units)]]/30</f>
        <v>317.33333333333331</v>
      </c>
      <c r="V1063" s="59">
        <f>Table1[[#This Row],[On Hand Stock (units)]]+U1063</f>
        <v>499.43907153533672</v>
      </c>
      <c r="W1063" s="59" t="str">
        <f>IF(Table1[[#This Row],[On hand quantity after purchase]]&gt;Table1[[#This Row],[APU  Projection for oct]],"Yes","No")</f>
        <v>Yes</v>
      </c>
      <c r="X1063" s="59">
        <f>AE1063-Table1[[#This Row],[On Hand Stock (units)]]</f>
        <v>25197.058433837992</v>
      </c>
      <c r="Y1063" s="59">
        <f>MAX(Table1[[#This Row],[Qty required to meet next quarter]],Table1[[#This Row],[MOQ/One lead time demand]])</f>
        <v>25197.058433837992</v>
      </c>
      <c r="Z1063" s="59">
        <f>Table1[[#This Row],[Qty to purchase]]*Table1[[#This Row],[Std. Price ($)]]</f>
        <v>447815.323980994</v>
      </c>
      <c r="AA1063" s="59"/>
      <c r="AB1063" s="59"/>
      <c r="AC1063" s="61">
        <f>Table1[[#This Row],[On Hand Stock (units)]]-(12*Table1[[#This Row],[APU
(units)]])</f>
        <v>-3897.8942617979965</v>
      </c>
      <c r="AD1063" s="64">
        <v>1428</v>
      </c>
      <c r="AE1063" s="65">
        <f>AD1063*Table1[[#This Row],[Std. Price ($)]]</f>
        <v>25379.164172039997</v>
      </c>
    </row>
    <row r="1064" spans="1:31" ht="18.5" x14ac:dyDescent="0.35">
      <c r="A1064" s="46">
        <v>20175.184739688113</v>
      </c>
      <c r="B1064" s="47">
        <v>5.8301623099999995</v>
      </c>
      <c r="C1064" s="47">
        <v>4944.6876092072562</v>
      </c>
      <c r="D1064" s="47">
        <f>Table1[[#This Row],[On-Hand Stock ($)]]/Table1[[#This Row],[Std. Price ($)]]</f>
        <v>848.1217753965509</v>
      </c>
      <c r="E1064" s="48">
        <v>380</v>
      </c>
      <c r="F1064" s="49">
        <v>0.2</v>
      </c>
      <c r="G1064" s="48">
        <v>1</v>
      </c>
      <c r="H1064" s="48">
        <v>3.46</v>
      </c>
      <c r="I1064" s="48">
        <v>16</v>
      </c>
      <c r="J1064" s="55">
        <f>Table1[[#This Row],[APU
(units)]]+(Table1[[#This Row],[APU Trend]]*Table1[[#This Row],[APU
(units)]])</f>
        <v>456</v>
      </c>
      <c r="K1064" s="55" t="str">
        <f>IF(Table1[[#This Row],[On Hand Stock (units)]]&gt;J1064,"Yes","No")</f>
        <v>Yes</v>
      </c>
      <c r="L1064" s="55">
        <f>Table1[[#This Row],[Lead Time (days)]]/Table1[[#This Row],[S-OTD]]</f>
        <v>16</v>
      </c>
      <c r="M1064" s="55">
        <f>(Table1[[#This Row],[Demand variability (COV)]]/100)*E1064</f>
        <v>13.148</v>
      </c>
      <c r="N1064" s="55">
        <f>AVERAGE(Table1[[#This Row],[Lead Time (days)]],Table1[[#This Row],[Exp. Lead time]])</f>
        <v>16</v>
      </c>
      <c r="O1064" s="55">
        <f>(Table1[[#This Row],[Exp. Lead time]]-N1064)^2</f>
        <v>0</v>
      </c>
      <c r="P1064" s="55">
        <v>0</v>
      </c>
      <c r="Q1064" s="55">
        <f>1.64*SQRT(Table1[[#This Row],[Lead Time (days)]]*(M1064^2)+Table1[[#This Row],[APU
(units)]]*P1064)</f>
        <v>86.250879999999995</v>
      </c>
      <c r="R1064" s="58">
        <f>Table1[[#This Row],[Safety Stock]]+(E1064/30)*Table1[[#This Row],[Lead Time (days)]]</f>
        <v>288.91754666666668</v>
      </c>
      <c r="S1064" s="58" t="str">
        <f>IF(Table1[[#This Row],[On Hand Stock (units)]]&gt;R1064,"yes","no")</f>
        <v>yes</v>
      </c>
      <c r="T1064" s="59">
        <f>Table1[[#This Row],[On Hand Stock (units)]]-J1064</f>
        <v>392.1217753965509</v>
      </c>
      <c r="U1064" s="59">
        <f>Table1[[#This Row],[Exp. Lead time]]*Table1[[#This Row],[APU
(units)]]/30</f>
        <v>202.66666666666666</v>
      </c>
      <c r="V1064" s="59">
        <f>Table1[[#This Row],[On Hand Stock (units)]]+U1064</f>
        <v>1050.7884420632176</v>
      </c>
      <c r="W1064" s="59" t="str">
        <f>IF(Table1[[#This Row],[On hand quantity after purchase]]&gt;Table1[[#This Row],[APU  Projection for oct]],"Yes","No")</f>
        <v>Yes</v>
      </c>
      <c r="X1064" s="59">
        <f>AE1064-Table1[[#This Row],[On Hand Stock (units)]]</f>
        <v>8456.8172713634485</v>
      </c>
      <c r="Y1064" s="59">
        <f>MAX(Table1[[#This Row],[Qty required to meet next quarter]],Table1[[#This Row],[MOQ/One lead time demand]])</f>
        <v>8456.8172713634485</v>
      </c>
      <c r="Z1064" s="59">
        <f>Table1[[#This Row],[Qty to purchase]]*Table1[[#This Row],[Std. Price ($)]]</f>
        <v>49304.617318060213</v>
      </c>
      <c r="AA1064" s="59"/>
      <c r="AB1064" s="59"/>
      <c r="AC1064" s="61">
        <f>Table1[[#This Row],[On Hand Stock (units)]]-(12*Table1[[#This Row],[APU
(units)]])</f>
        <v>-3711.8782246034489</v>
      </c>
      <c r="AD1064" s="64">
        <v>1596</v>
      </c>
      <c r="AE1064" s="65">
        <f>AD1064*Table1[[#This Row],[Std. Price ($)]]</f>
        <v>9304.9390467599987</v>
      </c>
    </row>
    <row r="1065" spans="1:31" ht="18.5" x14ac:dyDescent="0.35">
      <c r="A1065" s="46">
        <v>58204.415918225539</v>
      </c>
      <c r="B1065" s="47">
        <v>6.6649999999999991</v>
      </c>
      <c r="C1065" s="47">
        <v>1142.1766089066666</v>
      </c>
      <c r="D1065" s="47">
        <f>Table1[[#This Row],[On-Hand Stock ($)]]/Table1[[#This Row],[Std. Price ($)]]</f>
        <v>171.36933366941736</v>
      </c>
      <c r="E1065" s="48">
        <v>308</v>
      </c>
      <c r="F1065" s="49">
        <v>0.2</v>
      </c>
      <c r="G1065" s="48">
        <v>1</v>
      </c>
      <c r="H1065" s="48">
        <v>0.61</v>
      </c>
      <c r="I1065" s="48">
        <v>16</v>
      </c>
      <c r="J1065" s="55">
        <f>Table1[[#This Row],[APU
(units)]]+(Table1[[#This Row],[APU Trend]]*Table1[[#This Row],[APU
(units)]])</f>
        <v>369.6</v>
      </c>
      <c r="K1065" s="55" t="str">
        <f>IF(Table1[[#This Row],[On Hand Stock (units)]]&gt;J1065,"Yes","No")</f>
        <v>No</v>
      </c>
      <c r="L1065" s="55">
        <f>Table1[[#This Row],[Lead Time (days)]]/Table1[[#This Row],[S-OTD]]</f>
        <v>16</v>
      </c>
      <c r="M1065" s="55">
        <f>(Table1[[#This Row],[Demand variability (COV)]]/100)*E1065</f>
        <v>1.8787999999999998</v>
      </c>
      <c r="N1065" s="55">
        <f>AVERAGE(Table1[[#This Row],[Lead Time (days)]],Table1[[#This Row],[Exp. Lead time]])</f>
        <v>16</v>
      </c>
      <c r="O1065" s="55">
        <f>(Table1[[#This Row],[Exp. Lead time]]-N1065)^2</f>
        <v>0</v>
      </c>
      <c r="P1065" s="55">
        <v>0</v>
      </c>
      <c r="Q1065" s="55">
        <f>1.64*SQRT(Table1[[#This Row],[Lead Time (days)]]*(M1065^2)+Table1[[#This Row],[APU
(units)]]*P1065)</f>
        <v>12.324927999999998</v>
      </c>
      <c r="R1065" s="58">
        <f>Table1[[#This Row],[Safety Stock]]+(E1065/30)*Table1[[#This Row],[Lead Time (days)]]</f>
        <v>176.59159466666668</v>
      </c>
      <c r="S1065" s="58" t="str">
        <f>IF(Table1[[#This Row],[On Hand Stock (units)]]&gt;R1065,"yes","no")</f>
        <v>no</v>
      </c>
      <c r="T1065" s="59">
        <f>Table1[[#This Row],[On Hand Stock (units)]]-J1065</f>
        <v>-198.23066633058266</v>
      </c>
      <c r="U1065" s="59">
        <f>Table1[[#This Row],[Exp. Lead time]]*Table1[[#This Row],[APU
(units)]]/30</f>
        <v>164.26666666666668</v>
      </c>
      <c r="V1065" s="59">
        <f>Table1[[#This Row],[On Hand Stock (units)]]+U1065</f>
        <v>335.63600033608407</v>
      </c>
      <c r="W1065" s="59" t="str">
        <f>IF(Table1[[#This Row],[On hand quantity after purchase]]&gt;Table1[[#This Row],[APU  Projection for oct]],"Yes","No")</f>
        <v>No</v>
      </c>
      <c r="X1065" s="59">
        <f>AE1065-Table1[[#This Row],[On Hand Stock (units)]]</f>
        <v>8450.4746663305814</v>
      </c>
      <c r="Y1065" s="59">
        <f>MAX(Table1[[#This Row],[Qty required to meet next quarter]],Table1[[#This Row],[MOQ/One lead time demand]])</f>
        <v>8450.4746663305814</v>
      </c>
      <c r="Z1065" s="59">
        <f>Table1[[#This Row],[Qty to purchase]]*Table1[[#This Row],[Std. Price ($)]]</f>
        <v>56322.413651093317</v>
      </c>
      <c r="AA1065" s="59"/>
      <c r="AB1065" s="59"/>
      <c r="AC1065" s="61">
        <f>Table1[[#This Row],[On Hand Stock (units)]]-(12*Table1[[#This Row],[APU
(units)]])</f>
        <v>-3524.6306663305827</v>
      </c>
      <c r="AD1065" s="64">
        <v>1293.5999999999999</v>
      </c>
      <c r="AE1065" s="65">
        <f>AD1065*Table1[[#This Row],[Std. Price ($)]]</f>
        <v>8621.8439999999991</v>
      </c>
    </row>
    <row r="1066" spans="1:31" ht="18.5" x14ac:dyDescent="0.35">
      <c r="A1066" s="46">
        <v>57256.541020920784</v>
      </c>
      <c r="B1066" s="47">
        <v>17.960669999999997</v>
      </c>
      <c r="C1066" s="47">
        <v>910.63560629946653</v>
      </c>
      <c r="D1066" s="47">
        <f>Table1[[#This Row],[On-Hand Stock ($)]]/Table1[[#This Row],[Std. Price ($)]]</f>
        <v>50.701650122153943</v>
      </c>
      <c r="E1066" s="48">
        <v>146</v>
      </c>
      <c r="F1066" s="49">
        <v>-0.2</v>
      </c>
      <c r="G1066" s="48">
        <v>1</v>
      </c>
      <c r="H1066" s="48">
        <v>0.9</v>
      </c>
      <c r="I1066" s="48">
        <v>8</v>
      </c>
      <c r="J1066" s="55">
        <f>Table1[[#This Row],[APU
(units)]]+(Table1[[#This Row],[APU Trend]]*Table1[[#This Row],[APU
(units)]])</f>
        <v>116.8</v>
      </c>
      <c r="K1066" s="55" t="str">
        <f>IF(Table1[[#This Row],[On Hand Stock (units)]]&gt;J1066,"Yes","No")</f>
        <v>No</v>
      </c>
      <c r="L1066" s="55">
        <f>Table1[[#This Row],[Lead Time (days)]]/Table1[[#This Row],[S-OTD]]</f>
        <v>8</v>
      </c>
      <c r="M1066" s="55">
        <f>(Table1[[#This Row],[Demand variability (COV)]]/100)*E1066</f>
        <v>1.3140000000000001</v>
      </c>
      <c r="N1066" s="55">
        <f>AVERAGE(Table1[[#This Row],[Lead Time (days)]],Table1[[#This Row],[Exp. Lead time]])</f>
        <v>8</v>
      </c>
      <c r="O1066" s="55">
        <f>(Table1[[#This Row],[Exp. Lead time]]-N1066)^2</f>
        <v>0</v>
      </c>
      <c r="P1066" s="55">
        <v>0</v>
      </c>
      <c r="Q1066" s="55">
        <f>1.64*SQRT(Table1[[#This Row],[Lead Time (days)]]*(M1066^2)+Table1[[#This Row],[APU
(units)]]*P1066)</f>
        <v>6.0951473167430503</v>
      </c>
      <c r="R1066" s="58">
        <f>Table1[[#This Row],[Safety Stock]]+(E1066/30)*Table1[[#This Row],[Lead Time (days)]]</f>
        <v>45.028480650076382</v>
      </c>
      <c r="S1066" s="58" t="str">
        <f>IF(Table1[[#This Row],[On Hand Stock (units)]]&gt;R1066,"yes","no")</f>
        <v>yes</v>
      </c>
      <c r="T1066" s="59">
        <f>Table1[[#This Row],[On Hand Stock (units)]]-J1066</f>
        <v>-66.098349877846061</v>
      </c>
      <c r="U1066" s="59">
        <f>Table1[[#This Row],[Exp. Lead time]]*Table1[[#This Row],[APU
(units)]]/30</f>
        <v>38.93333333333333</v>
      </c>
      <c r="V1066" s="59">
        <f>Table1[[#This Row],[On Hand Stock (units)]]+U1066</f>
        <v>89.634983455487273</v>
      </c>
      <c r="W1066" s="59" t="str">
        <f>IF(Table1[[#This Row],[On hand quantity after purchase]]&gt;Table1[[#This Row],[APU  Projection for oct]],"Yes","No")</f>
        <v>No</v>
      </c>
      <c r="X1066" s="59">
        <f>AE1066-Table1[[#This Row],[On Hand Stock (units)]]</f>
        <v>4669.3624258778445</v>
      </c>
      <c r="Y1066" s="59">
        <f>MAX(Table1[[#This Row],[Qty required to meet next quarter]],Table1[[#This Row],[MOQ/One lead time demand]])</f>
        <v>4669.3624258778445</v>
      </c>
      <c r="Z1066" s="59">
        <f>Table1[[#This Row],[Qty to purchase]]*Table1[[#This Row],[Std. Price ($)]]</f>
        <v>83864.877641591418</v>
      </c>
      <c r="AA1066" s="59"/>
      <c r="AB1066" s="59"/>
      <c r="AC1066" s="61">
        <f>Table1[[#This Row],[On Hand Stock (units)]]-(12*Table1[[#This Row],[APU
(units)]])</f>
        <v>-1701.298349877846</v>
      </c>
      <c r="AD1066" s="64">
        <v>262.79999999999995</v>
      </c>
      <c r="AE1066" s="65">
        <f>AD1066*Table1[[#This Row],[Std. Price ($)]]</f>
        <v>4720.0640759999987</v>
      </c>
    </row>
    <row r="1067" spans="1:31" ht="18.5" x14ac:dyDescent="0.35">
      <c r="A1067" s="46">
        <v>98215.010818266615</v>
      </c>
      <c r="B1067" s="47">
        <v>33.978208699999996</v>
      </c>
      <c r="C1067" s="47">
        <v>1110.2605649810359</v>
      </c>
      <c r="D1067" s="47">
        <f>Table1[[#This Row],[On-Hand Stock ($)]]/Table1[[#This Row],[Std. Price ($)]]</f>
        <v>32.675665005878784</v>
      </c>
      <c r="E1067" s="48">
        <v>260</v>
      </c>
      <c r="F1067" s="49">
        <v>0.6</v>
      </c>
      <c r="G1067" s="48">
        <v>0.7</v>
      </c>
      <c r="H1067" s="48">
        <v>0.71</v>
      </c>
      <c r="I1067" s="48">
        <v>5</v>
      </c>
      <c r="J1067" s="55">
        <f>Table1[[#This Row],[APU
(units)]]+(Table1[[#This Row],[APU Trend]]*Table1[[#This Row],[APU
(units)]])</f>
        <v>416</v>
      </c>
      <c r="K1067" s="55" t="str">
        <f>IF(Table1[[#This Row],[On Hand Stock (units)]]&gt;J1067,"Yes","No")</f>
        <v>No</v>
      </c>
      <c r="L1067" s="55">
        <f>Table1[[#This Row],[Lead Time (days)]]/Table1[[#This Row],[S-OTD]]</f>
        <v>7.1428571428571432</v>
      </c>
      <c r="M1067" s="55">
        <f>(Table1[[#This Row],[Demand variability (COV)]]/100)*E1067</f>
        <v>1.8459999999999999</v>
      </c>
      <c r="N1067" s="55">
        <f>AVERAGE(Table1[[#This Row],[Lead Time (days)]],Table1[[#This Row],[Exp. Lead time]])</f>
        <v>6.0714285714285712</v>
      </c>
      <c r="O1067" s="55">
        <f>(Table1[[#This Row],[Exp. Lead time]]-N1067)^2</f>
        <v>1.1479591836734708</v>
      </c>
      <c r="P1067" s="55">
        <v>1.1479591836734708</v>
      </c>
      <c r="Q1067" s="55">
        <f>1.64*SQRT(Table1[[#This Row],[Lead Time (days)]]*(M1067^2)+Table1[[#This Row],[APU
(units)]]*P1067)</f>
        <v>29.130572086282882</v>
      </c>
      <c r="R1067" s="58">
        <f>Table1[[#This Row],[Safety Stock]]+(E1067/30)*Table1[[#This Row],[Lead Time (days)]]</f>
        <v>72.463905419616211</v>
      </c>
      <c r="S1067" s="58" t="str">
        <f>IF(Table1[[#This Row],[On Hand Stock (units)]]&gt;R1067,"yes","no")</f>
        <v>no</v>
      </c>
      <c r="T1067" s="59">
        <f>Table1[[#This Row],[On Hand Stock (units)]]-J1067</f>
        <v>-383.32433499412122</v>
      </c>
      <c r="U1067" s="59">
        <f>Table1[[#This Row],[Exp. Lead time]]*Table1[[#This Row],[APU
(units)]]/30</f>
        <v>61.904761904761912</v>
      </c>
      <c r="V1067" s="59">
        <f>Table1[[#This Row],[On Hand Stock (units)]]+U1067</f>
        <v>94.580426910640696</v>
      </c>
      <c r="W1067" s="59" t="str">
        <f>IF(Table1[[#This Row],[On hand quantity after purchase]]&gt;Table1[[#This Row],[APU  Projection for oct]],"Yes","No")</f>
        <v>No</v>
      </c>
      <c r="X1067" s="59">
        <f>AE1067-Table1[[#This Row],[On Hand Stock (units)]]</f>
        <v>58273.930464194113</v>
      </c>
      <c r="Y1067" s="59">
        <f>MAX(Table1[[#This Row],[Qty required to meet next quarter]],Table1[[#This Row],[MOQ/One lead time demand]])</f>
        <v>58273.930464194113</v>
      </c>
      <c r="Z1067" s="59">
        <f>Table1[[#This Row],[Qty to purchase]]*Table1[[#This Row],[Std. Price ($)]]</f>
        <v>1980043.7710816753</v>
      </c>
      <c r="AA1067" s="59"/>
      <c r="AB1067" s="59"/>
      <c r="AC1067" s="61">
        <f>Table1[[#This Row],[On Hand Stock (units)]]-(12*Table1[[#This Row],[APU
(units)]])</f>
        <v>-3087.3243349941213</v>
      </c>
      <c r="AD1067" s="64">
        <v>1716</v>
      </c>
      <c r="AE1067" s="65">
        <f>AD1067*Table1[[#This Row],[Std. Price ($)]]</f>
        <v>58306.606129199994</v>
      </c>
    </row>
    <row r="1068" spans="1:31" ht="18.5" x14ac:dyDescent="0.35">
      <c r="A1068" s="46">
        <v>25223.157191800681</v>
      </c>
      <c r="B1068" s="47">
        <v>8.9009999999999998</v>
      </c>
      <c r="C1068" s="47">
        <v>876.36698041381783</v>
      </c>
      <c r="D1068" s="47">
        <f>Table1[[#This Row],[On-Hand Stock ($)]]/Table1[[#This Row],[Std. Price ($)]]</f>
        <v>98.457137446783264</v>
      </c>
      <c r="E1068" s="48">
        <v>332</v>
      </c>
      <c r="F1068" s="49">
        <v>-0.1</v>
      </c>
      <c r="G1068" s="48">
        <v>0.88</v>
      </c>
      <c r="H1068" s="48">
        <v>0.69</v>
      </c>
      <c r="I1068" s="48">
        <v>8</v>
      </c>
      <c r="J1068" s="55">
        <f>Table1[[#This Row],[APU
(units)]]+(Table1[[#This Row],[APU Trend]]*Table1[[#This Row],[APU
(units)]])</f>
        <v>298.8</v>
      </c>
      <c r="K1068" s="55" t="str">
        <f>IF(Table1[[#This Row],[On Hand Stock (units)]]&gt;J1068,"Yes","No")</f>
        <v>No</v>
      </c>
      <c r="L1068" s="55">
        <f>Table1[[#This Row],[Lead Time (days)]]/Table1[[#This Row],[S-OTD]]</f>
        <v>9.0909090909090917</v>
      </c>
      <c r="M1068" s="55">
        <f>(Table1[[#This Row],[Demand variability (COV)]]/100)*E1068</f>
        <v>2.2907999999999999</v>
      </c>
      <c r="N1068" s="55">
        <f>AVERAGE(Table1[[#This Row],[Lead Time (days)]],Table1[[#This Row],[Exp. Lead time]])</f>
        <v>8.5454545454545467</v>
      </c>
      <c r="O1068" s="55">
        <f>(Table1[[#This Row],[Exp. Lead time]]-N1068)^2</f>
        <v>0.29752066115702425</v>
      </c>
      <c r="P1068" s="55">
        <v>0.29752066115702425</v>
      </c>
      <c r="Q1068" s="55">
        <f>1.64*SQRT(Table1[[#This Row],[Lead Time (days)]]*(M1068^2)+Table1[[#This Row],[APU
(units)]]*P1068)</f>
        <v>19.457269683289727</v>
      </c>
      <c r="R1068" s="58">
        <f>Table1[[#This Row],[Safety Stock]]+(E1068/30)*Table1[[#This Row],[Lead Time (days)]]</f>
        <v>107.99060301662306</v>
      </c>
      <c r="S1068" s="58" t="str">
        <f>IF(Table1[[#This Row],[On Hand Stock (units)]]&gt;R1068,"yes","no")</f>
        <v>no</v>
      </c>
      <c r="T1068" s="59">
        <f>Table1[[#This Row],[On Hand Stock (units)]]-J1068</f>
        <v>-200.34286255321675</v>
      </c>
      <c r="U1068" s="59">
        <f>Table1[[#This Row],[Exp. Lead time]]*Table1[[#This Row],[APU
(units)]]/30</f>
        <v>100.60606060606061</v>
      </c>
      <c r="V1068" s="59">
        <f>Table1[[#This Row],[On Hand Stock (units)]]+U1068</f>
        <v>199.06319805284386</v>
      </c>
      <c r="W1068" s="59" t="str">
        <f>IF(Table1[[#This Row],[On hand quantity after purchase]]&gt;Table1[[#This Row],[APU  Projection for oct]],"Yes","No")</f>
        <v>No</v>
      </c>
      <c r="X1068" s="59">
        <f>AE1068-Table1[[#This Row],[On Hand Stock (units)]]</f>
        <v>6993.8596625532173</v>
      </c>
      <c r="Y1068" s="59">
        <f>MAX(Table1[[#This Row],[Qty required to meet next quarter]],Table1[[#This Row],[MOQ/One lead time demand]])</f>
        <v>6993.8596625532173</v>
      </c>
      <c r="Z1068" s="59">
        <f>Table1[[#This Row],[Qty to purchase]]*Table1[[#This Row],[Std. Price ($)]]</f>
        <v>62252.344856386182</v>
      </c>
      <c r="AA1068" s="59"/>
      <c r="AB1068" s="59"/>
      <c r="AC1068" s="61">
        <f>Table1[[#This Row],[On Hand Stock (units)]]-(12*Table1[[#This Row],[APU
(units)]])</f>
        <v>-3885.5428625532168</v>
      </c>
      <c r="AD1068" s="64">
        <v>796.80000000000007</v>
      </c>
      <c r="AE1068" s="65">
        <f>AD1068*Table1[[#This Row],[Std. Price ($)]]</f>
        <v>7092.3168000000005</v>
      </c>
    </row>
    <row r="1069" spans="1:31" ht="18.5" x14ac:dyDescent="0.35">
      <c r="A1069" s="46">
        <v>56345.057541043352</v>
      </c>
      <c r="B1069" s="47">
        <v>27.623629999999995</v>
      </c>
      <c r="C1069" s="47">
        <v>4969.3057478240007</v>
      </c>
      <c r="D1069" s="47">
        <f>Table1[[#This Row],[On-Hand Stock ($)]]/Table1[[#This Row],[Std. Price ($)]]</f>
        <v>179.89329236686132</v>
      </c>
      <c r="E1069" s="48">
        <v>300</v>
      </c>
      <c r="F1069" s="49">
        <v>0.4</v>
      </c>
      <c r="G1069" s="48">
        <v>1</v>
      </c>
      <c r="H1069" s="48">
        <v>0.94</v>
      </c>
      <c r="I1069" s="48">
        <v>16</v>
      </c>
      <c r="J1069" s="55">
        <f>Table1[[#This Row],[APU
(units)]]+(Table1[[#This Row],[APU Trend]]*Table1[[#This Row],[APU
(units)]])</f>
        <v>420</v>
      </c>
      <c r="K1069" s="55" t="str">
        <f>IF(Table1[[#This Row],[On Hand Stock (units)]]&gt;J1069,"Yes","No")</f>
        <v>No</v>
      </c>
      <c r="L1069" s="55">
        <f>Table1[[#This Row],[Lead Time (days)]]/Table1[[#This Row],[S-OTD]]</f>
        <v>16</v>
      </c>
      <c r="M1069" s="55">
        <f>(Table1[[#This Row],[Demand variability (COV)]]/100)*E1069</f>
        <v>2.8199999999999994</v>
      </c>
      <c r="N1069" s="55">
        <f>AVERAGE(Table1[[#This Row],[Lead Time (days)]],Table1[[#This Row],[Exp. Lead time]])</f>
        <v>16</v>
      </c>
      <c r="O1069" s="55">
        <f>(Table1[[#This Row],[Exp. Lead time]]-N1069)^2</f>
        <v>0</v>
      </c>
      <c r="P1069" s="55">
        <v>0</v>
      </c>
      <c r="Q1069" s="55">
        <f>1.64*SQRT(Table1[[#This Row],[Lead Time (days)]]*(M1069^2)+Table1[[#This Row],[APU
(units)]]*P1069)</f>
        <v>18.499199999999995</v>
      </c>
      <c r="R1069" s="58">
        <f>Table1[[#This Row],[Safety Stock]]+(E1069/30)*Table1[[#This Row],[Lead Time (days)]]</f>
        <v>178.4992</v>
      </c>
      <c r="S1069" s="58" t="str">
        <f>IF(Table1[[#This Row],[On Hand Stock (units)]]&gt;R1069,"yes","no")</f>
        <v>yes</v>
      </c>
      <c r="T1069" s="59">
        <f>Table1[[#This Row],[On Hand Stock (units)]]-J1069</f>
        <v>-240.10670763313868</v>
      </c>
      <c r="U1069" s="59">
        <f>Table1[[#This Row],[Exp. Lead time]]*Table1[[#This Row],[APU
(units)]]/30</f>
        <v>160</v>
      </c>
      <c r="V1069" s="59">
        <f>Table1[[#This Row],[On Hand Stock (units)]]+U1069</f>
        <v>339.89329236686132</v>
      </c>
      <c r="W1069" s="59" t="str">
        <f>IF(Table1[[#This Row],[On hand quantity after purchase]]&gt;Table1[[#This Row],[APU  Projection for oct]],"Yes","No")</f>
        <v>No</v>
      </c>
      <c r="X1069" s="59">
        <f>AE1069-Table1[[#This Row],[On Hand Stock (units)]]</f>
        <v>44570.387307633129</v>
      </c>
      <c r="Y1069" s="59">
        <f>MAX(Table1[[#This Row],[Qty required to meet next quarter]],Table1[[#This Row],[MOQ/One lead time demand]])</f>
        <v>44570.387307633129</v>
      </c>
      <c r="Z1069" s="59">
        <f>Table1[[#This Row],[Qty to purchase]]*Table1[[#This Row],[Std. Price ($)]]</f>
        <v>1231195.8879427535</v>
      </c>
      <c r="AA1069" s="59"/>
      <c r="AB1069" s="59"/>
      <c r="AC1069" s="61">
        <f>Table1[[#This Row],[On Hand Stock (units)]]-(12*Table1[[#This Row],[APU
(units)]])</f>
        <v>-3420.1067076331387</v>
      </c>
      <c r="AD1069" s="64">
        <v>1620</v>
      </c>
      <c r="AE1069" s="65">
        <f>AD1069*Table1[[#This Row],[Std. Price ($)]]</f>
        <v>44750.280599999991</v>
      </c>
    </row>
    <row r="1070" spans="1:31" ht="18.5" x14ac:dyDescent="0.35">
      <c r="A1070" s="46">
        <v>5409.5305843811502</v>
      </c>
      <c r="B1070" s="47">
        <v>18.075982239999998</v>
      </c>
      <c r="C1070" s="47">
        <v>2440.099255515694</v>
      </c>
      <c r="D1070" s="47">
        <f>Table1[[#This Row],[On-Hand Stock ($)]]/Table1[[#This Row],[Std. Price ($)]]</f>
        <v>134.99123992919425</v>
      </c>
      <c r="E1070" s="48">
        <v>372</v>
      </c>
      <c r="F1070" s="49">
        <v>0.8</v>
      </c>
      <c r="G1070" s="48">
        <v>1</v>
      </c>
      <c r="H1070" s="48">
        <v>0.28000000000000003</v>
      </c>
      <c r="I1070" s="48">
        <v>28</v>
      </c>
      <c r="J1070" s="55">
        <f>Table1[[#This Row],[APU
(units)]]+(Table1[[#This Row],[APU Trend]]*Table1[[#This Row],[APU
(units)]])</f>
        <v>669.6</v>
      </c>
      <c r="K1070" s="55" t="str">
        <f>IF(Table1[[#This Row],[On Hand Stock (units)]]&gt;J1070,"Yes","No")</f>
        <v>No</v>
      </c>
      <c r="L1070" s="55">
        <f>Table1[[#This Row],[Lead Time (days)]]/Table1[[#This Row],[S-OTD]]</f>
        <v>28</v>
      </c>
      <c r="M1070" s="55">
        <f>(Table1[[#This Row],[Demand variability (COV)]]/100)*E1070</f>
        <v>1.0416000000000001</v>
      </c>
      <c r="N1070" s="55">
        <f>AVERAGE(Table1[[#This Row],[Lead Time (days)]],Table1[[#This Row],[Exp. Lead time]])</f>
        <v>28</v>
      </c>
      <c r="O1070" s="55">
        <f>(Table1[[#This Row],[Exp. Lead time]]-N1070)^2</f>
        <v>0</v>
      </c>
      <c r="P1070" s="55">
        <v>0</v>
      </c>
      <c r="Q1070" s="55">
        <f>1.64*SQRT(Table1[[#This Row],[Lead Time (days)]]*(M1070^2)+Table1[[#This Row],[APU
(units)]]*P1070)</f>
        <v>9.0390717751839986</v>
      </c>
      <c r="R1070" s="58">
        <f>Table1[[#This Row],[Safety Stock]]+(E1070/30)*Table1[[#This Row],[Lead Time (days)]]</f>
        <v>356.23907177518402</v>
      </c>
      <c r="S1070" s="58" t="str">
        <f>IF(Table1[[#This Row],[On Hand Stock (units)]]&gt;R1070,"yes","no")</f>
        <v>no</v>
      </c>
      <c r="T1070" s="59">
        <f>Table1[[#This Row],[On Hand Stock (units)]]-J1070</f>
        <v>-534.60876007080583</v>
      </c>
      <c r="U1070" s="59">
        <f>Table1[[#This Row],[Exp. Lead time]]*Table1[[#This Row],[APU
(units)]]/30</f>
        <v>347.2</v>
      </c>
      <c r="V1070" s="59">
        <f>Table1[[#This Row],[On Hand Stock (units)]]+U1070</f>
        <v>482.19123992919424</v>
      </c>
      <c r="W1070" s="59" t="str">
        <f>IF(Table1[[#This Row],[On hand quantity after purchase]]&gt;Table1[[#This Row],[APU  Projection for oct]],"Yes","No")</f>
        <v>No</v>
      </c>
      <c r="X1070" s="59">
        <f>AE1070-Table1[[#This Row],[On Hand Stock (units)]]</f>
        <v>52314.278827654809</v>
      </c>
      <c r="Y1070" s="59">
        <f>MAX(Table1[[#This Row],[Qty required to meet next quarter]],Table1[[#This Row],[MOQ/One lead time demand]])</f>
        <v>52314.278827654809</v>
      </c>
      <c r="Z1070" s="59">
        <f>Table1[[#This Row],[Qty to purchase]]*Table1[[#This Row],[Std. Price ($)]]</f>
        <v>945631.97498709627</v>
      </c>
      <c r="AA1070" s="59"/>
      <c r="AB1070" s="59"/>
      <c r="AC1070" s="61">
        <f>Table1[[#This Row],[On Hand Stock (units)]]-(12*Table1[[#This Row],[APU
(units)]])</f>
        <v>-4329.0087600708057</v>
      </c>
      <c r="AD1070" s="64">
        <v>2901.6000000000004</v>
      </c>
      <c r="AE1070" s="65">
        <f>AD1070*Table1[[#This Row],[Std. Price ($)]]</f>
        <v>52449.270067584002</v>
      </c>
    </row>
    <row r="1071" spans="1:31" ht="18.5" x14ac:dyDescent="0.35">
      <c r="A1071" s="46">
        <v>54077.961461996783</v>
      </c>
      <c r="B1071" s="47">
        <v>9.2879999999999985</v>
      </c>
      <c r="C1071" s="47">
        <v>873.97718941866674</v>
      </c>
      <c r="D1071" s="47">
        <f>Table1[[#This Row],[On-Hand Stock ($)]]/Table1[[#This Row],[Std. Price ($)]]</f>
        <v>94.097457947746221</v>
      </c>
      <c r="E1071" s="48">
        <v>154</v>
      </c>
      <c r="F1071" s="49">
        <v>0.2</v>
      </c>
      <c r="G1071" s="48">
        <v>1</v>
      </c>
      <c r="H1071" s="48">
        <v>0.73</v>
      </c>
      <c r="I1071" s="48">
        <v>16</v>
      </c>
      <c r="J1071" s="55">
        <f>Table1[[#This Row],[APU
(units)]]+(Table1[[#This Row],[APU Trend]]*Table1[[#This Row],[APU
(units)]])</f>
        <v>184.8</v>
      </c>
      <c r="K1071" s="55" t="str">
        <f>IF(Table1[[#This Row],[On Hand Stock (units)]]&gt;J1071,"Yes","No")</f>
        <v>No</v>
      </c>
      <c r="L1071" s="55">
        <f>Table1[[#This Row],[Lead Time (days)]]/Table1[[#This Row],[S-OTD]]</f>
        <v>16</v>
      </c>
      <c r="M1071" s="55">
        <f>(Table1[[#This Row],[Demand variability (COV)]]/100)*E1071</f>
        <v>1.1242000000000001</v>
      </c>
      <c r="N1071" s="55">
        <f>AVERAGE(Table1[[#This Row],[Lead Time (days)]],Table1[[#This Row],[Exp. Lead time]])</f>
        <v>16</v>
      </c>
      <c r="O1071" s="55">
        <f>(Table1[[#This Row],[Exp. Lead time]]-N1071)^2</f>
        <v>0</v>
      </c>
      <c r="P1071" s="55">
        <v>0</v>
      </c>
      <c r="Q1071" s="55">
        <f>1.64*SQRT(Table1[[#This Row],[Lead Time (days)]]*(M1071^2)+Table1[[#This Row],[APU
(units)]]*P1071)</f>
        <v>7.374752</v>
      </c>
      <c r="R1071" s="58">
        <f>Table1[[#This Row],[Safety Stock]]+(E1071/30)*Table1[[#This Row],[Lead Time (days)]]</f>
        <v>89.508085333333341</v>
      </c>
      <c r="S1071" s="58" t="str">
        <f>IF(Table1[[#This Row],[On Hand Stock (units)]]&gt;R1071,"yes","no")</f>
        <v>yes</v>
      </c>
      <c r="T1071" s="59">
        <f>Table1[[#This Row],[On Hand Stock (units)]]-J1071</f>
        <v>-90.70254205225379</v>
      </c>
      <c r="U1071" s="59">
        <f>Table1[[#This Row],[Exp. Lead time]]*Table1[[#This Row],[APU
(units)]]/30</f>
        <v>82.13333333333334</v>
      </c>
      <c r="V1071" s="59">
        <f>Table1[[#This Row],[On Hand Stock (units)]]+U1071</f>
        <v>176.23079128107958</v>
      </c>
      <c r="W1071" s="59" t="str">
        <f>IF(Table1[[#This Row],[On hand quantity after purchase]]&gt;Table1[[#This Row],[APU  Projection for oct]],"Yes","No")</f>
        <v>No</v>
      </c>
      <c r="X1071" s="59">
        <f>AE1071-Table1[[#This Row],[On Hand Stock (units)]]</f>
        <v>5913.3809420522521</v>
      </c>
      <c r="Y1071" s="59">
        <f>MAX(Table1[[#This Row],[Qty required to meet next quarter]],Table1[[#This Row],[MOQ/One lead time demand]])</f>
        <v>5913.3809420522521</v>
      </c>
      <c r="Z1071" s="59">
        <f>Table1[[#This Row],[Qty to purchase]]*Table1[[#This Row],[Std. Price ($)]]</f>
        <v>54923.482189781309</v>
      </c>
      <c r="AA1071" s="59"/>
      <c r="AB1071" s="59"/>
      <c r="AC1071" s="61">
        <f>Table1[[#This Row],[On Hand Stock (units)]]-(12*Table1[[#This Row],[APU
(units)]])</f>
        <v>-1753.9025420522537</v>
      </c>
      <c r="AD1071" s="64">
        <v>646.79999999999995</v>
      </c>
      <c r="AE1071" s="65">
        <f>AD1071*Table1[[#This Row],[Std. Price ($)]]</f>
        <v>6007.4783999999981</v>
      </c>
    </row>
    <row r="1072" spans="1:31" ht="18.5" x14ac:dyDescent="0.35">
      <c r="A1072" s="46">
        <v>13835.640990068865</v>
      </c>
      <c r="B1072" s="47">
        <v>5.7619999999999996</v>
      </c>
      <c r="C1072" s="47">
        <v>497.09959550130009</v>
      </c>
      <c r="D1072" s="47">
        <f>Table1[[#This Row],[On-Hand Stock ($)]]/Table1[[#This Row],[Std. Price ($)]]</f>
        <v>86.272057532332539</v>
      </c>
      <c r="E1072" s="48">
        <v>154</v>
      </c>
      <c r="F1072" s="49">
        <v>0.8</v>
      </c>
      <c r="G1072" s="48">
        <v>0.96</v>
      </c>
      <c r="H1072" s="48">
        <v>0.73</v>
      </c>
      <c r="I1072" s="48">
        <v>16</v>
      </c>
      <c r="J1072" s="55">
        <f>Table1[[#This Row],[APU
(units)]]+(Table1[[#This Row],[APU Trend]]*Table1[[#This Row],[APU
(units)]])</f>
        <v>277.2</v>
      </c>
      <c r="K1072" s="55" t="str">
        <f>IF(Table1[[#This Row],[On Hand Stock (units)]]&gt;J1072,"Yes","No")</f>
        <v>No</v>
      </c>
      <c r="L1072" s="55">
        <f>Table1[[#This Row],[Lead Time (days)]]/Table1[[#This Row],[S-OTD]]</f>
        <v>16.666666666666668</v>
      </c>
      <c r="M1072" s="55">
        <f>(Table1[[#This Row],[Demand variability (COV)]]/100)*E1072</f>
        <v>1.1242000000000001</v>
      </c>
      <c r="N1072" s="55">
        <f>AVERAGE(Table1[[#This Row],[Lead Time (days)]],Table1[[#This Row],[Exp. Lead time]])</f>
        <v>16.333333333333336</v>
      </c>
      <c r="O1072" s="55">
        <f>(Table1[[#This Row],[Exp. Lead time]]-N1072)^2</f>
        <v>0.11111111111111033</v>
      </c>
      <c r="P1072" s="55">
        <v>0.11111111111111033</v>
      </c>
      <c r="Q1072" s="55">
        <f>1.64*SQRT(Table1[[#This Row],[Lead Time (days)]]*(M1072^2)+Table1[[#This Row],[APU
(units)]]*P1072)</f>
        <v>10.020429706651711</v>
      </c>
      <c r="R1072" s="58">
        <f>Table1[[#This Row],[Safety Stock]]+(E1072/30)*Table1[[#This Row],[Lead Time (days)]]</f>
        <v>92.153763039985051</v>
      </c>
      <c r="S1072" s="58" t="str">
        <f>IF(Table1[[#This Row],[On Hand Stock (units)]]&gt;R1072,"yes","no")</f>
        <v>no</v>
      </c>
      <c r="T1072" s="59">
        <f>Table1[[#This Row],[On Hand Stock (units)]]-J1072</f>
        <v>-190.92794246766744</v>
      </c>
      <c r="U1072" s="59">
        <f>Table1[[#This Row],[Exp. Lead time]]*Table1[[#This Row],[APU
(units)]]/30</f>
        <v>85.555555555555571</v>
      </c>
      <c r="V1072" s="59">
        <f>Table1[[#This Row],[On Hand Stock (units)]]+U1072</f>
        <v>171.8276130878881</v>
      </c>
      <c r="W1072" s="59" t="str">
        <f>IF(Table1[[#This Row],[On hand quantity after purchase]]&gt;Table1[[#This Row],[APU  Projection for oct]],"Yes","No")</f>
        <v>No</v>
      </c>
      <c r="X1072" s="59">
        <f>AE1072-Table1[[#This Row],[On Hand Stock (units)]]</f>
        <v>6835.0423424676665</v>
      </c>
      <c r="Y1072" s="59">
        <f>MAX(Table1[[#This Row],[Qty required to meet next quarter]],Table1[[#This Row],[MOQ/One lead time demand]])</f>
        <v>6835.0423424676665</v>
      </c>
      <c r="Z1072" s="59">
        <f>Table1[[#This Row],[Qty to purchase]]*Table1[[#This Row],[Std. Price ($)]]</f>
        <v>39383.513977298688</v>
      </c>
      <c r="AA1072" s="59"/>
      <c r="AB1072" s="59"/>
      <c r="AC1072" s="61">
        <f>Table1[[#This Row],[On Hand Stock (units)]]-(12*Table1[[#This Row],[APU
(units)]])</f>
        <v>-1761.7279424676674</v>
      </c>
      <c r="AD1072" s="64">
        <v>1201.2</v>
      </c>
      <c r="AE1072" s="65">
        <f>AD1072*Table1[[#This Row],[Std. Price ($)]]</f>
        <v>6921.3143999999993</v>
      </c>
    </row>
    <row r="1073" spans="1:31" ht="18.5" x14ac:dyDescent="0.35">
      <c r="A1073" s="46">
        <v>35496.075270240188</v>
      </c>
      <c r="B1073" s="47">
        <v>9.3667372999999987</v>
      </c>
      <c r="C1073" s="47">
        <v>11076.784851795324</v>
      </c>
      <c r="D1073" s="47">
        <f>Table1[[#This Row],[On-Hand Stock ($)]]/Table1[[#This Row],[Std. Price ($)]]</f>
        <v>1182.5659775678055</v>
      </c>
      <c r="E1073" s="48">
        <v>584</v>
      </c>
      <c r="F1073" s="49">
        <v>0.4</v>
      </c>
      <c r="G1073" s="48">
        <v>1</v>
      </c>
      <c r="H1073" s="48">
        <v>0.74</v>
      </c>
      <c r="I1073" s="48">
        <v>62</v>
      </c>
      <c r="J1073" s="55">
        <f>Table1[[#This Row],[APU
(units)]]+(Table1[[#This Row],[APU Trend]]*Table1[[#This Row],[APU
(units)]])</f>
        <v>817.6</v>
      </c>
      <c r="K1073" s="55" t="str">
        <f>IF(Table1[[#This Row],[On Hand Stock (units)]]&gt;J1073,"Yes","No")</f>
        <v>Yes</v>
      </c>
      <c r="L1073" s="55">
        <f>Table1[[#This Row],[Lead Time (days)]]/Table1[[#This Row],[S-OTD]]</f>
        <v>62</v>
      </c>
      <c r="M1073" s="55">
        <f>(Table1[[#This Row],[Demand variability (COV)]]/100)*E1073</f>
        <v>4.3216000000000001</v>
      </c>
      <c r="N1073" s="55">
        <f>AVERAGE(Table1[[#This Row],[Lead Time (days)]],Table1[[#This Row],[Exp. Lead time]])</f>
        <v>62</v>
      </c>
      <c r="O1073" s="55">
        <f>(Table1[[#This Row],[Exp. Lead time]]-N1073)^2</f>
        <v>0</v>
      </c>
      <c r="P1073" s="55">
        <v>0</v>
      </c>
      <c r="Q1073" s="55">
        <f>1.64*SQRT(Table1[[#This Row],[Lead Time (days)]]*(M1073^2)+Table1[[#This Row],[APU
(units)]]*P1073)</f>
        <v>55.806432382460279</v>
      </c>
      <c r="R1073" s="58">
        <f>Table1[[#This Row],[Safety Stock]]+(E1073/30)*Table1[[#This Row],[Lead Time (days)]]</f>
        <v>1262.7397657157935</v>
      </c>
      <c r="S1073" s="58" t="str">
        <f>IF(Table1[[#This Row],[On Hand Stock (units)]]&gt;R1073,"yes","no")</f>
        <v>no</v>
      </c>
      <c r="T1073" s="59">
        <f>Table1[[#This Row],[On Hand Stock (units)]]-J1073</f>
        <v>364.96597756780545</v>
      </c>
      <c r="U1073" s="59">
        <f>Table1[[#This Row],[Exp. Lead time]]*Table1[[#This Row],[APU
(units)]]/30</f>
        <v>1206.9333333333334</v>
      </c>
      <c r="V1073" s="59">
        <f>Table1[[#This Row],[On Hand Stock (units)]]+U1073</f>
        <v>2389.4993109011389</v>
      </c>
      <c r="W1073" s="59" t="str">
        <f>IF(Table1[[#This Row],[On hand quantity after purchase]]&gt;Table1[[#This Row],[APU  Projection for oct]],"Yes","No")</f>
        <v>Yes</v>
      </c>
      <c r="X1073" s="59">
        <f>AE1073-Table1[[#This Row],[On Hand Stock (units)]]</f>
        <v>28356.376771712192</v>
      </c>
      <c r="Y1073" s="59">
        <f>MAX(Table1[[#This Row],[Qty required to meet next quarter]],Table1[[#This Row],[MOQ/One lead time demand]])</f>
        <v>28356.376771712192</v>
      </c>
      <c r="Z1073" s="59">
        <f>Table1[[#This Row],[Qty to purchase]]*Table1[[#This Row],[Std. Price ($)]]</f>
        <v>265606.73200045014</v>
      </c>
      <c r="AA1073" s="59"/>
      <c r="AB1073" s="59"/>
      <c r="AC1073" s="61">
        <f>Table1[[#This Row],[On Hand Stock (units)]]-(12*Table1[[#This Row],[APU
(units)]])</f>
        <v>-5825.434022432195</v>
      </c>
      <c r="AD1073" s="64">
        <v>3153.6000000000004</v>
      </c>
      <c r="AE1073" s="65">
        <f>AD1073*Table1[[#This Row],[Std. Price ($)]]</f>
        <v>29538.942749279999</v>
      </c>
    </row>
    <row r="1074" spans="1:31" ht="18.5" x14ac:dyDescent="0.35">
      <c r="A1074" s="46">
        <v>21391.121572080818</v>
      </c>
      <c r="B1074" s="47">
        <v>12.344869999999998</v>
      </c>
      <c r="C1074" s="47">
        <v>1091.7010128997802</v>
      </c>
      <c r="D1074" s="47">
        <f>Table1[[#This Row],[On-Hand Stock ($)]]/Table1[[#This Row],[Std. Price ($)]]</f>
        <v>88.433577097189385</v>
      </c>
      <c r="E1074" s="48">
        <v>316</v>
      </c>
      <c r="F1074" s="49">
        <v>1.2</v>
      </c>
      <c r="G1074" s="48">
        <v>0.95</v>
      </c>
      <c r="H1074" s="48">
        <v>0.47</v>
      </c>
      <c r="I1074" s="48">
        <v>16</v>
      </c>
      <c r="J1074" s="55">
        <f>Table1[[#This Row],[APU
(units)]]+(Table1[[#This Row],[APU Trend]]*Table1[[#This Row],[APU
(units)]])</f>
        <v>695.2</v>
      </c>
      <c r="K1074" s="55" t="str">
        <f>IF(Table1[[#This Row],[On Hand Stock (units)]]&gt;J1074,"Yes","No")</f>
        <v>No</v>
      </c>
      <c r="L1074" s="55">
        <f>Table1[[#This Row],[Lead Time (days)]]/Table1[[#This Row],[S-OTD]]</f>
        <v>16.842105263157894</v>
      </c>
      <c r="M1074" s="55">
        <f>(Table1[[#This Row],[Demand variability (COV)]]/100)*E1074</f>
        <v>1.4851999999999999</v>
      </c>
      <c r="N1074" s="55">
        <f>AVERAGE(Table1[[#This Row],[Lead Time (days)]],Table1[[#This Row],[Exp. Lead time]])</f>
        <v>16.421052631578945</v>
      </c>
      <c r="O1074" s="55">
        <f>(Table1[[#This Row],[Exp. Lead time]]-N1074)^2</f>
        <v>0.1772853185595579</v>
      </c>
      <c r="P1074" s="55">
        <v>0.1772853185595579</v>
      </c>
      <c r="Q1074" s="55">
        <f>1.64*SQRT(Table1[[#This Row],[Lead Time (days)]]*(M1074^2)+Table1[[#This Row],[APU
(units)]]*P1074)</f>
        <v>15.671679474894981</v>
      </c>
      <c r="R1074" s="58">
        <f>Table1[[#This Row],[Safety Stock]]+(E1074/30)*Table1[[#This Row],[Lead Time (days)]]</f>
        <v>184.2050128082283</v>
      </c>
      <c r="S1074" s="58" t="str">
        <f>IF(Table1[[#This Row],[On Hand Stock (units)]]&gt;R1074,"yes","no")</f>
        <v>no</v>
      </c>
      <c r="T1074" s="59">
        <f>Table1[[#This Row],[On Hand Stock (units)]]-J1074</f>
        <v>-606.76642290281063</v>
      </c>
      <c r="U1074" s="59">
        <f>Table1[[#This Row],[Exp. Lead time]]*Table1[[#This Row],[APU
(units)]]/30</f>
        <v>177.40350877192981</v>
      </c>
      <c r="V1074" s="59">
        <f>Table1[[#This Row],[On Hand Stock (units)]]+U1074</f>
        <v>265.83708586911916</v>
      </c>
      <c r="W1074" s="59" t="str">
        <f>IF(Table1[[#This Row],[On hand quantity after purchase]]&gt;Table1[[#This Row],[APU  Projection for oct]],"Yes","No")</f>
        <v>No</v>
      </c>
      <c r="X1074" s="59">
        <f>AE1074-Table1[[#This Row],[On Hand Stock (units)]]</f>
        <v>39701.551406902807</v>
      </c>
      <c r="Y1074" s="59">
        <f>MAX(Table1[[#This Row],[Qty required to meet next quarter]],Table1[[#This Row],[MOQ/One lead time demand]])</f>
        <v>39701.551406902807</v>
      </c>
      <c r="Z1074" s="59">
        <f>Table1[[#This Row],[Qty to purchase]]*Table1[[#This Row],[Std. Price ($)]]</f>
        <v>490110.49091653217</v>
      </c>
      <c r="AA1074" s="59"/>
      <c r="AB1074" s="59"/>
      <c r="AC1074" s="61">
        <f>Table1[[#This Row],[On Hand Stock (units)]]-(12*Table1[[#This Row],[APU
(units)]])</f>
        <v>-3703.5664229028107</v>
      </c>
      <c r="AD1074" s="64">
        <v>3223.2</v>
      </c>
      <c r="AE1074" s="65">
        <f>AD1074*Table1[[#This Row],[Std. Price ($)]]</f>
        <v>39789.984983999995</v>
      </c>
    </row>
    <row r="1075" spans="1:31" ht="18.5" x14ac:dyDescent="0.35">
      <c r="A1075" s="46">
        <v>11726.298503768829</v>
      </c>
      <c r="B1075" s="47">
        <v>5.6544342099999998</v>
      </c>
      <c r="C1075" s="47">
        <v>226.49960252291166</v>
      </c>
      <c r="D1075" s="47">
        <f>Table1[[#This Row],[On-Hand Stock ($)]]/Table1[[#This Row],[Std. Price ($)]]</f>
        <v>40.056987863143192</v>
      </c>
      <c r="E1075" s="48">
        <v>10</v>
      </c>
      <c r="F1075" s="49">
        <v>-0.2</v>
      </c>
      <c r="G1075" s="48">
        <v>1</v>
      </c>
      <c r="H1075" s="48">
        <v>1.5</v>
      </c>
      <c r="I1075" s="48">
        <v>62</v>
      </c>
      <c r="J1075" s="55">
        <f>Table1[[#This Row],[APU
(units)]]+(Table1[[#This Row],[APU Trend]]*Table1[[#This Row],[APU
(units)]])</f>
        <v>8</v>
      </c>
      <c r="K1075" s="55" t="str">
        <f>IF(Table1[[#This Row],[On Hand Stock (units)]]&gt;J1075,"Yes","No")</f>
        <v>Yes</v>
      </c>
      <c r="L1075" s="55">
        <f>Table1[[#This Row],[Lead Time (days)]]/Table1[[#This Row],[S-OTD]]</f>
        <v>62</v>
      </c>
      <c r="M1075" s="55">
        <f>(Table1[[#This Row],[Demand variability (COV)]]/100)*E1075</f>
        <v>0.15</v>
      </c>
      <c r="N1075" s="55">
        <f>AVERAGE(Table1[[#This Row],[Lead Time (days)]],Table1[[#This Row],[Exp. Lead time]])</f>
        <v>62</v>
      </c>
      <c r="O1075" s="55">
        <f>(Table1[[#This Row],[Exp. Lead time]]-N1075)^2</f>
        <v>0</v>
      </c>
      <c r="P1075" s="55">
        <v>0</v>
      </c>
      <c r="Q1075" s="55">
        <f>1.64*SQRT(Table1[[#This Row],[Lead Time (days)]]*(M1075^2)+Table1[[#This Row],[APU
(units)]]*P1075)</f>
        <v>1.9370059370069055</v>
      </c>
      <c r="R1075" s="58">
        <f>Table1[[#This Row],[Safety Stock]]+(E1075/30)*Table1[[#This Row],[Lead Time (days)]]</f>
        <v>22.603672603673569</v>
      </c>
      <c r="S1075" s="58" t="str">
        <f>IF(Table1[[#This Row],[On Hand Stock (units)]]&gt;R1075,"yes","no")</f>
        <v>yes</v>
      </c>
      <c r="T1075" s="59">
        <f>Table1[[#This Row],[On Hand Stock (units)]]-J1075</f>
        <v>32.056987863143192</v>
      </c>
      <c r="U1075" s="59">
        <f>Table1[[#This Row],[Exp. Lead time]]*Table1[[#This Row],[APU
(units)]]/30</f>
        <v>20.666666666666668</v>
      </c>
      <c r="V1075" s="59">
        <f>Table1[[#This Row],[On Hand Stock (units)]]+U1075</f>
        <v>60.723654529809863</v>
      </c>
      <c r="W1075" s="59" t="str">
        <f>IF(Table1[[#This Row],[On hand quantity after purchase]]&gt;Table1[[#This Row],[APU  Projection for oct]],"Yes","No")</f>
        <v>Yes</v>
      </c>
      <c r="X1075" s="59">
        <f>AE1075-Table1[[#This Row],[On Hand Stock (units)]]</f>
        <v>61.722827916856801</v>
      </c>
      <c r="Y1075" s="59">
        <f>MAX(Table1[[#This Row],[Qty required to meet next quarter]],Table1[[#This Row],[MOQ/One lead time demand]])</f>
        <v>61.722827916856801</v>
      </c>
      <c r="Z1075" s="59">
        <f>Table1[[#This Row],[Qty to purchase]]*Table1[[#This Row],[Std. Price ($)]]</f>
        <v>349.00766971101814</v>
      </c>
      <c r="AA1075" s="59"/>
      <c r="AB1075" s="59"/>
      <c r="AC1075" s="61">
        <f>Table1[[#This Row],[On Hand Stock (units)]]-(12*Table1[[#This Row],[APU
(units)]])</f>
        <v>-79.943012136856808</v>
      </c>
      <c r="AD1075" s="64">
        <v>18</v>
      </c>
      <c r="AE1075" s="65">
        <f>AD1075*Table1[[#This Row],[Std. Price ($)]]</f>
        <v>101.77981577999999</v>
      </c>
    </row>
    <row r="1076" spans="1:31" ht="18.5" x14ac:dyDescent="0.35">
      <c r="A1076" s="46">
        <v>13776.590028247949</v>
      </c>
      <c r="B1076" s="47">
        <v>21.169715279999998</v>
      </c>
      <c r="C1076" s="47">
        <v>8179.1095461086543</v>
      </c>
      <c r="D1076" s="47">
        <f>Table1[[#This Row],[On-Hand Stock ($)]]/Table1[[#This Row],[Std. Price ($)]]</f>
        <v>386.35897733758537</v>
      </c>
      <c r="E1076" s="48">
        <v>332</v>
      </c>
      <c r="F1076" s="49">
        <v>-0.4</v>
      </c>
      <c r="G1076" s="48">
        <v>1</v>
      </c>
      <c r="H1076" s="48">
        <v>0.93</v>
      </c>
      <c r="I1076" s="48">
        <v>31</v>
      </c>
      <c r="J1076" s="55">
        <f>Table1[[#This Row],[APU
(units)]]+(Table1[[#This Row],[APU Trend]]*Table1[[#This Row],[APU
(units)]])</f>
        <v>199.2</v>
      </c>
      <c r="K1076" s="55" t="str">
        <f>IF(Table1[[#This Row],[On Hand Stock (units)]]&gt;J1076,"Yes","No")</f>
        <v>Yes</v>
      </c>
      <c r="L1076" s="55">
        <f>Table1[[#This Row],[Lead Time (days)]]/Table1[[#This Row],[S-OTD]]</f>
        <v>31</v>
      </c>
      <c r="M1076" s="55">
        <f>(Table1[[#This Row],[Demand variability (COV)]]/100)*E1076</f>
        <v>3.0876000000000001</v>
      </c>
      <c r="N1076" s="55">
        <f>AVERAGE(Table1[[#This Row],[Lead Time (days)]],Table1[[#This Row],[Exp. Lead time]])</f>
        <v>31</v>
      </c>
      <c r="O1076" s="55">
        <f>(Table1[[#This Row],[Exp. Lead time]]-N1076)^2</f>
        <v>0</v>
      </c>
      <c r="P1076" s="55">
        <v>0</v>
      </c>
      <c r="Q1076" s="55">
        <f>1.64*SQRT(Table1[[#This Row],[Lead Time (days)]]*(M1076^2)+Table1[[#This Row],[APU
(units)]]*P1076)</f>
        <v>28.19328796454532</v>
      </c>
      <c r="R1076" s="58">
        <f>Table1[[#This Row],[Safety Stock]]+(E1076/30)*Table1[[#This Row],[Lead Time (days)]]</f>
        <v>371.259954631212</v>
      </c>
      <c r="S1076" s="58" t="str">
        <f>IF(Table1[[#This Row],[On Hand Stock (units)]]&gt;R1076,"yes","no")</f>
        <v>yes</v>
      </c>
      <c r="T1076" s="59">
        <f>Table1[[#This Row],[On Hand Stock (units)]]-J1076</f>
        <v>187.15897733758538</v>
      </c>
      <c r="U1076" s="59">
        <f>Table1[[#This Row],[Exp. Lead time]]*Table1[[#This Row],[APU
(units)]]/30</f>
        <v>343.06666666666666</v>
      </c>
      <c r="V1076" s="59">
        <f>Table1[[#This Row],[On Hand Stock (units)]]+U1076</f>
        <v>729.42564400425204</v>
      </c>
      <c r="W1076" s="59" t="str">
        <f>IF(Table1[[#This Row],[On hand quantity after purchase]]&gt;Table1[[#This Row],[APU  Projection for oct]],"Yes","No")</f>
        <v>Yes</v>
      </c>
      <c r="X1076" s="59">
        <f>AE1076-Table1[[#This Row],[On Hand Stock (units)]]</f>
        <v>3830.6483064384129</v>
      </c>
      <c r="Y1076" s="59">
        <f>MAX(Table1[[#This Row],[Qty required to meet next quarter]],Table1[[#This Row],[MOQ/One lead time demand]])</f>
        <v>3830.6483064384129</v>
      </c>
      <c r="Z1076" s="59">
        <f>Table1[[#This Row],[Qty to purchase]]*Table1[[#This Row],[Std. Price ($)]]</f>
        <v>81093.733985115381</v>
      </c>
      <c r="AA1076" s="59"/>
      <c r="AB1076" s="59"/>
      <c r="AC1076" s="61">
        <f>Table1[[#This Row],[On Hand Stock (units)]]-(12*Table1[[#This Row],[APU
(units)]])</f>
        <v>-3597.6410226624148</v>
      </c>
      <c r="AD1076" s="64">
        <v>199.19999999999993</v>
      </c>
      <c r="AE1076" s="65">
        <f>AD1076*Table1[[#This Row],[Std. Price ($)]]</f>
        <v>4217.0072837759981</v>
      </c>
    </row>
    <row r="1077" spans="1:31" ht="18.5" x14ac:dyDescent="0.35">
      <c r="A1077" s="46">
        <v>16202.396590840317</v>
      </c>
      <c r="B1077" s="47">
        <v>24.452719269999999</v>
      </c>
      <c r="C1077" s="47">
        <v>9383.1521589842469</v>
      </c>
      <c r="D1077" s="47">
        <f>Table1[[#This Row],[On-Hand Stock ($)]]/Table1[[#This Row],[Std. Price ($)]]</f>
        <v>383.72632734127188</v>
      </c>
      <c r="E1077" s="48">
        <v>332</v>
      </c>
      <c r="F1077" s="49">
        <v>0.8</v>
      </c>
      <c r="G1077" s="48">
        <v>1</v>
      </c>
      <c r="H1077" s="48">
        <v>0.93</v>
      </c>
      <c r="I1077" s="48">
        <v>31</v>
      </c>
      <c r="J1077" s="55">
        <f>Table1[[#This Row],[APU
(units)]]+(Table1[[#This Row],[APU Trend]]*Table1[[#This Row],[APU
(units)]])</f>
        <v>597.6</v>
      </c>
      <c r="K1077" s="55" t="str">
        <f>IF(Table1[[#This Row],[On Hand Stock (units)]]&gt;J1077,"Yes","No")</f>
        <v>No</v>
      </c>
      <c r="L1077" s="55">
        <f>Table1[[#This Row],[Lead Time (days)]]/Table1[[#This Row],[S-OTD]]</f>
        <v>31</v>
      </c>
      <c r="M1077" s="55">
        <f>(Table1[[#This Row],[Demand variability (COV)]]/100)*E1077</f>
        <v>3.0876000000000001</v>
      </c>
      <c r="N1077" s="55">
        <f>AVERAGE(Table1[[#This Row],[Lead Time (days)]],Table1[[#This Row],[Exp. Lead time]])</f>
        <v>31</v>
      </c>
      <c r="O1077" s="55">
        <f>(Table1[[#This Row],[Exp. Lead time]]-N1077)^2</f>
        <v>0</v>
      </c>
      <c r="P1077" s="55">
        <v>0</v>
      </c>
      <c r="Q1077" s="55">
        <f>1.64*SQRT(Table1[[#This Row],[Lead Time (days)]]*(M1077^2)+Table1[[#This Row],[APU
(units)]]*P1077)</f>
        <v>28.19328796454532</v>
      </c>
      <c r="R1077" s="58">
        <f>Table1[[#This Row],[Safety Stock]]+(E1077/30)*Table1[[#This Row],[Lead Time (days)]]</f>
        <v>371.259954631212</v>
      </c>
      <c r="S1077" s="58" t="str">
        <f>IF(Table1[[#This Row],[On Hand Stock (units)]]&gt;R1077,"yes","no")</f>
        <v>yes</v>
      </c>
      <c r="T1077" s="59">
        <f>Table1[[#This Row],[On Hand Stock (units)]]-J1077</f>
        <v>-213.87367265872814</v>
      </c>
      <c r="U1077" s="59">
        <f>Table1[[#This Row],[Exp. Lead time]]*Table1[[#This Row],[APU
(units)]]/30</f>
        <v>343.06666666666666</v>
      </c>
      <c r="V1077" s="59">
        <f>Table1[[#This Row],[On Hand Stock (units)]]+U1077</f>
        <v>726.79299400793855</v>
      </c>
      <c r="W1077" s="59" t="str">
        <f>IF(Table1[[#This Row],[On hand quantity after purchase]]&gt;Table1[[#This Row],[APU  Projection for oct]],"Yes","No")</f>
        <v>Yes</v>
      </c>
      <c r="X1077" s="59">
        <f>AE1077-Table1[[#This Row],[On Hand Stock (units)]]</f>
        <v>62939.035494250733</v>
      </c>
      <c r="Y1077" s="59">
        <f>MAX(Table1[[#This Row],[Qty required to meet next quarter]],Table1[[#This Row],[MOQ/One lead time demand]])</f>
        <v>62939.035494250733</v>
      </c>
      <c r="Z1077" s="59">
        <f>Table1[[#This Row],[Qty to purchase]]*Table1[[#This Row],[Std. Price ($)]]</f>
        <v>1539030.5660654788</v>
      </c>
      <c r="AA1077" s="59"/>
      <c r="AB1077" s="59"/>
      <c r="AC1077" s="61">
        <f>Table1[[#This Row],[On Hand Stock (units)]]-(12*Table1[[#This Row],[APU
(units)]])</f>
        <v>-3600.2736726587282</v>
      </c>
      <c r="AD1077" s="64">
        <v>2589.6000000000004</v>
      </c>
      <c r="AE1077" s="65">
        <f>AD1077*Table1[[#This Row],[Std. Price ($)]]</f>
        <v>63322.761821592008</v>
      </c>
    </row>
    <row r="1078" spans="1:31" ht="18.5" x14ac:dyDescent="0.35">
      <c r="A1078" s="46">
        <v>37034.598589425346</v>
      </c>
      <c r="B1078" s="47">
        <v>13.444569199999998</v>
      </c>
      <c r="C1078" s="47">
        <v>262.46157416646111</v>
      </c>
      <c r="D1078" s="47">
        <f>Table1[[#This Row],[On-Hand Stock ($)]]/Table1[[#This Row],[Std. Price ($)]]</f>
        <v>19.52175411960847</v>
      </c>
      <c r="E1078" s="48">
        <v>494</v>
      </c>
      <c r="F1078" s="49">
        <v>-0.4</v>
      </c>
      <c r="G1078" s="48">
        <v>0.92</v>
      </c>
      <c r="H1078" s="48">
        <v>0.43</v>
      </c>
      <c r="I1078" s="48">
        <v>2</v>
      </c>
      <c r="J1078" s="55">
        <f>Table1[[#This Row],[APU
(units)]]+(Table1[[#This Row],[APU Trend]]*Table1[[#This Row],[APU
(units)]])</f>
        <v>296.39999999999998</v>
      </c>
      <c r="K1078" s="55" t="str">
        <f>IF(Table1[[#This Row],[On Hand Stock (units)]]&gt;J1078,"Yes","No")</f>
        <v>No</v>
      </c>
      <c r="L1078" s="55">
        <f>Table1[[#This Row],[Lead Time (days)]]/Table1[[#This Row],[S-OTD]]</f>
        <v>2.1739130434782608</v>
      </c>
      <c r="M1078" s="55">
        <f>(Table1[[#This Row],[Demand variability (COV)]]/100)*E1078</f>
        <v>2.1242000000000001</v>
      </c>
      <c r="N1078" s="55">
        <f>AVERAGE(Table1[[#This Row],[Lead Time (days)]],Table1[[#This Row],[Exp. Lead time]])</f>
        <v>2.0869565217391304</v>
      </c>
      <c r="O1078" s="55">
        <f>(Table1[[#This Row],[Exp. Lead time]]-N1078)^2</f>
        <v>7.5614366729678537E-3</v>
      </c>
      <c r="P1078" s="55">
        <v>7.5614366729678537E-3</v>
      </c>
      <c r="Q1078" s="55">
        <f>1.64*SQRT(Table1[[#This Row],[Lead Time (days)]]*(M1078^2)+Table1[[#This Row],[APU
(units)]]*P1078)</f>
        <v>5.858221638009395</v>
      </c>
      <c r="R1078" s="58">
        <f>Table1[[#This Row],[Safety Stock]]+(E1078/30)*Table1[[#This Row],[Lead Time (days)]]</f>
        <v>38.791554971342727</v>
      </c>
      <c r="S1078" s="58" t="str">
        <f>IF(Table1[[#This Row],[On Hand Stock (units)]]&gt;R1078,"yes","no")</f>
        <v>no</v>
      </c>
      <c r="T1078" s="59">
        <f>Table1[[#This Row],[On Hand Stock (units)]]-J1078</f>
        <v>-276.87824588039149</v>
      </c>
      <c r="U1078" s="59">
        <f>Table1[[#This Row],[Exp. Lead time]]*Table1[[#This Row],[APU
(units)]]/30</f>
        <v>35.79710144927536</v>
      </c>
      <c r="V1078" s="59">
        <f>Table1[[#This Row],[On Hand Stock (units)]]+U1078</f>
        <v>55.318855568883833</v>
      </c>
      <c r="W1078" s="59" t="str">
        <f>IF(Table1[[#This Row],[On hand quantity after purchase]]&gt;Table1[[#This Row],[APU  Projection for oct]],"Yes","No")</f>
        <v>No</v>
      </c>
      <c r="X1078" s="59">
        <f>AE1078-Table1[[#This Row],[On Hand Stock (units)]]</f>
        <v>3965.4485567603892</v>
      </c>
      <c r="Y1078" s="59">
        <f>MAX(Table1[[#This Row],[Qty required to meet next quarter]],Table1[[#This Row],[MOQ/One lead time demand]])</f>
        <v>3965.4485567603892</v>
      </c>
      <c r="Z1078" s="59">
        <f>Table1[[#This Row],[Qty to purchase]]*Table1[[#This Row],[Std. Price ($)]]</f>
        <v>53313.747530405177</v>
      </c>
      <c r="AA1078" s="59"/>
      <c r="AB1078" s="59"/>
      <c r="AC1078" s="61">
        <f>Table1[[#This Row],[On Hand Stock (units)]]-(12*Table1[[#This Row],[APU
(units)]])</f>
        <v>-5908.4782458803911</v>
      </c>
      <c r="AD1078" s="64">
        <v>296.39999999999986</v>
      </c>
      <c r="AE1078" s="65">
        <f>AD1078*Table1[[#This Row],[Std. Price ($)]]</f>
        <v>3984.9703108799977</v>
      </c>
    </row>
    <row r="1079" spans="1:31" ht="18.5" x14ac:dyDescent="0.35">
      <c r="A1079" s="46">
        <v>34162.589151090673</v>
      </c>
      <c r="B1079" s="47">
        <v>11.351999999999999</v>
      </c>
      <c r="C1079" s="47">
        <v>2468.0056839631748</v>
      </c>
      <c r="D1079" s="47">
        <f>Table1[[#This Row],[On-Hand Stock ($)]]/Table1[[#This Row],[Std. Price ($)]]</f>
        <v>217.40712508484629</v>
      </c>
      <c r="E1079" s="48">
        <v>146</v>
      </c>
      <c r="F1079" s="49">
        <v>-0.1</v>
      </c>
      <c r="G1079" s="48">
        <v>0.83</v>
      </c>
      <c r="H1079" s="48">
        <v>2.33</v>
      </c>
      <c r="I1079" s="48">
        <v>16</v>
      </c>
      <c r="J1079" s="55">
        <f>Table1[[#This Row],[APU
(units)]]+(Table1[[#This Row],[APU Trend]]*Table1[[#This Row],[APU
(units)]])</f>
        <v>131.4</v>
      </c>
      <c r="K1079" s="55" t="str">
        <f>IF(Table1[[#This Row],[On Hand Stock (units)]]&gt;J1079,"Yes","No")</f>
        <v>Yes</v>
      </c>
      <c r="L1079" s="55">
        <f>Table1[[#This Row],[Lead Time (days)]]/Table1[[#This Row],[S-OTD]]</f>
        <v>19.277108433734941</v>
      </c>
      <c r="M1079" s="55">
        <f>(Table1[[#This Row],[Demand variability (COV)]]/100)*E1079</f>
        <v>3.4018000000000002</v>
      </c>
      <c r="N1079" s="55">
        <f>AVERAGE(Table1[[#This Row],[Lead Time (days)]],Table1[[#This Row],[Exp. Lead time]])</f>
        <v>17.638554216867469</v>
      </c>
      <c r="O1079" s="55">
        <f>(Table1[[#This Row],[Exp. Lead time]]-N1079)^2</f>
        <v>2.684859921614176</v>
      </c>
      <c r="P1079" s="55">
        <v>2.684859921614176</v>
      </c>
      <c r="Q1079" s="55">
        <f>1.64*SQRT(Table1[[#This Row],[Lead Time (days)]]*(M1079^2)+Table1[[#This Row],[APU
(units)]]*P1079)</f>
        <v>39.399116442988827</v>
      </c>
      <c r="R1079" s="58">
        <f>Table1[[#This Row],[Safety Stock]]+(E1079/30)*Table1[[#This Row],[Lead Time (days)]]</f>
        <v>117.26578310965549</v>
      </c>
      <c r="S1079" s="58" t="str">
        <f>IF(Table1[[#This Row],[On Hand Stock (units)]]&gt;R1079,"yes","no")</f>
        <v>yes</v>
      </c>
      <c r="T1079" s="59">
        <f>Table1[[#This Row],[On Hand Stock (units)]]-J1079</f>
        <v>86.00712508484628</v>
      </c>
      <c r="U1079" s="59">
        <f>Table1[[#This Row],[Exp. Lead time]]*Table1[[#This Row],[APU
(units)]]/30</f>
        <v>93.815261044176708</v>
      </c>
      <c r="V1079" s="59">
        <f>Table1[[#This Row],[On Hand Stock (units)]]+U1079</f>
        <v>311.22238612902299</v>
      </c>
      <c r="W1079" s="59" t="str">
        <f>IF(Table1[[#This Row],[On hand quantity after purchase]]&gt;Table1[[#This Row],[APU  Projection for oct]],"Yes","No")</f>
        <v>Yes</v>
      </c>
      <c r="X1079" s="59">
        <f>AE1079-Table1[[#This Row],[On Hand Stock (units)]]</f>
        <v>3760.3336749151526</v>
      </c>
      <c r="Y1079" s="59">
        <f>MAX(Table1[[#This Row],[Qty required to meet next quarter]],Table1[[#This Row],[MOQ/One lead time demand]])</f>
        <v>3760.3336749151526</v>
      </c>
      <c r="Z1079" s="59">
        <f>Table1[[#This Row],[Qty to purchase]]*Table1[[#This Row],[Std. Price ($)]]</f>
        <v>42687.307877636806</v>
      </c>
      <c r="AA1079" s="59"/>
      <c r="AB1079" s="59"/>
      <c r="AC1079" s="61">
        <f>Table1[[#This Row],[On Hand Stock (units)]]-(12*Table1[[#This Row],[APU
(units)]])</f>
        <v>-1534.5928749151537</v>
      </c>
      <c r="AD1079" s="64">
        <v>350.4</v>
      </c>
      <c r="AE1079" s="65">
        <f>AD1079*Table1[[#This Row],[Std. Price ($)]]</f>
        <v>3977.7407999999991</v>
      </c>
    </row>
    <row r="1080" spans="1:31" ht="18.5" x14ac:dyDescent="0.35">
      <c r="A1080" s="46">
        <v>90973.58037698445</v>
      </c>
      <c r="B1080" s="47">
        <v>7.6109999999999998</v>
      </c>
      <c r="C1080" s="47">
        <v>1375.9769272960555</v>
      </c>
      <c r="D1080" s="47">
        <f>Table1[[#This Row],[On-Hand Stock ($)]]/Table1[[#This Row],[Std. Price ($)]]</f>
        <v>180.78792895756871</v>
      </c>
      <c r="E1080" s="48">
        <v>146</v>
      </c>
      <c r="F1080" s="49">
        <v>1.5</v>
      </c>
      <c r="G1080" s="48">
        <v>0.96</v>
      </c>
      <c r="H1080" s="48">
        <v>2.33</v>
      </c>
      <c r="I1080" s="48">
        <v>16</v>
      </c>
      <c r="J1080" s="55">
        <f>Table1[[#This Row],[APU
(units)]]+(Table1[[#This Row],[APU Trend]]*Table1[[#This Row],[APU
(units)]])</f>
        <v>365</v>
      </c>
      <c r="K1080" s="55" t="str">
        <f>IF(Table1[[#This Row],[On Hand Stock (units)]]&gt;J1080,"Yes","No")</f>
        <v>No</v>
      </c>
      <c r="L1080" s="55">
        <f>Table1[[#This Row],[Lead Time (days)]]/Table1[[#This Row],[S-OTD]]</f>
        <v>16.666666666666668</v>
      </c>
      <c r="M1080" s="55">
        <f>(Table1[[#This Row],[Demand variability (COV)]]/100)*E1080</f>
        <v>3.4018000000000002</v>
      </c>
      <c r="N1080" s="55">
        <f>AVERAGE(Table1[[#This Row],[Lead Time (days)]],Table1[[#This Row],[Exp. Lead time]])</f>
        <v>16.333333333333336</v>
      </c>
      <c r="O1080" s="55">
        <f>(Table1[[#This Row],[Exp. Lead time]]-N1080)^2</f>
        <v>0.11111111111111033</v>
      </c>
      <c r="P1080" s="55">
        <v>0.11111111111111033</v>
      </c>
      <c r="Q1080" s="55">
        <f>1.64*SQRT(Table1[[#This Row],[Lead Time (days)]]*(M1080^2)+Table1[[#This Row],[APU
(units)]]*P1080)</f>
        <v>23.272872095677243</v>
      </c>
      <c r="R1080" s="58">
        <f>Table1[[#This Row],[Safety Stock]]+(E1080/30)*Table1[[#This Row],[Lead Time (days)]]</f>
        <v>101.1395387623439</v>
      </c>
      <c r="S1080" s="58" t="str">
        <f>IF(Table1[[#This Row],[On Hand Stock (units)]]&gt;R1080,"yes","no")</f>
        <v>yes</v>
      </c>
      <c r="T1080" s="59">
        <f>Table1[[#This Row],[On Hand Stock (units)]]-J1080</f>
        <v>-184.21207104243129</v>
      </c>
      <c r="U1080" s="59">
        <f>Table1[[#This Row],[Exp. Lead time]]*Table1[[#This Row],[APU
(units)]]/30</f>
        <v>81.111111111111114</v>
      </c>
      <c r="V1080" s="59">
        <f>Table1[[#This Row],[On Hand Stock (units)]]+U1080</f>
        <v>261.89904006867982</v>
      </c>
      <c r="W1080" s="59" t="str">
        <f>IF(Table1[[#This Row],[On hand quantity after purchase]]&gt;Table1[[#This Row],[APU  Projection for oct]],"Yes","No")</f>
        <v>No</v>
      </c>
      <c r="X1080" s="59">
        <f>AE1080-Table1[[#This Row],[On Hand Stock (units)]]</f>
        <v>13153.684071042431</v>
      </c>
      <c r="Y1080" s="59">
        <f>MAX(Table1[[#This Row],[Qty required to meet next quarter]],Table1[[#This Row],[MOQ/One lead time demand]])</f>
        <v>13153.684071042431</v>
      </c>
      <c r="Z1080" s="59">
        <f>Table1[[#This Row],[Qty to purchase]]*Table1[[#This Row],[Std. Price ($)]]</f>
        <v>100112.68946470394</v>
      </c>
      <c r="AA1080" s="59"/>
      <c r="AB1080" s="59"/>
      <c r="AC1080" s="61">
        <f>Table1[[#This Row],[On Hand Stock (units)]]-(12*Table1[[#This Row],[APU
(units)]])</f>
        <v>-1571.2120710424313</v>
      </c>
      <c r="AD1080" s="64">
        <v>1752</v>
      </c>
      <c r="AE1080" s="65">
        <f>AD1080*Table1[[#This Row],[Std. Price ($)]]</f>
        <v>13334.472</v>
      </c>
    </row>
    <row r="1081" spans="1:31" ht="18.5" x14ac:dyDescent="0.35">
      <c r="A1081" s="46">
        <v>57414.410864240963</v>
      </c>
      <c r="B1081" s="47">
        <v>10.177239999999999</v>
      </c>
      <c r="C1081" s="47">
        <v>1115.2586343641599</v>
      </c>
      <c r="D1081" s="47">
        <f>Table1[[#This Row],[On-Hand Stock ($)]]/Table1[[#This Row],[Std. Price ($)]]</f>
        <v>109.58360364540484</v>
      </c>
      <c r="E1081" s="48">
        <v>212</v>
      </c>
      <c r="F1081" s="49">
        <v>0.2</v>
      </c>
      <c r="G1081" s="48">
        <v>1</v>
      </c>
      <c r="H1081" s="48">
        <v>0.61</v>
      </c>
      <c r="I1081" s="48">
        <v>16</v>
      </c>
      <c r="J1081" s="55">
        <f>Table1[[#This Row],[APU
(units)]]+(Table1[[#This Row],[APU Trend]]*Table1[[#This Row],[APU
(units)]])</f>
        <v>254.4</v>
      </c>
      <c r="K1081" s="55" t="str">
        <f>IF(Table1[[#This Row],[On Hand Stock (units)]]&gt;J1081,"Yes","No")</f>
        <v>No</v>
      </c>
      <c r="L1081" s="55">
        <f>Table1[[#This Row],[Lead Time (days)]]/Table1[[#This Row],[S-OTD]]</f>
        <v>16</v>
      </c>
      <c r="M1081" s="55">
        <f>(Table1[[#This Row],[Demand variability (COV)]]/100)*E1081</f>
        <v>1.2931999999999999</v>
      </c>
      <c r="N1081" s="55">
        <f>AVERAGE(Table1[[#This Row],[Lead Time (days)]],Table1[[#This Row],[Exp. Lead time]])</f>
        <v>16</v>
      </c>
      <c r="O1081" s="55">
        <f>(Table1[[#This Row],[Exp. Lead time]]-N1081)^2</f>
        <v>0</v>
      </c>
      <c r="P1081" s="55">
        <v>0</v>
      </c>
      <c r="Q1081" s="55">
        <f>1.64*SQRT(Table1[[#This Row],[Lead Time (days)]]*(M1081^2)+Table1[[#This Row],[APU
(units)]]*P1081)</f>
        <v>8.4833919999999985</v>
      </c>
      <c r="R1081" s="58">
        <f>Table1[[#This Row],[Safety Stock]]+(E1081/30)*Table1[[#This Row],[Lead Time (days)]]</f>
        <v>121.55005866666666</v>
      </c>
      <c r="S1081" s="58" t="str">
        <f>IF(Table1[[#This Row],[On Hand Stock (units)]]&gt;R1081,"yes","no")</f>
        <v>no</v>
      </c>
      <c r="T1081" s="59">
        <f>Table1[[#This Row],[On Hand Stock (units)]]-J1081</f>
        <v>-144.81639635459516</v>
      </c>
      <c r="U1081" s="59">
        <f>Table1[[#This Row],[Exp. Lead time]]*Table1[[#This Row],[APU
(units)]]/30</f>
        <v>113.06666666666666</v>
      </c>
      <c r="V1081" s="59">
        <f>Table1[[#This Row],[On Hand Stock (units)]]+U1081</f>
        <v>222.65027031207148</v>
      </c>
      <c r="W1081" s="59" t="str">
        <f>IF(Table1[[#This Row],[On hand quantity after purchase]]&gt;Table1[[#This Row],[APU  Projection for oct]],"Yes","No")</f>
        <v>No</v>
      </c>
      <c r="X1081" s="59">
        <f>AE1081-Table1[[#This Row],[On Hand Stock (units)]]</f>
        <v>8952.2308923545952</v>
      </c>
      <c r="Y1081" s="59">
        <f>MAX(Table1[[#This Row],[Qty required to meet next quarter]],Table1[[#This Row],[MOQ/One lead time demand]])</f>
        <v>8952.2308923545952</v>
      </c>
      <c r="Z1081" s="59">
        <f>Table1[[#This Row],[Qty to purchase]]*Table1[[#This Row],[Std. Price ($)]]</f>
        <v>91109.002326906877</v>
      </c>
      <c r="AA1081" s="59"/>
      <c r="AB1081" s="59"/>
      <c r="AC1081" s="61">
        <f>Table1[[#This Row],[On Hand Stock (units)]]-(12*Table1[[#This Row],[APU
(units)]])</f>
        <v>-2434.4163963545952</v>
      </c>
      <c r="AD1081" s="64">
        <v>890.40000000000009</v>
      </c>
      <c r="AE1081" s="65">
        <f>AD1081*Table1[[#This Row],[Std. Price ($)]]</f>
        <v>9061.8144960000009</v>
      </c>
    </row>
    <row r="1082" spans="1:31" ht="18.5" x14ac:dyDescent="0.35">
      <c r="A1082" s="46">
        <v>79775.551180354974</v>
      </c>
      <c r="B1082" s="47">
        <v>6.3420699999999997</v>
      </c>
      <c r="C1082" s="47">
        <v>2762.2309191436666</v>
      </c>
      <c r="D1082" s="47">
        <f>Table1[[#This Row],[On-Hand Stock ($)]]/Table1[[#This Row],[Std. Price ($)]]</f>
        <v>435.54090685591086</v>
      </c>
      <c r="E1082" s="48">
        <v>502</v>
      </c>
      <c r="F1082" s="49">
        <v>0.2</v>
      </c>
      <c r="G1082" s="48">
        <v>1</v>
      </c>
      <c r="H1082" s="48">
        <v>0.5</v>
      </c>
      <c r="I1082" s="48">
        <v>34</v>
      </c>
      <c r="J1082" s="55">
        <f>Table1[[#This Row],[APU
(units)]]+(Table1[[#This Row],[APU Trend]]*Table1[[#This Row],[APU
(units)]])</f>
        <v>602.4</v>
      </c>
      <c r="K1082" s="55" t="str">
        <f>IF(Table1[[#This Row],[On Hand Stock (units)]]&gt;J1082,"Yes","No")</f>
        <v>No</v>
      </c>
      <c r="L1082" s="55">
        <f>Table1[[#This Row],[Lead Time (days)]]/Table1[[#This Row],[S-OTD]]</f>
        <v>34</v>
      </c>
      <c r="M1082" s="55">
        <f>(Table1[[#This Row],[Demand variability (COV)]]/100)*E1082</f>
        <v>2.5100000000000002</v>
      </c>
      <c r="N1082" s="55">
        <f>AVERAGE(Table1[[#This Row],[Lead Time (days)]],Table1[[#This Row],[Exp. Lead time]])</f>
        <v>34</v>
      </c>
      <c r="O1082" s="55">
        <f>(Table1[[#This Row],[Exp. Lead time]]-N1082)^2</f>
        <v>0</v>
      </c>
      <c r="P1082" s="55">
        <v>0</v>
      </c>
      <c r="Q1082" s="55">
        <f>1.64*SQRT(Table1[[#This Row],[Lead Time (days)]]*(M1082^2)+Table1[[#This Row],[APU
(units)]]*P1082)</f>
        <v>24.002530379941195</v>
      </c>
      <c r="R1082" s="58">
        <f>Table1[[#This Row],[Safety Stock]]+(E1082/30)*Table1[[#This Row],[Lead Time (days)]]</f>
        <v>592.93586371327456</v>
      </c>
      <c r="S1082" s="58" t="str">
        <f>IF(Table1[[#This Row],[On Hand Stock (units)]]&gt;R1082,"yes","no")</f>
        <v>no</v>
      </c>
      <c r="T1082" s="59">
        <f>Table1[[#This Row],[On Hand Stock (units)]]-J1082</f>
        <v>-166.85909314408912</v>
      </c>
      <c r="U1082" s="59">
        <f>Table1[[#This Row],[Exp. Lead time]]*Table1[[#This Row],[APU
(units)]]/30</f>
        <v>568.93333333333328</v>
      </c>
      <c r="V1082" s="59">
        <f>Table1[[#This Row],[On Hand Stock (units)]]+U1082</f>
        <v>1004.4742401892441</v>
      </c>
      <c r="W1082" s="59" t="str">
        <f>IF(Table1[[#This Row],[On hand quantity after purchase]]&gt;Table1[[#This Row],[APU  Projection for oct]],"Yes","No")</f>
        <v>Yes</v>
      </c>
      <c r="X1082" s="59">
        <f>AE1082-Table1[[#This Row],[On Hand Stock (units)]]</f>
        <v>12936.079481144086</v>
      </c>
      <c r="Y1082" s="59">
        <f>MAX(Table1[[#This Row],[Qty required to meet next quarter]],Table1[[#This Row],[MOQ/One lead time demand]])</f>
        <v>12936.079481144086</v>
      </c>
      <c r="Z1082" s="59">
        <f>Table1[[#This Row],[Qty to purchase]]*Table1[[#This Row],[Std. Price ($)]]</f>
        <v>82041.521594979466</v>
      </c>
      <c r="AA1082" s="59"/>
      <c r="AB1082" s="59"/>
      <c r="AC1082" s="61">
        <f>Table1[[#This Row],[On Hand Stock (units)]]-(12*Table1[[#This Row],[APU
(units)]])</f>
        <v>-5588.4590931440889</v>
      </c>
      <c r="AD1082" s="64">
        <v>2108.3999999999996</v>
      </c>
      <c r="AE1082" s="65">
        <f>AD1082*Table1[[#This Row],[Std. Price ($)]]</f>
        <v>13371.620387999998</v>
      </c>
    </row>
    <row r="1083" spans="1:31" ht="18.5" x14ac:dyDescent="0.35">
      <c r="A1083" s="46">
        <v>52150.241794691821</v>
      </c>
      <c r="B1083" s="47">
        <v>24.924017759999998</v>
      </c>
      <c r="C1083" s="47">
        <v>11092.691893909361</v>
      </c>
      <c r="D1083" s="47">
        <f>Table1[[#This Row],[On-Hand Stock ($)]]/Table1[[#This Row],[Std. Price ($)]]</f>
        <v>445.06034302831284</v>
      </c>
      <c r="E1083" s="48">
        <v>106</v>
      </c>
      <c r="F1083" s="49">
        <v>1.2</v>
      </c>
      <c r="G1083" s="48">
        <v>0.98</v>
      </c>
      <c r="H1083" s="48">
        <v>1.95</v>
      </c>
      <c r="I1083" s="48">
        <v>55</v>
      </c>
      <c r="J1083" s="55">
        <f>Table1[[#This Row],[APU
(units)]]+(Table1[[#This Row],[APU Trend]]*Table1[[#This Row],[APU
(units)]])</f>
        <v>233.2</v>
      </c>
      <c r="K1083" s="55" t="str">
        <f>IF(Table1[[#This Row],[On Hand Stock (units)]]&gt;J1083,"Yes","No")</f>
        <v>Yes</v>
      </c>
      <c r="L1083" s="55">
        <f>Table1[[#This Row],[Lead Time (days)]]/Table1[[#This Row],[S-OTD]]</f>
        <v>56.122448979591837</v>
      </c>
      <c r="M1083" s="55">
        <f>(Table1[[#This Row],[Demand variability (COV)]]/100)*E1083</f>
        <v>2.0670000000000002</v>
      </c>
      <c r="N1083" s="55">
        <f>AVERAGE(Table1[[#This Row],[Lead Time (days)]],Table1[[#This Row],[Exp. Lead time]])</f>
        <v>55.561224489795919</v>
      </c>
      <c r="O1083" s="55">
        <f>(Table1[[#This Row],[Exp. Lead time]]-N1083)^2</f>
        <v>0.31497292794668919</v>
      </c>
      <c r="P1083" s="55">
        <v>0.31497292794668919</v>
      </c>
      <c r="Q1083" s="55">
        <f>1.64*SQRT(Table1[[#This Row],[Lead Time (days)]]*(M1083^2)+Table1[[#This Row],[APU
(units)]]*P1083)</f>
        <v>26.866685292655177</v>
      </c>
      <c r="R1083" s="58">
        <f>Table1[[#This Row],[Safety Stock]]+(E1083/30)*Table1[[#This Row],[Lead Time (days)]]</f>
        <v>221.20001862598849</v>
      </c>
      <c r="S1083" s="58" t="str">
        <f>IF(Table1[[#This Row],[On Hand Stock (units)]]&gt;R1083,"yes","no")</f>
        <v>yes</v>
      </c>
      <c r="T1083" s="59">
        <f>Table1[[#This Row],[On Hand Stock (units)]]-J1083</f>
        <v>211.86034302831285</v>
      </c>
      <c r="U1083" s="59">
        <f>Table1[[#This Row],[Exp. Lead time]]*Table1[[#This Row],[APU
(units)]]/30</f>
        <v>198.29931972789115</v>
      </c>
      <c r="V1083" s="59">
        <f>Table1[[#This Row],[On Hand Stock (units)]]+U1083</f>
        <v>643.35966275620399</v>
      </c>
      <c r="W1083" s="59" t="str">
        <f>IF(Table1[[#This Row],[On hand quantity after purchase]]&gt;Table1[[#This Row],[APU  Projection for oct]],"Yes","No")</f>
        <v>Yes</v>
      </c>
      <c r="X1083" s="59">
        <f>AE1083-Table1[[#This Row],[On Hand Stock (units)]]</f>
        <v>26502.787659083682</v>
      </c>
      <c r="Y1083" s="59">
        <f>MAX(Table1[[#This Row],[Qty required to meet next quarter]],Table1[[#This Row],[MOQ/One lead time demand]])</f>
        <v>26502.787659083682</v>
      </c>
      <c r="Z1083" s="59">
        <f>Table1[[#This Row],[Qty to purchase]]*Table1[[#This Row],[Std. Price ($)]]</f>
        <v>660555.95030451042</v>
      </c>
      <c r="AA1083" s="59"/>
      <c r="AB1083" s="59"/>
      <c r="AC1083" s="61">
        <f>Table1[[#This Row],[On Hand Stock (units)]]-(12*Table1[[#This Row],[APU
(units)]])</f>
        <v>-826.9396569716871</v>
      </c>
      <c r="AD1083" s="64">
        <v>1081.1999999999998</v>
      </c>
      <c r="AE1083" s="65">
        <f>AD1083*Table1[[#This Row],[Std. Price ($)]]</f>
        <v>26947.848002111994</v>
      </c>
    </row>
    <row r="1084" spans="1:31" ht="18.5" x14ac:dyDescent="0.35">
      <c r="A1084" s="46">
        <v>43081.608238688248</v>
      </c>
      <c r="B1084" s="47">
        <v>7.3469800000000003</v>
      </c>
      <c r="C1084" s="47">
        <v>976.07412430528018</v>
      </c>
      <c r="D1084" s="47">
        <f>Table1[[#This Row],[On-Hand Stock ($)]]/Table1[[#This Row],[Std. Price ($)]]</f>
        <v>132.85378812862973</v>
      </c>
      <c r="E1084" s="48">
        <v>406</v>
      </c>
      <c r="F1084" s="49">
        <v>-0.4</v>
      </c>
      <c r="G1084" s="48">
        <v>1</v>
      </c>
      <c r="H1084" s="48">
        <v>0.76</v>
      </c>
      <c r="I1084" s="48">
        <v>8</v>
      </c>
      <c r="J1084" s="55">
        <f>Table1[[#This Row],[APU
(units)]]+(Table1[[#This Row],[APU Trend]]*Table1[[#This Row],[APU
(units)]])</f>
        <v>243.6</v>
      </c>
      <c r="K1084" s="55" t="str">
        <f>IF(Table1[[#This Row],[On Hand Stock (units)]]&gt;J1084,"Yes","No")</f>
        <v>No</v>
      </c>
      <c r="L1084" s="55">
        <f>Table1[[#This Row],[Lead Time (days)]]/Table1[[#This Row],[S-OTD]]</f>
        <v>8</v>
      </c>
      <c r="M1084" s="55">
        <f>(Table1[[#This Row],[Demand variability (COV)]]/100)*E1084</f>
        <v>3.0855999999999999</v>
      </c>
      <c r="N1084" s="55">
        <f>AVERAGE(Table1[[#This Row],[Lead Time (days)]],Table1[[#This Row],[Exp. Lead time]])</f>
        <v>8</v>
      </c>
      <c r="O1084" s="55">
        <f>(Table1[[#This Row],[Exp. Lead time]]-N1084)^2</f>
        <v>0</v>
      </c>
      <c r="P1084" s="55">
        <v>0</v>
      </c>
      <c r="Q1084" s="55">
        <f>1.64*SQRT(Table1[[#This Row],[Lead Time (days)]]*(M1084^2)+Table1[[#This Row],[APU
(units)]]*P1084)</f>
        <v>14.312927367231623</v>
      </c>
      <c r="R1084" s="58">
        <f>Table1[[#This Row],[Safety Stock]]+(E1084/30)*Table1[[#This Row],[Lead Time (days)]]</f>
        <v>122.57959403389829</v>
      </c>
      <c r="S1084" s="58" t="str">
        <f>IF(Table1[[#This Row],[On Hand Stock (units)]]&gt;R1084,"yes","no")</f>
        <v>yes</v>
      </c>
      <c r="T1084" s="59">
        <f>Table1[[#This Row],[On Hand Stock (units)]]-J1084</f>
        <v>-110.74621187137026</v>
      </c>
      <c r="U1084" s="59">
        <f>Table1[[#This Row],[Exp. Lead time]]*Table1[[#This Row],[APU
(units)]]/30</f>
        <v>108.26666666666667</v>
      </c>
      <c r="V1084" s="59">
        <f>Table1[[#This Row],[On Hand Stock (units)]]+U1084</f>
        <v>241.12045479529638</v>
      </c>
      <c r="W1084" s="59" t="str">
        <f>IF(Table1[[#This Row],[On hand quantity after purchase]]&gt;Table1[[#This Row],[APU  Projection for oct]],"Yes","No")</f>
        <v>No</v>
      </c>
      <c r="X1084" s="59">
        <f>AE1084-Table1[[#This Row],[On Hand Stock (units)]]</f>
        <v>1656.8705398713696</v>
      </c>
      <c r="Y1084" s="59">
        <f>MAX(Table1[[#This Row],[Qty required to meet next quarter]],Table1[[#This Row],[MOQ/One lead time demand]])</f>
        <v>1656.8705398713696</v>
      </c>
      <c r="Z1084" s="59">
        <f>Table1[[#This Row],[Qty to purchase]]*Table1[[#This Row],[Std. Price ($)]]</f>
        <v>12172.994719024155</v>
      </c>
      <c r="AA1084" s="59"/>
      <c r="AB1084" s="59"/>
      <c r="AC1084" s="61">
        <f>Table1[[#This Row],[On Hand Stock (units)]]-(12*Table1[[#This Row],[APU
(units)]])</f>
        <v>-4739.1462118713698</v>
      </c>
      <c r="AD1084" s="64">
        <v>243.59999999999991</v>
      </c>
      <c r="AE1084" s="65">
        <f>AD1084*Table1[[#This Row],[Std. Price ($)]]</f>
        <v>1789.7243279999993</v>
      </c>
    </row>
    <row r="1085" spans="1:31" ht="18.5" x14ac:dyDescent="0.35">
      <c r="A1085" s="46">
        <v>10047.937301700993</v>
      </c>
      <c r="B1085" s="47">
        <v>7.4523299999999999</v>
      </c>
      <c r="C1085" s="47">
        <v>987.85025293621345</v>
      </c>
      <c r="D1085" s="47">
        <f>Table1[[#This Row],[On-Hand Stock ($)]]/Table1[[#This Row],[Std. Price ($)]]</f>
        <v>132.55589230968212</v>
      </c>
      <c r="E1085" s="48">
        <v>406</v>
      </c>
      <c r="F1085" s="49">
        <v>1.5</v>
      </c>
      <c r="G1085" s="48">
        <v>1</v>
      </c>
      <c r="H1085" s="48">
        <v>0.76</v>
      </c>
      <c r="I1085" s="48">
        <v>8</v>
      </c>
      <c r="J1085" s="55">
        <f>Table1[[#This Row],[APU
(units)]]+(Table1[[#This Row],[APU Trend]]*Table1[[#This Row],[APU
(units)]])</f>
        <v>1015</v>
      </c>
      <c r="K1085" s="55" t="str">
        <f>IF(Table1[[#This Row],[On Hand Stock (units)]]&gt;J1085,"Yes","No")</f>
        <v>No</v>
      </c>
      <c r="L1085" s="55">
        <f>Table1[[#This Row],[Lead Time (days)]]/Table1[[#This Row],[S-OTD]]</f>
        <v>8</v>
      </c>
      <c r="M1085" s="55">
        <f>(Table1[[#This Row],[Demand variability (COV)]]/100)*E1085</f>
        <v>3.0855999999999999</v>
      </c>
      <c r="N1085" s="55">
        <f>AVERAGE(Table1[[#This Row],[Lead Time (days)]],Table1[[#This Row],[Exp. Lead time]])</f>
        <v>8</v>
      </c>
      <c r="O1085" s="55">
        <f>(Table1[[#This Row],[Exp. Lead time]]-N1085)^2</f>
        <v>0</v>
      </c>
      <c r="P1085" s="55">
        <v>0</v>
      </c>
      <c r="Q1085" s="55">
        <f>1.64*SQRT(Table1[[#This Row],[Lead Time (days)]]*(M1085^2)+Table1[[#This Row],[APU
(units)]]*P1085)</f>
        <v>14.312927367231623</v>
      </c>
      <c r="R1085" s="58">
        <f>Table1[[#This Row],[Safety Stock]]+(E1085/30)*Table1[[#This Row],[Lead Time (days)]]</f>
        <v>122.57959403389829</v>
      </c>
      <c r="S1085" s="58" t="str">
        <f>IF(Table1[[#This Row],[On Hand Stock (units)]]&gt;R1085,"yes","no")</f>
        <v>yes</v>
      </c>
      <c r="T1085" s="59">
        <f>Table1[[#This Row],[On Hand Stock (units)]]-J1085</f>
        <v>-882.44410769031788</v>
      </c>
      <c r="U1085" s="59">
        <f>Table1[[#This Row],[Exp. Lead time]]*Table1[[#This Row],[APU
(units)]]/30</f>
        <v>108.26666666666667</v>
      </c>
      <c r="V1085" s="59">
        <f>Table1[[#This Row],[On Hand Stock (units)]]+U1085</f>
        <v>240.82255897634877</v>
      </c>
      <c r="W1085" s="59" t="str">
        <f>IF(Table1[[#This Row],[On hand quantity after purchase]]&gt;Table1[[#This Row],[APU  Projection for oct]],"Yes","No")</f>
        <v>No</v>
      </c>
      <c r="X1085" s="59">
        <f>AE1085-Table1[[#This Row],[On Hand Stock (units)]]</f>
        <v>36175.195867690316</v>
      </c>
      <c r="Y1085" s="59">
        <f>MAX(Table1[[#This Row],[Qty required to meet next quarter]],Table1[[#This Row],[MOQ/One lead time demand]])</f>
        <v>36175.195867690316</v>
      </c>
      <c r="Z1085" s="59">
        <f>Table1[[#This Row],[Qty to purchase]]*Table1[[#This Row],[Std. Price ($)]]</f>
        <v>269589.49742066459</v>
      </c>
      <c r="AA1085" s="59"/>
      <c r="AB1085" s="59"/>
      <c r="AC1085" s="61">
        <f>Table1[[#This Row],[On Hand Stock (units)]]-(12*Table1[[#This Row],[APU
(units)]])</f>
        <v>-4739.4441076903177</v>
      </c>
      <c r="AD1085" s="64">
        <v>4872</v>
      </c>
      <c r="AE1085" s="65">
        <f>AD1085*Table1[[#This Row],[Std. Price ($)]]</f>
        <v>36307.751759999999</v>
      </c>
    </row>
    <row r="1086" spans="1:31" ht="18.5" x14ac:dyDescent="0.35">
      <c r="A1086" s="46">
        <v>69939.655330893685</v>
      </c>
      <c r="B1086" s="47">
        <v>10.793622639999999</v>
      </c>
      <c r="C1086" s="47">
        <v>562.91231951938425</v>
      </c>
      <c r="D1086" s="47">
        <f>Table1[[#This Row],[On-Hand Stock ($)]]/Table1[[#This Row],[Std. Price ($)]]</f>
        <v>52.152306810624644</v>
      </c>
      <c r="E1086" s="48">
        <v>526</v>
      </c>
      <c r="F1086" s="49">
        <v>-0.7</v>
      </c>
      <c r="G1086" s="48">
        <v>1</v>
      </c>
      <c r="H1086" s="48">
        <v>0.42</v>
      </c>
      <c r="I1086" s="48">
        <v>5</v>
      </c>
      <c r="J1086" s="55">
        <f>Table1[[#This Row],[APU
(units)]]+(Table1[[#This Row],[APU Trend]]*Table1[[#This Row],[APU
(units)]])</f>
        <v>157.80000000000001</v>
      </c>
      <c r="K1086" s="55" t="str">
        <f>IF(Table1[[#This Row],[On Hand Stock (units)]]&gt;J1086,"Yes","No")</f>
        <v>No</v>
      </c>
      <c r="L1086" s="55">
        <f>Table1[[#This Row],[Lead Time (days)]]/Table1[[#This Row],[S-OTD]]</f>
        <v>5</v>
      </c>
      <c r="M1086" s="55">
        <f>(Table1[[#This Row],[Demand variability (COV)]]/100)*E1086</f>
        <v>2.2092000000000001</v>
      </c>
      <c r="N1086" s="55">
        <f>AVERAGE(Table1[[#This Row],[Lead Time (days)]],Table1[[#This Row],[Exp. Lead time]])</f>
        <v>5</v>
      </c>
      <c r="O1086" s="55">
        <f>(Table1[[#This Row],[Exp. Lead time]]-N1086)^2</f>
        <v>0</v>
      </c>
      <c r="P1086" s="55">
        <v>0</v>
      </c>
      <c r="Q1086" s="55">
        <f>1.64*SQRT(Table1[[#This Row],[Lead Time (days)]]*(M1086^2)+Table1[[#This Row],[APU
(units)]]*P1086)</f>
        <v>8.1014710564637582</v>
      </c>
      <c r="R1086" s="58">
        <f>Table1[[#This Row],[Safety Stock]]+(E1086/30)*Table1[[#This Row],[Lead Time (days)]]</f>
        <v>95.768137723130423</v>
      </c>
      <c r="S1086" s="58" t="str">
        <f>IF(Table1[[#This Row],[On Hand Stock (units)]]&gt;R1086,"yes","no")</f>
        <v>no</v>
      </c>
      <c r="T1086" s="59">
        <f>Table1[[#This Row],[On Hand Stock (units)]]-J1086</f>
        <v>-105.64769318937536</v>
      </c>
      <c r="U1086" s="59">
        <f>Table1[[#This Row],[Exp. Lead time]]*Table1[[#This Row],[APU
(units)]]/30</f>
        <v>87.666666666666671</v>
      </c>
      <c r="V1086" s="59">
        <f>Table1[[#This Row],[On Hand Stock (units)]]+U1086</f>
        <v>139.81897347729131</v>
      </c>
      <c r="W1086" s="59" t="str">
        <f>IF(Table1[[#This Row],[On hand quantity after purchase]]&gt;Table1[[#This Row],[APU  Projection for oct]],"Yes","No")</f>
        <v>No</v>
      </c>
      <c r="X1086" s="59">
        <f>AE1086-Table1[[#This Row],[On Hand Stock (units)]]</f>
        <v>-6865.0869171786217</v>
      </c>
      <c r="Y1086" s="59">
        <f>MAX(Table1[[#This Row],[Qty required to meet next quarter]],Table1[[#This Row],[MOQ/One lead time demand]])</f>
        <v>87.666666666666671</v>
      </c>
      <c r="Z1086" s="59">
        <f>Table1[[#This Row],[Qty to purchase]]*Table1[[#This Row],[Std. Price ($)]]</f>
        <v>946.24091810666664</v>
      </c>
      <c r="AA1086" s="59"/>
      <c r="AB1086" s="59"/>
      <c r="AC1086" s="61">
        <f>Table1[[#This Row],[On Hand Stock (units)]]-(12*Table1[[#This Row],[APU
(units)]])</f>
        <v>-6259.8476931893756</v>
      </c>
      <c r="AD1086" s="64">
        <v>-631.19999999999982</v>
      </c>
      <c r="AE1086" s="65">
        <f>AD1086*Table1[[#This Row],[Std. Price ($)]]</f>
        <v>-6812.9346103679973</v>
      </c>
    </row>
    <row r="1087" spans="1:31" ht="18.5" x14ac:dyDescent="0.35">
      <c r="A1087" s="46">
        <v>81436.644046380607</v>
      </c>
      <c r="B1087" s="47">
        <v>6.7358184199999993</v>
      </c>
      <c r="C1087" s="47">
        <v>862.80509682370791</v>
      </c>
      <c r="D1087" s="47">
        <f>Table1[[#This Row],[On-Hand Stock ($)]]/Table1[[#This Row],[Std. Price ($)]]</f>
        <v>128.09209557399382</v>
      </c>
      <c r="E1087" s="48">
        <v>470</v>
      </c>
      <c r="F1087" s="49">
        <v>-0.4</v>
      </c>
      <c r="G1087" s="48">
        <v>0.95</v>
      </c>
      <c r="H1087" s="48">
        <v>0.51</v>
      </c>
      <c r="I1087" s="48">
        <v>9</v>
      </c>
      <c r="J1087" s="55">
        <f>Table1[[#This Row],[APU
(units)]]+(Table1[[#This Row],[APU Trend]]*Table1[[#This Row],[APU
(units)]])</f>
        <v>282</v>
      </c>
      <c r="K1087" s="55" t="str">
        <f>IF(Table1[[#This Row],[On Hand Stock (units)]]&gt;J1087,"Yes","No")</f>
        <v>No</v>
      </c>
      <c r="L1087" s="55">
        <f>Table1[[#This Row],[Lead Time (days)]]/Table1[[#This Row],[S-OTD]]</f>
        <v>9.4736842105263168</v>
      </c>
      <c r="M1087" s="55">
        <f>(Table1[[#This Row],[Demand variability (COV)]]/100)*E1087</f>
        <v>2.3970000000000002</v>
      </c>
      <c r="N1087" s="55">
        <f>AVERAGE(Table1[[#This Row],[Lead Time (days)]],Table1[[#This Row],[Exp. Lead time]])</f>
        <v>9.2368421052631575</v>
      </c>
      <c r="O1087" s="55">
        <f>(Table1[[#This Row],[Exp. Lead time]]-N1087)^2</f>
        <v>5.6094182825485429E-2</v>
      </c>
      <c r="P1087" s="55">
        <v>5.6094182825485429E-2</v>
      </c>
      <c r="Q1087" s="55">
        <f>1.64*SQRT(Table1[[#This Row],[Lead Time (days)]]*(M1087^2)+Table1[[#This Row],[APU
(units)]]*P1087)</f>
        <v>14.491026165785847</v>
      </c>
      <c r="R1087" s="58">
        <f>Table1[[#This Row],[Safety Stock]]+(E1087/30)*Table1[[#This Row],[Lead Time (days)]]</f>
        <v>155.49102616578585</v>
      </c>
      <c r="S1087" s="58" t="str">
        <f>IF(Table1[[#This Row],[On Hand Stock (units)]]&gt;R1087,"yes","no")</f>
        <v>no</v>
      </c>
      <c r="T1087" s="59">
        <f>Table1[[#This Row],[On Hand Stock (units)]]-J1087</f>
        <v>-153.90790442600618</v>
      </c>
      <c r="U1087" s="59">
        <f>Table1[[#This Row],[Exp. Lead time]]*Table1[[#This Row],[APU
(units)]]/30</f>
        <v>148.42105263157899</v>
      </c>
      <c r="V1087" s="59">
        <f>Table1[[#This Row],[On Hand Stock (units)]]+U1087</f>
        <v>276.5131482055728</v>
      </c>
      <c r="W1087" s="59" t="str">
        <f>IF(Table1[[#This Row],[On hand quantity after purchase]]&gt;Table1[[#This Row],[APU  Projection for oct]],"Yes","No")</f>
        <v>No</v>
      </c>
      <c r="X1087" s="59">
        <f>AE1087-Table1[[#This Row],[On Hand Stock (units)]]</f>
        <v>1771.4086988660051</v>
      </c>
      <c r="Y1087" s="59">
        <f>MAX(Table1[[#This Row],[Qty required to meet next quarter]],Table1[[#This Row],[MOQ/One lead time demand]])</f>
        <v>1771.4086988660051</v>
      </c>
      <c r="Z1087" s="59">
        <f>Table1[[#This Row],[Qty to purchase]]*Table1[[#This Row],[Std. Price ($)]]</f>
        <v>11931.887343169868</v>
      </c>
      <c r="AA1087" s="59"/>
      <c r="AB1087" s="59"/>
      <c r="AC1087" s="61">
        <f>Table1[[#This Row],[On Hand Stock (units)]]-(12*Table1[[#This Row],[APU
(units)]])</f>
        <v>-5511.9079044260061</v>
      </c>
      <c r="AD1087" s="64">
        <v>281.99999999999989</v>
      </c>
      <c r="AE1087" s="65">
        <f>AD1087*Table1[[#This Row],[Std. Price ($)]]</f>
        <v>1899.500794439999</v>
      </c>
    </row>
    <row r="1088" spans="1:31" ht="18.5" x14ac:dyDescent="0.35">
      <c r="A1088" s="46">
        <v>71757.132709974321</v>
      </c>
      <c r="B1088" s="47">
        <v>5.0309999999999997</v>
      </c>
      <c r="C1088" s="47">
        <v>1382.2096716999999</v>
      </c>
      <c r="D1088" s="47">
        <f>Table1[[#This Row],[On-Hand Stock ($)]]/Table1[[#This Row],[Std. Price ($)]]</f>
        <v>274.73855529715763</v>
      </c>
      <c r="E1088" s="48">
        <v>268</v>
      </c>
      <c r="F1088" s="49">
        <v>-0.4</v>
      </c>
      <c r="G1088" s="48">
        <v>1</v>
      </c>
      <c r="H1088" s="48">
        <v>1.3</v>
      </c>
      <c r="I1088" s="48">
        <v>15</v>
      </c>
      <c r="J1088" s="55">
        <f>Table1[[#This Row],[APU
(units)]]+(Table1[[#This Row],[APU Trend]]*Table1[[#This Row],[APU
(units)]])</f>
        <v>160.80000000000001</v>
      </c>
      <c r="K1088" s="55" t="str">
        <f>IF(Table1[[#This Row],[On Hand Stock (units)]]&gt;J1088,"Yes","No")</f>
        <v>Yes</v>
      </c>
      <c r="L1088" s="55">
        <f>Table1[[#This Row],[Lead Time (days)]]/Table1[[#This Row],[S-OTD]]</f>
        <v>15</v>
      </c>
      <c r="M1088" s="55">
        <f>(Table1[[#This Row],[Demand variability (COV)]]/100)*E1088</f>
        <v>3.4840000000000004</v>
      </c>
      <c r="N1088" s="55">
        <f>AVERAGE(Table1[[#This Row],[Lead Time (days)]],Table1[[#This Row],[Exp. Lead time]])</f>
        <v>15</v>
      </c>
      <c r="O1088" s="55">
        <f>(Table1[[#This Row],[Exp. Lead time]]-N1088)^2</f>
        <v>0</v>
      </c>
      <c r="P1088" s="55">
        <v>0</v>
      </c>
      <c r="Q1088" s="55">
        <f>1.64*SQRT(Table1[[#This Row],[Lead Time (days)]]*(M1088^2)+Table1[[#This Row],[APU
(units)]]*P1088)</f>
        <v>22.129297324226094</v>
      </c>
      <c r="R1088" s="58">
        <f>Table1[[#This Row],[Safety Stock]]+(E1088/30)*Table1[[#This Row],[Lead Time (days)]]</f>
        <v>156.12929732422609</v>
      </c>
      <c r="S1088" s="58" t="str">
        <f>IF(Table1[[#This Row],[On Hand Stock (units)]]&gt;R1088,"yes","no")</f>
        <v>yes</v>
      </c>
      <c r="T1088" s="59">
        <f>Table1[[#This Row],[On Hand Stock (units)]]-J1088</f>
        <v>113.93855529715762</v>
      </c>
      <c r="U1088" s="59">
        <f>Table1[[#This Row],[Exp. Lead time]]*Table1[[#This Row],[APU
(units)]]/30</f>
        <v>134</v>
      </c>
      <c r="V1088" s="59">
        <f>Table1[[#This Row],[On Hand Stock (units)]]+U1088</f>
        <v>408.73855529715763</v>
      </c>
      <c r="W1088" s="59" t="str">
        <f>IF(Table1[[#This Row],[On hand quantity after purchase]]&gt;Table1[[#This Row],[APU  Projection for oct]],"Yes","No")</f>
        <v>Yes</v>
      </c>
      <c r="X1088" s="59">
        <f>AE1088-Table1[[#This Row],[On Hand Stock (units)]]</f>
        <v>534.2462447028422</v>
      </c>
      <c r="Y1088" s="59">
        <f>MAX(Table1[[#This Row],[Qty required to meet next quarter]],Table1[[#This Row],[MOQ/One lead time demand]])</f>
        <v>534.2462447028422</v>
      </c>
      <c r="Z1088" s="59">
        <f>Table1[[#This Row],[Qty to purchase]]*Table1[[#This Row],[Std. Price ($)]]</f>
        <v>2687.7928570999989</v>
      </c>
      <c r="AA1088" s="59"/>
      <c r="AB1088" s="59"/>
      <c r="AC1088" s="61">
        <f>Table1[[#This Row],[On Hand Stock (units)]]-(12*Table1[[#This Row],[APU
(units)]])</f>
        <v>-2941.2614447028423</v>
      </c>
      <c r="AD1088" s="64">
        <v>160.79999999999998</v>
      </c>
      <c r="AE1088" s="65">
        <f>AD1088*Table1[[#This Row],[Std. Price ($)]]</f>
        <v>808.98479999999984</v>
      </c>
    </row>
    <row r="1089" spans="1:31" ht="18.5" x14ac:dyDescent="0.35">
      <c r="A1089" s="46">
        <v>40406.703969016053</v>
      </c>
      <c r="B1089" s="47">
        <v>39.962082680000002</v>
      </c>
      <c r="C1089" s="47">
        <v>11817.37955499931</v>
      </c>
      <c r="D1089" s="47">
        <f>Table1[[#This Row],[On-Hand Stock ($)]]/Table1[[#This Row],[Std. Price ($)]]</f>
        <v>295.71480669884119</v>
      </c>
      <c r="E1089" s="48">
        <v>558</v>
      </c>
      <c r="F1089" s="49">
        <v>0.2</v>
      </c>
      <c r="G1089" s="48">
        <v>0.95</v>
      </c>
      <c r="H1089" s="48">
        <v>1.23</v>
      </c>
      <c r="I1089" s="48">
        <v>11</v>
      </c>
      <c r="J1089" s="55">
        <f>Table1[[#This Row],[APU
(units)]]+(Table1[[#This Row],[APU Trend]]*Table1[[#This Row],[APU
(units)]])</f>
        <v>669.6</v>
      </c>
      <c r="K1089" s="55" t="str">
        <f>IF(Table1[[#This Row],[On Hand Stock (units)]]&gt;J1089,"Yes","No")</f>
        <v>No</v>
      </c>
      <c r="L1089" s="55">
        <f>Table1[[#This Row],[Lead Time (days)]]/Table1[[#This Row],[S-OTD]]</f>
        <v>11.578947368421053</v>
      </c>
      <c r="M1089" s="55">
        <f>(Table1[[#This Row],[Demand variability (COV)]]/100)*E1089</f>
        <v>6.8634000000000004</v>
      </c>
      <c r="N1089" s="55">
        <f>AVERAGE(Table1[[#This Row],[Lead Time (days)]],Table1[[#This Row],[Exp. Lead time]])</f>
        <v>11.289473684210527</v>
      </c>
      <c r="O1089" s="55">
        <f>(Table1[[#This Row],[Exp. Lead time]]-N1089)^2</f>
        <v>8.3795013850415129E-2</v>
      </c>
      <c r="P1089" s="55">
        <v>8.3795013850415129E-2</v>
      </c>
      <c r="Q1089" s="55">
        <f>1.64*SQRT(Table1[[#This Row],[Lead Time (days)]]*(M1089^2)+Table1[[#This Row],[APU
(units)]]*P1089)</f>
        <v>38.979818386967821</v>
      </c>
      <c r="R1089" s="58">
        <f>Table1[[#This Row],[Safety Stock]]+(E1089/30)*Table1[[#This Row],[Lead Time (days)]]</f>
        <v>243.57981838696784</v>
      </c>
      <c r="S1089" s="58" t="str">
        <f>IF(Table1[[#This Row],[On Hand Stock (units)]]&gt;R1089,"yes","no")</f>
        <v>yes</v>
      </c>
      <c r="T1089" s="59">
        <f>Table1[[#This Row],[On Hand Stock (units)]]-J1089</f>
        <v>-373.88519330115884</v>
      </c>
      <c r="U1089" s="59">
        <f>Table1[[#This Row],[Exp. Lead time]]*Table1[[#This Row],[APU
(units)]]/30</f>
        <v>215.36842105263159</v>
      </c>
      <c r="V1089" s="59">
        <f>Table1[[#This Row],[On Hand Stock (units)]]+U1089</f>
        <v>511.0832277514728</v>
      </c>
      <c r="W1089" s="59" t="str">
        <f>IF(Table1[[#This Row],[On hand quantity after purchase]]&gt;Table1[[#This Row],[APU  Projection for oct]],"Yes","No")</f>
        <v>No</v>
      </c>
      <c r="X1089" s="59">
        <f>AE1089-Table1[[#This Row],[On Hand Stock (units)]]</f>
        <v>93359.422162149174</v>
      </c>
      <c r="Y1089" s="59">
        <f>MAX(Table1[[#This Row],[Qty required to meet next quarter]],Table1[[#This Row],[MOQ/One lead time demand]])</f>
        <v>93359.422162149174</v>
      </c>
      <c r="Z1089" s="59">
        <f>Table1[[#This Row],[Qty to purchase]]*Table1[[#This Row],[Std. Price ($)]]</f>
        <v>3730836.9474008298</v>
      </c>
      <c r="AA1089" s="59"/>
      <c r="AB1089" s="59"/>
      <c r="AC1089" s="61">
        <f>Table1[[#This Row],[On Hand Stock (units)]]-(12*Table1[[#This Row],[APU
(units)]])</f>
        <v>-6400.2851933011589</v>
      </c>
      <c r="AD1089" s="64">
        <v>2343.6000000000004</v>
      </c>
      <c r="AE1089" s="65">
        <f>AD1089*Table1[[#This Row],[Std. Price ($)]]</f>
        <v>93655.136968848019</v>
      </c>
    </row>
    <row r="1090" spans="1:31" ht="18.5" x14ac:dyDescent="0.35">
      <c r="A1090" s="46">
        <v>3526.790467002028</v>
      </c>
      <c r="B1090" s="47">
        <v>64.052539419999988</v>
      </c>
      <c r="C1090" s="47">
        <v>18585.29011312631</v>
      </c>
      <c r="D1090" s="47">
        <f>Table1[[#This Row],[On-Hand Stock ($)]]/Table1[[#This Row],[Std. Price ($)]]</f>
        <v>290.1569599178635</v>
      </c>
      <c r="E1090" s="48">
        <v>406</v>
      </c>
      <c r="F1090" s="49">
        <v>0.8</v>
      </c>
      <c r="G1090" s="48">
        <v>0.83</v>
      </c>
      <c r="H1090" s="48">
        <v>0.56000000000000005</v>
      </c>
      <c r="I1090" s="48">
        <v>31</v>
      </c>
      <c r="J1090" s="55">
        <f>Table1[[#This Row],[APU
(units)]]+(Table1[[#This Row],[APU Trend]]*Table1[[#This Row],[APU
(units)]])</f>
        <v>730.8</v>
      </c>
      <c r="K1090" s="55" t="str">
        <f>IF(Table1[[#This Row],[On Hand Stock (units)]]&gt;J1090,"Yes","No")</f>
        <v>No</v>
      </c>
      <c r="L1090" s="55">
        <f>Table1[[#This Row],[Lead Time (days)]]/Table1[[#This Row],[S-OTD]]</f>
        <v>37.349397590361448</v>
      </c>
      <c r="M1090" s="55">
        <f>(Table1[[#This Row],[Demand variability (COV)]]/100)*E1090</f>
        <v>2.2736000000000005</v>
      </c>
      <c r="N1090" s="55">
        <f>AVERAGE(Table1[[#This Row],[Lead Time (days)]],Table1[[#This Row],[Exp. Lead time]])</f>
        <v>34.174698795180724</v>
      </c>
      <c r="O1090" s="55">
        <f>(Table1[[#This Row],[Exp. Lead time]]-N1090)^2</f>
        <v>10.078712440121942</v>
      </c>
      <c r="P1090" s="55">
        <v>10.078712440121942</v>
      </c>
      <c r="Q1090" s="55">
        <f>1.64*SQRT(Table1[[#This Row],[Lead Time (days)]]*(M1090^2)+Table1[[#This Row],[APU
(units)]]*P1090)</f>
        <v>106.94264098367216</v>
      </c>
      <c r="R1090" s="58">
        <f>Table1[[#This Row],[Safety Stock]]+(E1090/30)*Table1[[#This Row],[Lead Time (days)]]</f>
        <v>526.47597431700547</v>
      </c>
      <c r="S1090" s="58" t="str">
        <f>IF(Table1[[#This Row],[On Hand Stock (units)]]&gt;R1090,"yes","no")</f>
        <v>no</v>
      </c>
      <c r="T1090" s="59">
        <f>Table1[[#This Row],[On Hand Stock (units)]]-J1090</f>
        <v>-440.64304008213645</v>
      </c>
      <c r="U1090" s="59">
        <f>Table1[[#This Row],[Exp. Lead time]]*Table1[[#This Row],[APU
(units)]]/30</f>
        <v>505.46184738955827</v>
      </c>
      <c r="V1090" s="59">
        <f>Table1[[#This Row],[On Hand Stock (units)]]+U1090</f>
        <v>795.61880730742178</v>
      </c>
      <c r="W1090" s="59" t="str">
        <f>IF(Table1[[#This Row],[On hand quantity after purchase]]&gt;Table1[[#This Row],[APU  Projection for oct]],"Yes","No")</f>
        <v>Yes</v>
      </c>
      <c r="X1090" s="59">
        <f>AE1090-Table1[[#This Row],[On Hand Stock (units)]]</f>
        <v>202551.42487533813</v>
      </c>
      <c r="Y1090" s="59">
        <f>MAX(Table1[[#This Row],[Qty required to meet next quarter]],Table1[[#This Row],[MOQ/One lead time demand]])</f>
        <v>202551.42487533813</v>
      </c>
      <c r="Z1090" s="59">
        <f>Table1[[#This Row],[Qty to purchase]]*Table1[[#This Row],[Std. Price ($)]]</f>
        <v>12973933.126404762</v>
      </c>
      <c r="AA1090" s="59"/>
      <c r="AB1090" s="59"/>
      <c r="AC1090" s="61">
        <f>Table1[[#This Row],[On Hand Stock (units)]]-(12*Table1[[#This Row],[APU
(units)]])</f>
        <v>-4581.8430400821362</v>
      </c>
      <c r="AD1090" s="64">
        <v>3166.8</v>
      </c>
      <c r="AE1090" s="65">
        <f>AD1090*Table1[[#This Row],[Std. Price ($)]]</f>
        <v>202841.58183525599</v>
      </c>
    </row>
    <row r="1091" spans="1:31" ht="18.5" x14ac:dyDescent="0.35">
      <c r="A1091" s="46">
        <v>36945.243932259022</v>
      </c>
      <c r="B1091" s="47">
        <v>7.0012599999999994</v>
      </c>
      <c r="C1091" s="47">
        <v>950.19645516557296</v>
      </c>
      <c r="D1091" s="47">
        <f>Table1[[#This Row],[On-Hand Stock ($)]]/Table1[[#This Row],[Std. Price ($)]]</f>
        <v>135.71792151206682</v>
      </c>
      <c r="E1091" s="48">
        <v>356</v>
      </c>
      <c r="F1091" s="49">
        <v>0.2</v>
      </c>
      <c r="G1091" s="48">
        <v>0.94</v>
      </c>
      <c r="H1091" s="48">
        <v>0.9</v>
      </c>
      <c r="I1091" s="48">
        <v>8</v>
      </c>
      <c r="J1091" s="55">
        <f>Table1[[#This Row],[APU
(units)]]+(Table1[[#This Row],[APU Trend]]*Table1[[#This Row],[APU
(units)]])</f>
        <v>427.2</v>
      </c>
      <c r="K1091" s="55" t="str">
        <f>IF(Table1[[#This Row],[On Hand Stock (units)]]&gt;J1091,"Yes","No")</f>
        <v>No</v>
      </c>
      <c r="L1091" s="55">
        <f>Table1[[#This Row],[Lead Time (days)]]/Table1[[#This Row],[S-OTD]]</f>
        <v>8.5106382978723403</v>
      </c>
      <c r="M1091" s="55">
        <f>(Table1[[#This Row],[Demand variability (COV)]]/100)*E1091</f>
        <v>3.2040000000000002</v>
      </c>
      <c r="N1091" s="55">
        <f>AVERAGE(Table1[[#This Row],[Lead Time (days)]],Table1[[#This Row],[Exp. Lead time]])</f>
        <v>8.2553191489361701</v>
      </c>
      <c r="O1091" s="55">
        <f>(Table1[[#This Row],[Exp. Lead time]]-N1091)^2</f>
        <v>6.518786781349023E-2</v>
      </c>
      <c r="P1091" s="55">
        <v>6.518786781349023E-2</v>
      </c>
      <c r="Q1091" s="55">
        <f>1.64*SQRT(Table1[[#This Row],[Lead Time (days)]]*(M1091^2)+Table1[[#This Row],[APU
(units)]]*P1091)</f>
        <v>16.831530926488362</v>
      </c>
      <c r="R1091" s="58">
        <f>Table1[[#This Row],[Safety Stock]]+(E1091/30)*Table1[[#This Row],[Lead Time (days)]]</f>
        <v>111.76486425982171</v>
      </c>
      <c r="S1091" s="58" t="str">
        <f>IF(Table1[[#This Row],[On Hand Stock (units)]]&gt;R1091,"yes","no")</f>
        <v>yes</v>
      </c>
      <c r="T1091" s="59">
        <f>Table1[[#This Row],[On Hand Stock (units)]]-J1091</f>
        <v>-291.48207848793317</v>
      </c>
      <c r="U1091" s="59">
        <f>Table1[[#This Row],[Exp. Lead time]]*Table1[[#This Row],[APU
(units)]]/30</f>
        <v>100.99290780141844</v>
      </c>
      <c r="V1091" s="59">
        <f>Table1[[#This Row],[On Hand Stock (units)]]+U1091</f>
        <v>236.71082931348525</v>
      </c>
      <c r="W1091" s="59" t="str">
        <f>IF(Table1[[#This Row],[On hand quantity after purchase]]&gt;Table1[[#This Row],[APU  Projection for oct]],"Yes","No")</f>
        <v>No</v>
      </c>
      <c r="X1091" s="59">
        <f>AE1091-Table1[[#This Row],[On Hand Stock (units)]]</f>
        <v>10332.566030487931</v>
      </c>
      <c r="Y1091" s="59">
        <f>MAX(Table1[[#This Row],[Qty required to meet next quarter]],Table1[[#This Row],[MOQ/One lead time demand]])</f>
        <v>10332.566030487931</v>
      </c>
      <c r="Z1091" s="59">
        <f>Table1[[#This Row],[Qty to purchase]]*Table1[[#This Row],[Std. Price ($)]]</f>
        <v>72340.981246613926</v>
      </c>
      <c r="AA1091" s="59"/>
      <c r="AB1091" s="59"/>
      <c r="AC1091" s="61">
        <f>Table1[[#This Row],[On Hand Stock (units)]]-(12*Table1[[#This Row],[APU
(units)]])</f>
        <v>-4136.2820784879332</v>
      </c>
      <c r="AD1091" s="64">
        <v>1495.1999999999998</v>
      </c>
      <c r="AE1091" s="65">
        <f>AD1091*Table1[[#This Row],[Std. Price ($)]]</f>
        <v>10468.283951999998</v>
      </c>
    </row>
    <row r="1092" spans="1:31" ht="18.5" x14ac:dyDescent="0.35">
      <c r="A1092" s="46">
        <v>76540.991131712392</v>
      </c>
      <c r="B1092" s="47">
        <v>29.540999999999997</v>
      </c>
      <c r="C1092" s="47">
        <v>6833.0566854584313</v>
      </c>
      <c r="D1092" s="47">
        <f>Table1[[#This Row],[On-Hand Stock ($)]]/Table1[[#This Row],[Std. Price ($)]]</f>
        <v>231.30756187869173</v>
      </c>
      <c r="E1092" s="48">
        <v>462</v>
      </c>
      <c r="F1092" s="49">
        <v>0.8</v>
      </c>
      <c r="G1092" s="48">
        <v>0.82</v>
      </c>
      <c r="H1092" s="48">
        <v>0.76</v>
      </c>
      <c r="I1092" s="48">
        <v>16</v>
      </c>
      <c r="J1092" s="55">
        <f>Table1[[#This Row],[APU
(units)]]+(Table1[[#This Row],[APU Trend]]*Table1[[#This Row],[APU
(units)]])</f>
        <v>831.6</v>
      </c>
      <c r="K1092" s="55" t="str">
        <f>IF(Table1[[#This Row],[On Hand Stock (units)]]&gt;J1092,"Yes","No")</f>
        <v>No</v>
      </c>
      <c r="L1092" s="55">
        <f>Table1[[#This Row],[Lead Time (days)]]/Table1[[#This Row],[S-OTD]]</f>
        <v>19.512195121951219</v>
      </c>
      <c r="M1092" s="55">
        <f>(Table1[[#This Row],[Demand variability (COV)]]/100)*E1092</f>
        <v>3.5112000000000001</v>
      </c>
      <c r="N1092" s="55">
        <f>AVERAGE(Table1[[#This Row],[Lead Time (days)]],Table1[[#This Row],[Exp. Lead time]])</f>
        <v>17.756097560975611</v>
      </c>
      <c r="O1092" s="55">
        <f>(Table1[[#This Row],[Exp. Lead time]]-N1092)^2</f>
        <v>3.0838786436644785</v>
      </c>
      <c r="P1092" s="55">
        <v>3.0838786436644785</v>
      </c>
      <c r="Q1092" s="55">
        <f>1.64*SQRT(Table1[[#This Row],[Lead Time (days)]]*(M1092^2)+Table1[[#This Row],[APU
(units)]]*P1092)</f>
        <v>66.049630069931325</v>
      </c>
      <c r="R1092" s="58">
        <f>Table1[[#This Row],[Safety Stock]]+(E1092/30)*Table1[[#This Row],[Lead Time (days)]]</f>
        <v>312.44963006993135</v>
      </c>
      <c r="S1092" s="58" t="str">
        <f>IF(Table1[[#This Row],[On Hand Stock (units)]]&gt;R1092,"yes","no")</f>
        <v>no</v>
      </c>
      <c r="T1092" s="59">
        <f>Table1[[#This Row],[On Hand Stock (units)]]-J1092</f>
        <v>-600.29243812130835</v>
      </c>
      <c r="U1092" s="59">
        <f>Table1[[#This Row],[Exp. Lead time]]*Table1[[#This Row],[APU
(units)]]/30</f>
        <v>300.48780487804873</v>
      </c>
      <c r="V1092" s="59">
        <f>Table1[[#This Row],[On Hand Stock (units)]]+U1092</f>
        <v>531.79536675674046</v>
      </c>
      <c r="W1092" s="59" t="str">
        <f>IF(Table1[[#This Row],[On hand quantity after purchase]]&gt;Table1[[#This Row],[APU  Projection for oct]],"Yes","No")</f>
        <v>No</v>
      </c>
      <c r="X1092" s="59">
        <f>AE1092-Table1[[#This Row],[On Hand Stock (units)]]</f>
        <v>106222.6400381213</v>
      </c>
      <c r="Y1092" s="59">
        <f>MAX(Table1[[#This Row],[Qty required to meet next quarter]],Table1[[#This Row],[MOQ/One lead time demand]])</f>
        <v>106222.6400381213</v>
      </c>
      <c r="Z1092" s="59">
        <f>Table1[[#This Row],[Qty to purchase]]*Table1[[#This Row],[Std. Price ($)]]</f>
        <v>3137923.0093661412</v>
      </c>
      <c r="AA1092" s="59"/>
      <c r="AB1092" s="59"/>
      <c r="AC1092" s="61">
        <f>Table1[[#This Row],[On Hand Stock (units)]]-(12*Table1[[#This Row],[APU
(units)]])</f>
        <v>-5312.6924381213084</v>
      </c>
      <c r="AD1092" s="64">
        <v>3603.6000000000004</v>
      </c>
      <c r="AE1092" s="65">
        <f>AD1092*Table1[[#This Row],[Std. Price ($)]]</f>
        <v>106453.9476</v>
      </c>
    </row>
    <row r="1093" spans="1:31" ht="18.5" x14ac:dyDescent="0.35">
      <c r="A1093" s="46">
        <v>17051.990151253325</v>
      </c>
      <c r="B1093" s="47">
        <v>6.0678968399999995</v>
      </c>
      <c r="C1093" s="47">
        <v>2374.1715180516499</v>
      </c>
      <c r="D1093" s="47">
        <f>Table1[[#This Row],[On-Hand Stock ($)]]/Table1[[#This Row],[Std. Price ($)]]</f>
        <v>391.26761391211295</v>
      </c>
      <c r="E1093" s="48">
        <v>478</v>
      </c>
      <c r="F1093" s="49">
        <v>-0.4</v>
      </c>
      <c r="G1093" s="48">
        <v>0.92</v>
      </c>
      <c r="H1093" s="48">
        <v>0.84</v>
      </c>
      <c r="I1093" s="48">
        <v>21</v>
      </c>
      <c r="J1093" s="55">
        <f>Table1[[#This Row],[APU
(units)]]+(Table1[[#This Row],[APU Trend]]*Table1[[#This Row],[APU
(units)]])</f>
        <v>286.79999999999995</v>
      </c>
      <c r="K1093" s="55" t="str">
        <f>IF(Table1[[#This Row],[On Hand Stock (units)]]&gt;J1093,"Yes","No")</f>
        <v>Yes</v>
      </c>
      <c r="L1093" s="55">
        <f>Table1[[#This Row],[Lead Time (days)]]/Table1[[#This Row],[S-OTD]]</f>
        <v>22.826086956521738</v>
      </c>
      <c r="M1093" s="55">
        <f>(Table1[[#This Row],[Demand variability (COV)]]/100)*E1093</f>
        <v>4.0152000000000001</v>
      </c>
      <c r="N1093" s="55">
        <f>AVERAGE(Table1[[#This Row],[Lead Time (days)]],Table1[[#This Row],[Exp. Lead time]])</f>
        <v>21.913043478260867</v>
      </c>
      <c r="O1093" s="55">
        <f>(Table1[[#This Row],[Exp. Lead time]]-N1093)^2</f>
        <v>0.83364839319470951</v>
      </c>
      <c r="P1093" s="55">
        <v>0.83364839319470951</v>
      </c>
      <c r="Q1093" s="55">
        <f>1.64*SQRT(Table1[[#This Row],[Lead Time (days)]]*(M1093^2)+Table1[[#This Row],[APU
(units)]]*P1093)</f>
        <v>44.523580218056431</v>
      </c>
      <c r="R1093" s="58">
        <f>Table1[[#This Row],[Safety Stock]]+(E1093/30)*Table1[[#This Row],[Lead Time (days)]]</f>
        <v>379.12358021805647</v>
      </c>
      <c r="S1093" s="58" t="str">
        <f>IF(Table1[[#This Row],[On Hand Stock (units)]]&gt;R1093,"yes","no")</f>
        <v>yes</v>
      </c>
      <c r="T1093" s="59">
        <f>Table1[[#This Row],[On Hand Stock (units)]]-J1093</f>
        <v>104.46761391211299</v>
      </c>
      <c r="U1093" s="59">
        <f>Table1[[#This Row],[Exp. Lead time]]*Table1[[#This Row],[APU
(units)]]/30</f>
        <v>363.695652173913</v>
      </c>
      <c r="V1093" s="59">
        <f>Table1[[#This Row],[On Hand Stock (units)]]+U1093</f>
        <v>754.9632660860259</v>
      </c>
      <c r="W1093" s="59" t="str">
        <f>IF(Table1[[#This Row],[On hand quantity after purchase]]&gt;Table1[[#This Row],[APU  Projection for oct]],"Yes","No")</f>
        <v>Yes</v>
      </c>
      <c r="X1093" s="59">
        <f>AE1093-Table1[[#This Row],[On Hand Stock (units)]]</f>
        <v>1349.0051997998858</v>
      </c>
      <c r="Y1093" s="59">
        <f>MAX(Table1[[#This Row],[Qty required to meet next quarter]],Table1[[#This Row],[MOQ/One lead time demand]])</f>
        <v>1349.0051997998858</v>
      </c>
      <c r="Z1093" s="59">
        <f>Table1[[#This Row],[Qty to purchase]]*Table1[[#This Row],[Std. Price ($)]]</f>
        <v>8185.6243890092946</v>
      </c>
      <c r="AA1093" s="59"/>
      <c r="AB1093" s="59"/>
      <c r="AC1093" s="61">
        <f>Table1[[#This Row],[On Hand Stock (units)]]-(12*Table1[[#This Row],[APU
(units)]])</f>
        <v>-5344.7323860878869</v>
      </c>
      <c r="AD1093" s="64">
        <v>286.79999999999978</v>
      </c>
      <c r="AE1093" s="65">
        <f>AD1093*Table1[[#This Row],[Std. Price ($)]]</f>
        <v>1740.2728137119987</v>
      </c>
    </row>
    <row r="1094" spans="1:31" ht="18.5" x14ac:dyDescent="0.35">
      <c r="A1094" s="46">
        <v>63104.858320714244</v>
      </c>
      <c r="B1094" s="47">
        <v>36.624365919999995</v>
      </c>
      <c r="C1094" s="47">
        <v>2221.1020303457908</v>
      </c>
      <c r="D1094" s="47">
        <f>Table1[[#This Row],[On-Hand Stock ($)]]/Table1[[#This Row],[Std. Price ($)]]</f>
        <v>60.645473977554424</v>
      </c>
      <c r="E1094" s="48">
        <v>494</v>
      </c>
      <c r="F1094" s="49">
        <v>1.2</v>
      </c>
      <c r="G1094" s="48">
        <v>0.95</v>
      </c>
      <c r="H1094" s="48">
        <v>0.61</v>
      </c>
      <c r="I1094" s="48">
        <v>5</v>
      </c>
      <c r="J1094" s="55">
        <f>Table1[[#This Row],[APU
(units)]]+(Table1[[#This Row],[APU Trend]]*Table1[[#This Row],[APU
(units)]])</f>
        <v>1086.8</v>
      </c>
      <c r="K1094" s="55" t="str">
        <f>IF(Table1[[#This Row],[On Hand Stock (units)]]&gt;J1094,"Yes","No")</f>
        <v>No</v>
      </c>
      <c r="L1094" s="55">
        <f>Table1[[#This Row],[Lead Time (days)]]/Table1[[#This Row],[S-OTD]]</f>
        <v>5.2631578947368425</v>
      </c>
      <c r="M1094" s="55">
        <f>(Table1[[#This Row],[Demand variability (COV)]]/100)*E1094</f>
        <v>3.0133999999999999</v>
      </c>
      <c r="N1094" s="55">
        <f>AVERAGE(Table1[[#This Row],[Lead Time (days)]],Table1[[#This Row],[Exp. Lead time]])</f>
        <v>5.1315789473684212</v>
      </c>
      <c r="O1094" s="55">
        <f>(Table1[[#This Row],[Exp. Lead time]]-N1094)^2</f>
        <v>1.7313019390581767E-2</v>
      </c>
      <c r="P1094" s="55">
        <v>1.7313019390581767E-2</v>
      </c>
      <c r="Q1094" s="55">
        <f>1.64*SQRT(Table1[[#This Row],[Lead Time (days)]]*(M1094^2)+Table1[[#This Row],[APU
(units)]]*P1094)</f>
        <v>12.046526130699126</v>
      </c>
      <c r="R1094" s="58">
        <f>Table1[[#This Row],[Safety Stock]]+(E1094/30)*Table1[[#This Row],[Lead Time (days)]]</f>
        <v>94.37985946403245</v>
      </c>
      <c r="S1094" s="58" t="str">
        <f>IF(Table1[[#This Row],[On Hand Stock (units)]]&gt;R1094,"yes","no")</f>
        <v>no</v>
      </c>
      <c r="T1094" s="59">
        <f>Table1[[#This Row],[On Hand Stock (units)]]-J1094</f>
        <v>-1026.1545260224455</v>
      </c>
      <c r="U1094" s="59">
        <f>Table1[[#This Row],[Exp. Lead time]]*Table1[[#This Row],[APU
(units)]]/30</f>
        <v>86.666666666666671</v>
      </c>
      <c r="V1094" s="59">
        <f>Table1[[#This Row],[On Hand Stock (units)]]+U1094</f>
        <v>147.3121406442211</v>
      </c>
      <c r="W1094" s="59" t="str">
        <f>IF(Table1[[#This Row],[On hand quantity after purchase]]&gt;Table1[[#This Row],[APU  Projection for oct]],"Yes","No")</f>
        <v>No</v>
      </c>
      <c r="X1094" s="59">
        <f>AE1094-Table1[[#This Row],[On Hand Stock (units)]]</f>
        <v>184482.2095237184</v>
      </c>
      <c r="Y1094" s="59">
        <f>MAX(Table1[[#This Row],[Qty required to meet next quarter]],Table1[[#This Row],[MOQ/One lead time demand]])</f>
        <v>184482.2095237184</v>
      </c>
      <c r="Z1094" s="59">
        <f>Table1[[#This Row],[Qty to purchase]]*Table1[[#This Row],[Std. Price ($)]]</f>
        <v>6756543.947326771</v>
      </c>
      <c r="AA1094" s="59"/>
      <c r="AB1094" s="59"/>
      <c r="AC1094" s="61">
        <f>Table1[[#This Row],[On Hand Stock (units)]]-(12*Table1[[#This Row],[APU
(units)]])</f>
        <v>-5867.3545260224455</v>
      </c>
      <c r="AD1094" s="64">
        <v>5038.7999999999993</v>
      </c>
      <c r="AE1094" s="65">
        <f>AD1094*Table1[[#This Row],[Std. Price ($)]]</f>
        <v>184542.85499769595</v>
      </c>
    </row>
    <row r="1095" spans="1:31" ht="18.5" x14ac:dyDescent="0.35">
      <c r="A1095" s="46">
        <v>56397.937651739696</v>
      </c>
      <c r="B1095" s="47">
        <v>5.3362999999999996</v>
      </c>
      <c r="C1095" s="47">
        <v>1606.7667166665606</v>
      </c>
      <c r="D1095" s="47">
        <f>Table1[[#This Row],[On-Hand Stock ($)]]/Table1[[#This Row],[Std. Price ($)]]</f>
        <v>301.1012717925455</v>
      </c>
      <c r="E1095" s="48">
        <v>574</v>
      </c>
      <c r="F1095" s="49">
        <v>0.4</v>
      </c>
      <c r="G1095" s="48">
        <v>0.88</v>
      </c>
      <c r="H1095" s="48">
        <v>0.84</v>
      </c>
      <c r="I1095" s="48">
        <v>16</v>
      </c>
      <c r="J1095" s="55">
        <f>Table1[[#This Row],[APU
(units)]]+(Table1[[#This Row],[APU Trend]]*Table1[[#This Row],[APU
(units)]])</f>
        <v>803.6</v>
      </c>
      <c r="K1095" s="55" t="str">
        <f>IF(Table1[[#This Row],[On Hand Stock (units)]]&gt;J1095,"Yes","No")</f>
        <v>No</v>
      </c>
      <c r="L1095" s="55">
        <f>Table1[[#This Row],[Lead Time (days)]]/Table1[[#This Row],[S-OTD]]</f>
        <v>18.181818181818183</v>
      </c>
      <c r="M1095" s="55">
        <f>(Table1[[#This Row],[Demand variability (COV)]]/100)*E1095</f>
        <v>4.8216000000000001</v>
      </c>
      <c r="N1095" s="55">
        <f>AVERAGE(Table1[[#This Row],[Lead Time (days)]],Table1[[#This Row],[Exp. Lead time]])</f>
        <v>17.090909090909093</v>
      </c>
      <c r="O1095" s="55">
        <f>(Table1[[#This Row],[Exp. Lead time]]-N1095)^2</f>
        <v>1.190082644628097</v>
      </c>
      <c r="P1095" s="55">
        <v>1.190082644628097</v>
      </c>
      <c r="Q1095" s="55">
        <f>1.64*SQRT(Table1[[#This Row],[Lead Time (days)]]*(M1095^2)+Table1[[#This Row],[APU
(units)]]*P1095)</f>
        <v>53.270286599019428</v>
      </c>
      <c r="R1095" s="58">
        <f>Table1[[#This Row],[Safety Stock]]+(E1095/30)*Table1[[#This Row],[Lead Time (days)]]</f>
        <v>359.40361993235274</v>
      </c>
      <c r="S1095" s="58" t="str">
        <f>IF(Table1[[#This Row],[On Hand Stock (units)]]&gt;R1095,"yes","no")</f>
        <v>no</v>
      </c>
      <c r="T1095" s="59">
        <f>Table1[[#This Row],[On Hand Stock (units)]]-J1095</f>
        <v>-502.49872820745452</v>
      </c>
      <c r="U1095" s="59">
        <f>Table1[[#This Row],[Exp. Lead time]]*Table1[[#This Row],[APU
(units)]]/30</f>
        <v>347.87878787878793</v>
      </c>
      <c r="V1095" s="59">
        <f>Table1[[#This Row],[On Hand Stock (units)]]+U1095</f>
        <v>648.98005967133349</v>
      </c>
      <c r="W1095" s="59" t="str">
        <f>IF(Table1[[#This Row],[On hand quantity after purchase]]&gt;Table1[[#This Row],[APU  Projection for oct]],"Yes","No")</f>
        <v>No</v>
      </c>
      <c r="X1095" s="59">
        <f>AE1095-Table1[[#This Row],[On Hand Stock (units)]]</f>
        <v>16239.294208207453</v>
      </c>
      <c r="Y1095" s="59">
        <f>MAX(Table1[[#This Row],[Qty required to meet next quarter]],Table1[[#This Row],[MOQ/One lead time demand]])</f>
        <v>16239.294208207453</v>
      </c>
      <c r="Z1095" s="59">
        <f>Table1[[#This Row],[Qty to purchase]]*Table1[[#This Row],[Std. Price ($)]]</f>
        <v>86657.745683257424</v>
      </c>
      <c r="AA1095" s="59"/>
      <c r="AB1095" s="59"/>
      <c r="AC1095" s="61">
        <f>Table1[[#This Row],[On Hand Stock (units)]]-(12*Table1[[#This Row],[APU
(units)]])</f>
        <v>-6586.898728207454</v>
      </c>
      <c r="AD1095" s="64">
        <v>3099.6000000000004</v>
      </c>
      <c r="AE1095" s="65">
        <f>AD1095*Table1[[#This Row],[Std. Price ($)]]</f>
        <v>16540.395479999999</v>
      </c>
    </row>
    <row r="1096" spans="1:31" ht="18.5" x14ac:dyDescent="0.35">
      <c r="A1096" s="46">
        <v>46383.951901481327</v>
      </c>
      <c r="B1096" s="47">
        <v>144.07859156000001</v>
      </c>
      <c r="C1096" s="47">
        <v>29677.816518573469</v>
      </c>
      <c r="D1096" s="47">
        <f>Table1[[#This Row],[On-Hand Stock ($)]]/Table1[[#This Row],[Std. Price ($)]]</f>
        <v>205.98352744317643</v>
      </c>
      <c r="E1096" s="48">
        <v>178</v>
      </c>
      <c r="F1096" s="49">
        <v>1.5</v>
      </c>
      <c r="G1096" s="48">
        <v>0.89</v>
      </c>
      <c r="H1096" s="48">
        <v>0.93</v>
      </c>
      <c r="I1096" s="48">
        <v>32</v>
      </c>
      <c r="J1096" s="55">
        <f>Table1[[#This Row],[APU
(units)]]+(Table1[[#This Row],[APU Trend]]*Table1[[#This Row],[APU
(units)]])</f>
        <v>445</v>
      </c>
      <c r="K1096" s="55" t="str">
        <f>IF(Table1[[#This Row],[On Hand Stock (units)]]&gt;J1096,"Yes","No")</f>
        <v>No</v>
      </c>
      <c r="L1096" s="55">
        <f>Table1[[#This Row],[Lead Time (days)]]/Table1[[#This Row],[S-OTD]]</f>
        <v>35.955056179775283</v>
      </c>
      <c r="M1096" s="55">
        <f>(Table1[[#This Row],[Demand variability (COV)]]/100)*E1096</f>
        <v>1.6554000000000002</v>
      </c>
      <c r="N1096" s="55">
        <f>AVERAGE(Table1[[#This Row],[Lead Time (days)]],Table1[[#This Row],[Exp. Lead time]])</f>
        <v>33.977528089887642</v>
      </c>
      <c r="O1096" s="55">
        <f>(Table1[[#This Row],[Exp. Lead time]]-N1096)^2</f>
        <v>3.9106173462946647</v>
      </c>
      <c r="P1096" s="55">
        <v>3.9106173462946647</v>
      </c>
      <c r="Q1096" s="55">
        <f>1.64*SQRT(Table1[[#This Row],[Lead Time (days)]]*(M1096^2)+Table1[[#This Row],[APU
(units)]]*P1096)</f>
        <v>45.913587760284067</v>
      </c>
      <c r="R1096" s="58">
        <f>Table1[[#This Row],[Safety Stock]]+(E1096/30)*Table1[[#This Row],[Lead Time (days)]]</f>
        <v>235.78025442695073</v>
      </c>
      <c r="S1096" s="58" t="str">
        <f>IF(Table1[[#This Row],[On Hand Stock (units)]]&gt;R1096,"yes","no")</f>
        <v>no</v>
      </c>
      <c r="T1096" s="59">
        <f>Table1[[#This Row],[On Hand Stock (units)]]-J1096</f>
        <v>-239.01647255682357</v>
      </c>
      <c r="U1096" s="59">
        <f>Table1[[#This Row],[Exp. Lead time]]*Table1[[#This Row],[APU
(units)]]/30</f>
        <v>213.33333333333334</v>
      </c>
      <c r="V1096" s="59">
        <f>Table1[[#This Row],[On Hand Stock (units)]]+U1096</f>
        <v>419.31686077650977</v>
      </c>
      <c r="W1096" s="59" t="str">
        <f>IF(Table1[[#This Row],[On hand quantity after purchase]]&gt;Table1[[#This Row],[APU  Projection for oct]],"Yes","No")</f>
        <v>No</v>
      </c>
      <c r="X1096" s="59">
        <f>AE1096-Table1[[#This Row],[On Hand Stock (units)]]</f>
        <v>307545.88804471679</v>
      </c>
      <c r="Y1096" s="59">
        <f>MAX(Table1[[#This Row],[Qty required to meet next quarter]],Table1[[#This Row],[MOQ/One lead time demand]])</f>
        <v>307545.88804471679</v>
      </c>
      <c r="Z1096" s="59">
        <f>Table1[[#This Row],[Qty to purchase]]*Table1[[#This Row],[Std. Price ($)]]</f>
        <v>44310778.389552243</v>
      </c>
      <c r="AA1096" s="59"/>
      <c r="AB1096" s="59"/>
      <c r="AC1096" s="61">
        <f>Table1[[#This Row],[On Hand Stock (units)]]-(12*Table1[[#This Row],[APU
(units)]])</f>
        <v>-1930.0164725568236</v>
      </c>
      <c r="AD1096" s="64">
        <v>2136</v>
      </c>
      <c r="AE1096" s="65">
        <f>AD1096*Table1[[#This Row],[Std. Price ($)]]</f>
        <v>307751.87157215999</v>
      </c>
    </row>
    <row r="1097" spans="1:31" ht="18.5" x14ac:dyDescent="0.35">
      <c r="A1097" s="46">
        <v>58168.277467122643</v>
      </c>
      <c r="B1097" s="47">
        <v>22.131974869999997</v>
      </c>
      <c r="C1097" s="47">
        <v>8342.4940788263775</v>
      </c>
      <c r="D1097" s="47">
        <f>Table1[[#This Row],[On-Hand Stock ($)]]/Table1[[#This Row],[Std. Price ($)]]</f>
        <v>376.94304859051101</v>
      </c>
      <c r="E1097" s="48">
        <v>276</v>
      </c>
      <c r="F1097" s="49">
        <v>0.2</v>
      </c>
      <c r="G1097" s="48">
        <v>0.93</v>
      </c>
      <c r="H1097" s="48">
        <v>1.1000000000000001</v>
      </c>
      <c r="I1097" s="48">
        <v>31</v>
      </c>
      <c r="J1097" s="55">
        <f>Table1[[#This Row],[APU
(units)]]+(Table1[[#This Row],[APU Trend]]*Table1[[#This Row],[APU
(units)]])</f>
        <v>331.2</v>
      </c>
      <c r="K1097" s="55" t="str">
        <f>IF(Table1[[#This Row],[On Hand Stock (units)]]&gt;J1097,"Yes","No")</f>
        <v>Yes</v>
      </c>
      <c r="L1097" s="55">
        <f>Table1[[#This Row],[Lead Time (days)]]/Table1[[#This Row],[S-OTD]]</f>
        <v>33.333333333333329</v>
      </c>
      <c r="M1097" s="55">
        <f>(Table1[[#This Row],[Demand variability (COV)]]/100)*E1097</f>
        <v>3.0360000000000005</v>
      </c>
      <c r="N1097" s="55">
        <f>AVERAGE(Table1[[#This Row],[Lead Time (days)]],Table1[[#This Row],[Exp. Lead time]])</f>
        <v>32.166666666666664</v>
      </c>
      <c r="O1097" s="55">
        <f>(Table1[[#This Row],[Exp. Lead time]]-N1097)^2</f>
        <v>1.3611111111111056</v>
      </c>
      <c r="P1097" s="55">
        <v>1.3611111111111056</v>
      </c>
      <c r="Q1097" s="55">
        <f>1.64*SQRT(Table1[[#This Row],[Lead Time (days)]]*(M1097^2)+Table1[[#This Row],[APU
(units)]]*P1097)</f>
        <v>42.177115662836201</v>
      </c>
      <c r="R1097" s="58">
        <f>Table1[[#This Row],[Safety Stock]]+(E1097/30)*Table1[[#This Row],[Lead Time (days)]]</f>
        <v>327.37711566283622</v>
      </c>
      <c r="S1097" s="58" t="str">
        <f>IF(Table1[[#This Row],[On Hand Stock (units)]]&gt;R1097,"yes","no")</f>
        <v>yes</v>
      </c>
      <c r="T1097" s="59">
        <f>Table1[[#This Row],[On Hand Stock (units)]]-J1097</f>
        <v>45.743048590511023</v>
      </c>
      <c r="U1097" s="59">
        <f>Table1[[#This Row],[Exp. Lead time]]*Table1[[#This Row],[APU
(units)]]/30</f>
        <v>306.66666666666663</v>
      </c>
      <c r="V1097" s="59">
        <f>Table1[[#This Row],[On Hand Stock (units)]]+U1097</f>
        <v>683.60971525717764</v>
      </c>
      <c r="W1097" s="59" t="str">
        <f>IF(Table1[[#This Row],[On hand quantity after purchase]]&gt;Table1[[#This Row],[APU  Projection for oct]],"Yes","No")</f>
        <v>Yes</v>
      </c>
      <c r="X1097" s="59">
        <f>AE1097-Table1[[#This Row],[On Hand Stock (units)]]</f>
        <v>25278.442220713481</v>
      </c>
      <c r="Y1097" s="59">
        <f>MAX(Table1[[#This Row],[Qty required to meet next quarter]],Table1[[#This Row],[MOQ/One lead time demand]])</f>
        <v>25278.442220713481</v>
      </c>
      <c r="Z1097" s="59">
        <f>Table1[[#This Row],[Qty to purchase]]*Table1[[#This Row],[Std. Price ($)]]</f>
        <v>559461.84798157774</v>
      </c>
      <c r="AA1097" s="59"/>
      <c r="AB1097" s="59"/>
      <c r="AC1097" s="61">
        <f>Table1[[#This Row],[On Hand Stock (units)]]-(12*Table1[[#This Row],[APU
(units)]])</f>
        <v>-2935.0569514094891</v>
      </c>
      <c r="AD1097" s="64">
        <v>1159.1999999999998</v>
      </c>
      <c r="AE1097" s="65">
        <f>AD1097*Table1[[#This Row],[Std. Price ($)]]</f>
        <v>25655.385269303992</v>
      </c>
    </row>
    <row r="1098" spans="1:31" ht="18.5" x14ac:dyDescent="0.35">
      <c r="A1098" s="46">
        <v>92382.50897959595</v>
      </c>
      <c r="B1098" s="47">
        <v>5.7834999999999992</v>
      </c>
      <c r="C1098" s="47">
        <v>1009.007913056</v>
      </c>
      <c r="D1098" s="47">
        <f>Table1[[#This Row],[On-Hand Stock ($)]]/Table1[[#This Row],[Std. Price ($)]]</f>
        <v>174.4631992834789</v>
      </c>
      <c r="E1098" s="48">
        <v>316</v>
      </c>
      <c r="F1098" s="49">
        <v>0.5</v>
      </c>
      <c r="G1098" s="48">
        <v>1</v>
      </c>
      <c r="H1098" s="48">
        <v>0.57999999999999996</v>
      </c>
      <c r="I1098" s="48">
        <v>16</v>
      </c>
      <c r="J1098" s="55">
        <f>Table1[[#This Row],[APU
(units)]]+(Table1[[#This Row],[APU Trend]]*Table1[[#This Row],[APU
(units)]])</f>
        <v>474</v>
      </c>
      <c r="K1098" s="55" t="str">
        <f>IF(Table1[[#This Row],[On Hand Stock (units)]]&gt;J1098,"Yes","No")</f>
        <v>No</v>
      </c>
      <c r="L1098" s="55">
        <f>Table1[[#This Row],[Lead Time (days)]]/Table1[[#This Row],[S-OTD]]</f>
        <v>16</v>
      </c>
      <c r="M1098" s="55">
        <f>(Table1[[#This Row],[Demand variability (COV)]]/100)*E1098</f>
        <v>1.8327999999999998</v>
      </c>
      <c r="N1098" s="55">
        <f>AVERAGE(Table1[[#This Row],[Lead Time (days)]],Table1[[#This Row],[Exp. Lead time]])</f>
        <v>16</v>
      </c>
      <c r="O1098" s="55">
        <f>(Table1[[#This Row],[Exp. Lead time]]-N1098)^2</f>
        <v>0</v>
      </c>
      <c r="P1098" s="55">
        <v>0</v>
      </c>
      <c r="Q1098" s="55">
        <f>1.64*SQRT(Table1[[#This Row],[Lead Time (days)]]*(M1098^2)+Table1[[#This Row],[APU
(units)]]*P1098)</f>
        <v>12.023167999999998</v>
      </c>
      <c r="R1098" s="58">
        <f>Table1[[#This Row],[Safety Stock]]+(E1098/30)*Table1[[#This Row],[Lead Time (days)]]</f>
        <v>180.55650133333333</v>
      </c>
      <c r="S1098" s="58" t="str">
        <f>IF(Table1[[#This Row],[On Hand Stock (units)]]&gt;R1098,"yes","no")</f>
        <v>no</v>
      </c>
      <c r="T1098" s="59">
        <f>Table1[[#This Row],[On Hand Stock (units)]]-J1098</f>
        <v>-299.5368007165211</v>
      </c>
      <c r="U1098" s="59">
        <f>Table1[[#This Row],[Exp. Lead time]]*Table1[[#This Row],[APU
(units)]]/30</f>
        <v>168.53333333333333</v>
      </c>
      <c r="V1098" s="59">
        <f>Table1[[#This Row],[On Hand Stock (units)]]+U1098</f>
        <v>342.99653261681226</v>
      </c>
      <c r="W1098" s="59" t="str">
        <f>IF(Table1[[#This Row],[On hand quantity after purchase]]&gt;Table1[[#This Row],[APU  Projection for oct]],"Yes","No")</f>
        <v>No</v>
      </c>
      <c r="X1098" s="59">
        <f>AE1098-Table1[[#This Row],[On Hand Stock (units)]]</f>
        <v>10791.052800716519</v>
      </c>
      <c r="Y1098" s="59">
        <f>MAX(Table1[[#This Row],[Qty required to meet next quarter]],Table1[[#This Row],[MOQ/One lead time demand]])</f>
        <v>10791.052800716519</v>
      </c>
      <c r="Z1098" s="59">
        <f>Table1[[#This Row],[Qty to purchase]]*Table1[[#This Row],[Std. Price ($)]]</f>
        <v>62410.05387294398</v>
      </c>
      <c r="AA1098" s="59"/>
      <c r="AB1098" s="59"/>
      <c r="AC1098" s="61">
        <f>Table1[[#This Row],[On Hand Stock (units)]]-(12*Table1[[#This Row],[APU
(units)]])</f>
        <v>-3617.5368007165212</v>
      </c>
      <c r="AD1098" s="64">
        <v>1896</v>
      </c>
      <c r="AE1098" s="65">
        <f>AD1098*Table1[[#This Row],[Std. Price ($)]]</f>
        <v>10965.515999999998</v>
      </c>
    </row>
    <row r="1099" spans="1:31" ht="18.5" x14ac:dyDescent="0.35">
      <c r="A1099" s="46">
        <v>95344.069089655197</v>
      </c>
      <c r="B1099" s="47">
        <v>30.860237419999997</v>
      </c>
      <c r="C1099" s="47">
        <v>11473.945999071058</v>
      </c>
      <c r="D1099" s="47">
        <f>Table1[[#This Row],[On-Hand Stock ($)]]/Table1[[#This Row],[Std. Price ($)]]</f>
        <v>371.80355558881695</v>
      </c>
      <c r="E1099" s="48">
        <v>276</v>
      </c>
      <c r="F1099" s="49">
        <v>1.2</v>
      </c>
      <c r="G1099" s="48">
        <v>1</v>
      </c>
      <c r="H1099" s="48">
        <v>1.1000000000000001</v>
      </c>
      <c r="I1099" s="48">
        <v>31</v>
      </c>
      <c r="J1099" s="55">
        <f>Table1[[#This Row],[APU
(units)]]+(Table1[[#This Row],[APU Trend]]*Table1[[#This Row],[APU
(units)]])</f>
        <v>607.20000000000005</v>
      </c>
      <c r="K1099" s="55" t="str">
        <f>IF(Table1[[#This Row],[On Hand Stock (units)]]&gt;J1099,"Yes","No")</f>
        <v>No</v>
      </c>
      <c r="L1099" s="55">
        <f>Table1[[#This Row],[Lead Time (days)]]/Table1[[#This Row],[S-OTD]]</f>
        <v>31</v>
      </c>
      <c r="M1099" s="55">
        <f>(Table1[[#This Row],[Demand variability (COV)]]/100)*E1099</f>
        <v>3.0360000000000005</v>
      </c>
      <c r="N1099" s="55">
        <f>AVERAGE(Table1[[#This Row],[Lead Time (days)]],Table1[[#This Row],[Exp. Lead time]])</f>
        <v>31</v>
      </c>
      <c r="O1099" s="55">
        <f>(Table1[[#This Row],[Exp. Lead time]]-N1099)^2</f>
        <v>0</v>
      </c>
      <c r="P1099" s="55">
        <v>0</v>
      </c>
      <c r="Q1099" s="55">
        <f>1.64*SQRT(Table1[[#This Row],[Lead Time (days)]]*(M1099^2)+Table1[[#This Row],[APU
(units)]]*P1099)</f>
        <v>27.722121473105197</v>
      </c>
      <c r="R1099" s="58">
        <f>Table1[[#This Row],[Safety Stock]]+(E1099/30)*Table1[[#This Row],[Lead Time (days)]]</f>
        <v>312.92212147310516</v>
      </c>
      <c r="S1099" s="58" t="str">
        <f>IF(Table1[[#This Row],[On Hand Stock (units)]]&gt;R1099,"yes","no")</f>
        <v>yes</v>
      </c>
      <c r="T1099" s="59">
        <f>Table1[[#This Row],[On Hand Stock (units)]]-J1099</f>
        <v>-235.3964444111831</v>
      </c>
      <c r="U1099" s="59">
        <f>Table1[[#This Row],[Exp. Lead time]]*Table1[[#This Row],[APU
(units)]]/30</f>
        <v>285.2</v>
      </c>
      <c r="V1099" s="59">
        <f>Table1[[#This Row],[On Hand Stock (units)]]+U1099</f>
        <v>657.00355558881688</v>
      </c>
      <c r="W1099" s="59" t="str">
        <f>IF(Table1[[#This Row],[On hand quantity after purchase]]&gt;Table1[[#This Row],[APU  Projection for oct]],"Yes","No")</f>
        <v>Yes</v>
      </c>
      <c r="X1099" s="59">
        <f>AE1099-Table1[[#This Row],[On Hand Stock (units)]]</f>
        <v>86505.936829195169</v>
      </c>
      <c r="Y1099" s="59">
        <f>MAX(Table1[[#This Row],[Qty required to meet next quarter]],Table1[[#This Row],[MOQ/One lead time demand]])</f>
        <v>86505.936829195169</v>
      </c>
      <c r="Z1099" s="59">
        <f>Table1[[#This Row],[Qty to purchase]]*Table1[[#This Row],[Std. Price ($)]]</f>
        <v>2669593.7487884848</v>
      </c>
      <c r="AA1099" s="59"/>
      <c r="AB1099" s="59"/>
      <c r="AC1099" s="61">
        <f>Table1[[#This Row],[On Hand Stock (units)]]-(12*Table1[[#This Row],[APU
(units)]])</f>
        <v>-2940.1964444111832</v>
      </c>
      <c r="AD1099" s="64">
        <v>2815.2</v>
      </c>
      <c r="AE1099" s="65">
        <f>AD1099*Table1[[#This Row],[Std. Price ($)]]</f>
        <v>86877.740384783989</v>
      </c>
    </row>
    <row r="1100" spans="1:31" ht="18.5" x14ac:dyDescent="0.35">
      <c r="A1100" s="46">
        <v>91096.309585735726</v>
      </c>
      <c r="B1100" s="47">
        <v>84.366</v>
      </c>
      <c r="C1100" s="47">
        <v>15171.383979957334</v>
      </c>
      <c r="D1100" s="47">
        <f>Table1[[#This Row],[On-Hand Stock ($)]]/Table1[[#This Row],[Std. Price ($)]]</f>
        <v>179.82817699022513</v>
      </c>
      <c r="E1100" s="48">
        <v>406</v>
      </c>
      <c r="F1100" s="49">
        <v>-0.2</v>
      </c>
      <c r="G1100" s="48">
        <v>1</v>
      </c>
      <c r="H1100" s="48">
        <v>0.71</v>
      </c>
      <c r="I1100" s="48">
        <v>16</v>
      </c>
      <c r="J1100" s="55">
        <f>Table1[[#This Row],[APU
(units)]]+(Table1[[#This Row],[APU Trend]]*Table1[[#This Row],[APU
(units)]])</f>
        <v>324.8</v>
      </c>
      <c r="K1100" s="55" t="str">
        <f>IF(Table1[[#This Row],[On Hand Stock (units)]]&gt;J1100,"Yes","No")</f>
        <v>No</v>
      </c>
      <c r="L1100" s="55">
        <f>Table1[[#This Row],[Lead Time (days)]]/Table1[[#This Row],[S-OTD]]</f>
        <v>16</v>
      </c>
      <c r="M1100" s="55">
        <f>(Table1[[#This Row],[Demand variability (COV)]]/100)*E1100</f>
        <v>2.8825999999999996</v>
      </c>
      <c r="N1100" s="55">
        <f>AVERAGE(Table1[[#This Row],[Lead Time (days)]],Table1[[#This Row],[Exp. Lead time]])</f>
        <v>16</v>
      </c>
      <c r="O1100" s="55">
        <f>(Table1[[#This Row],[Exp. Lead time]]-N1100)^2</f>
        <v>0</v>
      </c>
      <c r="P1100" s="55">
        <v>0</v>
      </c>
      <c r="Q1100" s="55">
        <f>1.64*SQRT(Table1[[#This Row],[Lead Time (days)]]*(M1100^2)+Table1[[#This Row],[APU
(units)]]*P1100)</f>
        <v>18.909855999999998</v>
      </c>
      <c r="R1100" s="58">
        <f>Table1[[#This Row],[Safety Stock]]+(E1100/30)*Table1[[#This Row],[Lead Time (days)]]</f>
        <v>235.44318933333332</v>
      </c>
      <c r="S1100" s="58" t="str">
        <f>IF(Table1[[#This Row],[On Hand Stock (units)]]&gt;R1100,"yes","no")</f>
        <v>no</v>
      </c>
      <c r="T1100" s="59">
        <f>Table1[[#This Row],[On Hand Stock (units)]]-J1100</f>
        <v>-144.97182300977488</v>
      </c>
      <c r="U1100" s="59">
        <f>Table1[[#This Row],[Exp. Lead time]]*Table1[[#This Row],[APU
(units)]]/30</f>
        <v>216.53333333333333</v>
      </c>
      <c r="V1100" s="59">
        <f>Table1[[#This Row],[On Hand Stock (units)]]+U1100</f>
        <v>396.36151032355849</v>
      </c>
      <c r="W1100" s="59" t="str">
        <f>IF(Table1[[#This Row],[On hand quantity after purchase]]&gt;Table1[[#This Row],[APU  Projection for oct]],"Yes","No")</f>
        <v>Yes</v>
      </c>
      <c r="X1100" s="59">
        <f>AE1100-Table1[[#This Row],[On Hand Stock (units)]]</f>
        <v>61474.844623009769</v>
      </c>
      <c r="Y1100" s="59">
        <f>MAX(Table1[[#This Row],[Qty required to meet next quarter]],Table1[[#This Row],[MOQ/One lead time demand]])</f>
        <v>61474.844623009769</v>
      </c>
      <c r="Z1100" s="59">
        <f>Table1[[#This Row],[Qty to purchase]]*Table1[[#This Row],[Std. Price ($)]]</f>
        <v>5186386.7414648421</v>
      </c>
      <c r="AA1100" s="59"/>
      <c r="AB1100" s="59"/>
      <c r="AC1100" s="61">
        <f>Table1[[#This Row],[On Hand Stock (units)]]-(12*Table1[[#This Row],[APU
(units)]])</f>
        <v>-4692.1718230097749</v>
      </c>
      <c r="AD1100" s="64">
        <v>730.8</v>
      </c>
      <c r="AE1100" s="65">
        <f>AD1100*Table1[[#This Row],[Std. Price ($)]]</f>
        <v>61654.672799999993</v>
      </c>
    </row>
    <row r="1101" spans="1:31" ht="18.5" x14ac:dyDescent="0.35">
      <c r="A1101" s="46">
        <v>44289.204695499051</v>
      </c>
      <c r="B1101" s="47">
        <v>12.369747649999999</v>
      </c>
      <c r="C1101" s="47">
        <v>521.10561874323582</v>
      </c>
      <c r="D1101" s="47">
        <f>Table1[[#This Row],[On-Hand Stock ($)]]/Table1[[#This Row],[Std. Price ($)]]</f>
        <v>42.127425189893493</v>
      </c>
      <c r="E1101" s="48">
        <v>268</v>
      </c>
      <c r="F1101" s="49">
        <v>0.2</v>
      </c>
      <c r="G1101" s="48">
        <v>0.72</v>
      </c>
      <c r="H1101" s="48">
        <v>0.68</v>
      </c>
      <c r="I1101" s="48">
        <v>5</v>
      </c>
      <c r="J1101" s="55">
        <f>Table1[[#This Row],[APU
(units)]]+(Table1[[#This Row],[APU Trend]]*Table1[[#This Row],[APU
(units)]])</f>
        <v>321.60000000000002</v>
      </c>
      <c r="K1101" s="55" t="str">
        <f>IF(Table1[[#This Row],[On Hand Stock (units)]]&gt;J1101,"Yes","No")</f>
        <v>No</v>
      </c>
      <c r="L1101" s="55">
        <f>Table1[[#This Row],[Lead Time (days)]]/Table1[[#This Row],[S-OTD]]</f>
        <v>6.9444444444444446</v>
      </c>
      <c r="M1101" s="55">
        <f>(Table1[[#This Row],[Demand variability (COV)]]/100)*E1101</f>
        <v>1.8224</v>
      </c>
      <c r="N1101" s="55">
        <f>AVERAGE(Table1[[#This Row],[Lead Time (days)]],Table1[[#This Row],[Exp. Lead time]])</f>
        <v>5.9722222222222223</v>
      </c>
      <c r="O1101" s="55">
        <f>(Table1[[#This Row],[Exp. Lead time]]-N1101)^2</f>
        <v>0.94521604938271619</v>
      </c>
      <c r="P1101" s="55">
        <v>0.94521604938271619</v>
      </c>
      <c r="Q1101" s="55">
        <f>1.64*SQRT(Table1[[#This Row],[Lead Time (days)]]*(M1101^2)+Table1[[#This Row],[APU
(units)]]*P1101)</f>
        <v>26.944137424474619</v>
      </c>
      <c r="R1101" s="58">
        <f>Table1[[#This Row],[Safety Stock]]+(E1101/30)*Table1[[#This Row],[Lead Time (days)]]</f>
        <v>71.61080409114129</v>
      </c>
      <c r="S1101" s="58" t="str">
        <f>IF(Table1[[#This Row],[On Hand Stock (units)]]&gt;R1101,"yes","no")</f>
        <v>no</v>
      </c>
      <c r="T1101" s="59">
        <f>Table1[[#This Row],[On Hand Stock (units)]]-J1101</f>
        <v>-279.47257481010655</v>
      </c>
      <c r="U1101" s="59">
        <f>Table1[[#This Row],[Exp. Lead time]]*Table1[[#This Row],[APU
(units)]]/30</f>
        <v>62.037037037037038</v>
      </c>
      <c r="V1101" s="59">
        <f>Table1[[#This Row],[On Hand Stock (units)]]+U1101</f>
        <v>104.16446222693054</v>
      </c>
      <c r="W1101" s="59" t="str">
        <f>IF(Table1[[#This Row],[On hand quantity after purchase]]&gt;Table1[[#This Row],[APU  Projection for oct]],"Yes","No")</f>
        <v>No</v>
      </c>
      <c r="X1101" s="59">
        <f>AE1101-Table1[[#This Row],[On Hand Stock (units)]]</f>
        <v>13881.260529650104</v>
      </c>
      <c r="Y1101" s="59">
        <f>MAX(Table1[[#This Row],[Qty required to meet next quarter]],Table1[[#This Row],[MOQ/One lead time demand]])</f>
        <v>13881.260529650104</v>
      </c>
      <c r="Z1101" s="59">
        <f>Table1[[#This Row],[Qty to purchase]]*Table1[[#This Row],[Std. Price ($)]]</f>
        <v>171707.68981567712</v>
      </c>
      <c r="AA1101" s="59"/>
      <c r="AB1101" s="59"/>
      <c r="AC1101" s="61">
        <f>Table1[[#This Row],[On Hand Stock (units)]]-(12*Table1[[#This Row],[APU
(units)]])</f>
        <v>-3173.8725748101065</v>
      </c>
      <c r="AD1101" s="64">
        <v>1125.5999999999999</v>
      </c>
      <c r="AE1101" s="65">
        <f>AD1101*Table1[[#This Row],[Std. Price ($)]]</f>
        <v>13923.387954839998</v>
      </c>
    </row>
    <row r="1102" spans="1:31" ht="18.5" x14ac:dyDescent="0.35">
      <c r="A1102" s="46">
        <v>72882.492553599062</v>
      </c>
      <c r="B1102" s="47">
        <v>9.53203231</v>
      </c>
      <c r="C1102" s="47">
        <v>5293.4719789867449</v>
      </c>
      <c r="D1102" s="47">
        <f>Table1[[#This Row],[On-Hand Stock ($)]]/Table1[[#This Row],[Std. Price ($)]]</f>
        <v>555.33508561793212</v>
      </c>
      <c r="E1102" s="48">
        <v>462</v>
      </c>
      <c r="F1102" s="49">
        <v>0.2</v>
      </c>
      <c r="G1102" s="48">
        <v>0.97</v>
      </c>
      <c r="H1102" s="48">
        <v>1.85</v>
      </c>
      <c r="I1102" s="48">
        <v>16</v>
      </c>
      <c r="J1102" s="55">
        <f>Table1[[#This Row],[APU
(units)]]+(Table1[[#This Row],[APU Trend]]*Table1[[#This Row],[APU
(units)]])</f>
        <v>554.4</v>
      </c>
      <c r="K1102" s="55" t="str">
        <f>IF(Table1[[#This Row],[On Hand Stock (units)]]&gt;J1102,"Yes","No")</f>
        <v>Yes</v>
      </c>
      <c r="L1102" s="55">
        <f>Table1[[#This Row],[Lead Time (days)]]/Table1[[#This Row],[S-OTD]]</f>
        <v>16.494845360824744</v>
      </c>
      <c r="M1102" s="55">
        <f>(Table1[[#This Row],[Demand variability (COV)]]/100)*E1102</f>
        <v>8.5470000000000006</v>
      </c>
      <c r="N1102" s="55">
        <f>AVERAGE(Table1[[#This Row],[Lead Time (days)]],Table1[[#This Row],[Exp. Lead time]])</f>
        <v>16.24742268041237</v>
      </c>
      <c r="O1102" s="55">
        <f>(Table1[[#This Row],[Exp. Lead time]]-N1102)^2</f>
        <v>6.1217982782443663E-2</v>
      </c>
      <c r="P1102" s="55">
        <v>6.1217982782443663E-2</v>
      </c>
      <c r="Q1102" s="55">
        <f>1.64*SQRT(Table1[[#This Row],[Lead Time (days)]]*(M1102^2)+Table1[[#This Row],[APU
(units)]]*P1102)</f>
        <v>56.742626650354744</v>
      </c>
      <c r="R1102" s="58">
        <f>Table1[[#This Row],[Safety Stock]]+(E1102/30)*Table1[[#This Row],[Lead Time (days)]]</f>
        <v>303.14262665035477</v>
      </c>
      <c r="S1102" s="58" t="str">
        <f>IF(Table1[[#This Row],[On Hand Stock (units)]]&gt;R1102,"yes","no")</f>
        <v>yes</v>
      </c>
      <c r="T1102" s="59">
        <f>Table1[[#This Row],[On Hand Stock (units)]]-J1102</f>
        <v>0.9350856179321454</v>
      </c>
      <c r="U1102" s="59">
        <f>Table1[[#This Row],[Exp. Lead time]]*Table1[[#This Row],[APU
(units)]]/30</f>
        <v>254.02061855670107</v>
      </c>
      <c r="V1102" s="59">
        <f>Table1[[#This Row],[On Hand Stock (units)]]+U1102</f>
        <v>809.35570417463316</v>
      </c>
      <c r="W1102" s="59" t="str">
        <f>IF(Table1[[#This Row],[On hand quantity after purchase]]&gt;Table1[[#This Row],[APU  Projection for oct]],"Yes","No")</f>
        <v>Yes</v>
      </c>
      <c r="X1102" s="59">
        <f>AE1102-Table1[[#This Row],[On Hand Stock (units)]]</f>
        <v>17940.620408706069</v>
      </c>
      <c r="Y1102" s="59">
        <f>MAX(Table1[[#This Row],[Qty required to meet next quarter]],Table1[[#This Row],[MOQ/One lead time demand]])</f>
        <v>17940.620408706069</v>
      </c>
      <c r="Z1102" s="59">
        <f>Table1[[#This Row],[Qty to purchase]]*Table1[[#This Row],[Std. Price ($)]]</f>
        <v>171010.57339723164</v>
      </c>
      <c r="AA1102" s="59"/>
      <c r="AB1102" s="59"/>
      <c r="AC1102" s="61">
        <f>Table1[[#This Row],[On Hand Stock (units)]]-(12*Table1[[#This Row],[APU
(units)]])</f>
        <v>-4988.6649143820678</v>
      </c>
      <c r="AD1102" s="64">
        <v>1940.3999999999999</v>
      </c>
      <c r="AE1102" s="65">
        <f>AD1102*Table1[[#This Row],[Std. Price ($)]]</f>
        <v>18495.955494324</v>
      </c>
    </row>
    <row r="1103" spans="1:31" ht="18.5" x14ac:dyDescent="0.35">
      <c r="A1103" s="46">
        <v>15226.199147104491</v>
      </c>
      <c r="B1103" s="47">
        <v>11.116930609999999</v>
      </c>
      <c r="C1103" s="47">
        <v>1246.0730185101759</v>
      </c>
      <c r="D1103" s="47">
        <f>Table1[[#This Row],[On-Hand Stock ($)]]/Table1[[#This Row],[Std. Price ($)]]</f>
        <v>112.08786509734057</v>
      </c>
      <c r="E1103" s="48">
        <v>82</v>
      </c>
      <c r="F1103" s="49">
        <v>-0.6</v>
      </c>
      <c r="G1103" s="48">
        <v>0.95</v>
      </c>
      <c r="H1103" s="48">
        <v>1.1499999999999999</v>
      </c>
      <c r="I1103" s="48">
        <v>35</v>
      </c>
      <c r="J1103" s="55">
        <f>Table1[[#This Row],[APU
(units)]]+(Table1[[#This Row],[APU Trend]]*Table1[[#This Row],[APU
(units)]])</f>
        <v>32.800000000000004</v>
      </c>
      <c r="K1103" s="55" t="str">
        <f>IF(Table1[[#This Row],[On Hand Stock (units)]]&gt;J1103,"Yes","No")</f>
        <v>Yes</v>
      </c>
      <c r="L1103" s="55">
        <f>Table1[[#This Row],[Lead Time (days)]]/Table1[[#This Row],[S-OTD]]</f>
        <v>36.842105263157897</v>
      </c>
      <c r="M1103" s="55">
        <f>(Table1[[#This Row],[Demand variability (COV)]]/100)*E1103</f>
        <v>0.94299999999999995</v>
      </c>
      <c r="N1103" s="55">
        <f>AVERAGE(Table1[[#This Row],[Lead Time (days)]],Table1[[#This Row],[Exp. Lead time]])</f>
        <v>35.921052631578945</v>
      </c>
      <c r="O1103" s="55">
        <f>(Table1[[#This Row],[Exp. Lead time]]-N1103)^2</f>
        <v>0.8483379501385131</v>
      </c>
      <c r="P1103" s="55">
        <v>0.8483379501385131</v>
      </c>
      <c r="Q1103" s="55">
        <f>1.64*SQRT(Table1[[#This Row],[Lead Time (days)]]*(M1103^2)+Table1[[#This Row],[APU
(units)]]*P1103)</f>
        <v>16.456272464345886</v>
      </c>
      <c r="R1103" s="58">
        <f>Table1[[#This Row],[Safety Stock]]+(E1103/30)*Table1[[#This Row],[Lead Time (days)]]</f>
        <v>112.12293913101256</v>
      </c>
      <c r="S1103" s="58" t="str">
        <f>IF(Table1[[#This Row],[On Hand Stock (units)]]&gt;R1103,"yes","no")</f>
        <v>no</v>
      </c>
      <c r="T1103" s="59">
        <f>Table1[[#This Row],[On Hand Stock (units)]]-J1103</f>
        <v>79.287865097340557</v>
      </c>
      <c r="U1103" s="59">
        <f>Table1[[#This Row],[Exp. Lead time]]*Table1[[#This Row],[APU
(units)]]/30</f>
        <v>100.70175438596492</v>
      </c>
      <c r="V1103" s="59">
        <f>Table1[[#This Row],[On Hand Stock (units)]]+U1103</f>
        <v>212.7896194833055</v>
      </c>
      <c r="W1103" s="59" t="str">
        <f>IF(Table1[[#This Row],[On hand quantity after purchase]]&gt;Table1[[#This Row],[APU  Projection for oct]],"Yes","No")</f>
        <v>Yes</v>
      </c>
      <c r="X1103" s="59">
        <f>AE1103-Table1[[#This Row],[On Hand Stock (units)]]</f>
        <v>-659.04085110934034</v>
      </c>
      <c r="Y1103" s="59">
        <f>MAX(Table1[[#This Row],[Qty required to meet next quarter]],Table1[[#This Row],[MOQ/One lead time demand]])</f>
        <v>100.70175438596492</v>
      </c>
      <c r="Z1103" s="59">
        <f>Table1[[#This Row],[Qty to purchase]]*Table1[[#This Row],[Std. Price ($)]]</f>
        <v>1119.4944158140349</v>
      </c>
      <c r="AA1103" s="59"/>
      <c r="AB1103" s="59"/>
      <c r="AC1103" s="61">
        <f>Table1[[#This Row],[On Hand Stock (units)]]-(12*Table1[[#This Row],[APU
(units)]])</f>
        <v>-871.91213490265943</v>
      </c>
      <c r="AD1103" s="64">
        <v>-49.199999999999982</v>
      </c>
      <c r="AE1103" s="65">
        <f>AD1103*Table1[[#This Row],[Std. Price ($)]]</f>
        <v>-546.95298601199977</v>
      </c>
    </row>
    <row r="1104" spans="1:31" ht="18.5" x14ac:dyDescent="0.35">
      <c r="A1104" s="46">
        <v>34316.69161725395</v>
      </c>
      <c r="B1104" s="47">
        <v>10.619951659999998</v>
      </c>
      <c r="C1104" s="47">
        <v>5188.7932893403031</v>
      </c>
      <c r="D1104" s="47">
        <f>Table1[[#This Row],[On-Hand Stock ($)]]/Table1[[#This Row],[Std. Price ($)]]</f>
        <v>488.58916268742263</v>
      </c>
      <c r="E1104" s="48">
        <v>438</v>
      </c>
      <c r="F1104" s="49">
        <v>0.2</v>
      </c>
      <c r="G1104" s="48">
        <v>1</v>
      </c>
      <c r="H1104" s="48">
        <v>0.84</v>
      </c>
      <c r="I1104" s="48">
        <v>31</v>
      </c>
      <c r="J1104" s="55">
        <f>Table1[[#This Row],[APU
(units)]]+(Table1[[#This Row],[APU Trend]]*Table1[[#This Row],[APU
(units)]])</f>
        <v>525.6</v>
      </c>
      <c r="K1104" s="55" t="str">
        <f>IF(Table1[[#This Row],[On Hand Stock (units)]]&gt;J1104,"Yes","No")</f>
        <v>No</v>
      </c>
      <c r="L1104" s="55">
        <f>Table1[[#This Row],[Lead Time (days)]]/Table1[[#This Row],[S-OTD]]</f>
        <v>31</v>
      </c>
      <c r="M1104" s="55">
        <f>(Table1[[#This Row],[Demand variability (COV)]]/100)*E1104</f>
        <v>3.6791999999999998</v>
      </c>
      <c r="N1104" s="55">
        <f>AVERAGE(Table1[[#This Row],[Lead Time (days)]],Table1[[#This Row],[Exp. Lead time]])</f>
        <v>31</v>
      </c>
      <c r="O1104" s="55">
        <f>(Table1[[#This Row],[Exp. Lead time]]-N1104)^2</f>
        <v>0</v>
      </c>
      <c r="P1104" s="55">
        <v>0</v>
      </c>
      <c r="Q1104" s="55">
        <f>1.64*SQRT(Table1[[#This Row],[Lead Time (days)]]*(M1104^2)+Table1[[#This Row],[APU
(units)]]*P1104)</f>
        <v>33.595266575707711</v>
      </c>
      <c r="R1104" s="58">
        <f>Table1[[#This Row],[Safety Stock]]+(E1104/30)*Table1[[#This Row],[Lead Time (days)]]</f>
        <v>486.19526657570771</v>
      </c>
      <c r="S1104" s="58" t="str">
        <f>IF(Table1[[#This Row],[On Hand Stock (units)]]&gt;R1104,"yes","no")</f>
        <v>yes</v>
      </c>
      <c r="T1104" s="59">
        <f>Table1[[#This Row],[On Hand Stock (units)]]-J1104</f>
        <v>-37.010837312577394</v>
      </c>
      <c r="U1104" s="59">
        <f>Table1[[#This Row],[Exp. Lead time]]*Table1[[#This Row],[APU
(units)]]/30</f>
        <v>452.6</v>
      </c>
      <c r="V1104" s="59">
        <f>Table1[[#This Row],[On Hand Stock (units)]]+U1104</f>
        <v>941.18916268742259</v>
      </c>
      <c r="W1104" s="59" t="str">
        <f>IF(Table1[[#This Row],[On hand quantity after purchase]]&gt;Table1[[#This Row],[APU  Projection for oct]],"Yes","No")</f>
        <v>Yes</v>
      </c>
      <c r="X1104" s="59">
        <f>AE1104-Table1[[#This Row],[On Hand Stock (units)]]</f>
        <v>19047.873911048577</v>
      </c>
      <c r="Y1104" s="59">
        <f>MAX(Table1[[#This Row],[Qty required to meet next quarter]],Table1[[#This Row],[MOQ/One lead time demand]])</f>
        <v>19047.873911048577</v>
      </c>
      <c r="Z1104" s="59">
        <f>Table1[[#This Row],[Qty to purchase]]*Table1[[#This Row],[Std. Price ($)]]</f>
        <v>202287.50016111098</v>
      </c>
      <c r="AA1104" s="59"/>
      <c r="AB1104" s="59"/>
      <c r="AC1104" s="61">
        <f>Table1[[#This Row],[On Hand Stock (units)]]-(12*Table1[[#This Row],[APU
(units)]])</f>
        <v>-4767.4108373125773</v>
      </c>
      <c r="AD1104" s="64">
        <v>1839.6000000000001</v>
      </c>
      <c r="AE1104" s="65">
        <f>AD1104*Table1[[#This Row],[Std. Price ($)]]</f>
        <v>19536.463073735998</v>
      </c>
    </row>
    <row r="1105" spans="1:31" ht="18.5" x14ac:dyDescent="0.35">
      <c r="A1105" s="46">
        <v>74311.183496270256</v>
      </c>
      <c r="B1105" s="47">
        <v>10.720706249999999</v>
      </c>
      <c r="C1105" s="47">
        <v>5183.4959998899476</v>
      </c>
      <c r="D1105" s="47">
        <f>Table1[[#This Row],[On-Hand Stock ($)]]/Table1[[#This Row],[Std. Price ($)]]</f>
        <v>483.50322068473315</v>
      </c>
      <c r="E1105" s="48">
        <v>446</v>
      </c>
      <c r="F1105" s="49">
        <v>-0.2</v>
      </c>
      <c r="G1105" s="48">
        <v>1</v>
      </c>
      <c r="H1105" s="48">
        <v>0.99</v>
      </c>
      <c r="I1105" s="48">
        <v>26</v>
      </c>
      <c r="J1105" s="55">
        <f>Table1[[#This Row],[APU
(units)]]+(Table1[[#This Row],[APU Trend]]*Table1[[#This Row],[APU
(units)]])</f>
        <v>356.8</v>
      </c>
      <c r="K1105" s="55" t="str">
        <f>IF(Table1[[#This Row],[On Hand Stock (units)]]&gt;J1105,"Yes","No")</f>
        <v>Yes</v>
      </c>
      <c r="L1105" s="55">
        <f>Table1[[#This Row],[Lead Time (days)]]/Table1[[#This Row],[S-OTD]]</f>
        <v>26</v>
      </c>
      <c r="M1105" s="55">
        <f>(Table1[[#This Row],[Demand variability (COV)]]/100)*E1105</f>
        <v>4.4154</v>
      </c>
      <c r="N1105" s="55">
        <f>AVERAGE(Table1[[#This Row],[Lead Time (days)]],Table1[[#This Row],[Exp. Lead time]])</f>
        <v>26</v>
      </c>
      <c r="O1105" s="55">
        <f>(Table1[[#This Row],[Exp. Lead time]]-N1105)^2</f>
        <v>0</v>
      </c>
      <c r="P1105" s="55">
        <v>0</v>
      </c>
      <c r="Q1105" s="55">
        <f>1.64*SQRT(Table1[[#This Row],[Lead Time (days)]]*(M1105^2)+Table1[[#This Row],[APU
(units)]]*P1105)</f>
        <v>36.923305646920831</v>
      </c>
      <c r="R1105" s="58">
        <f>Table1[[#This Row],[Safety Stock]]+(E1105/30)*Table1[[#This Row],[Lead Time (days)]]</f>
        <v>423.45663898025418</v>
      </c>
      <c r="S1105" s="58" t="str">
        <f>IF(Table1[[#This Row],[On Hand Stock (units)]]&gt;R1105,"yes","no")</f>
        <v>yes</v>
      </c>
      <c r="T1105" s="59">
        <f>Table1[[#This Row],[On Hand Stock (units)]]-J1105</f>
        <v>126.70322068473314</v>
      </c>
      <c r="U1105" s="59">
        <f>Table1[[#This Row],[Exp. Lead time]]*Table1[[#This Row],[APU
(units)]]/30</f>
        <v>386.53333333333336</v>
      </c>
      <c r="V1105" s="59">
        <f>Table1[[#This Row],[On Hand Stock (units)]]+U1105</f>
        <v>870.03655401806645</v>
      </c>
      <c r="W1105" s="59" t="str">
        <f>IF(Table1[[#This Row],[On hand quantity after purchase]]&gt;Table1[[#This Row],[APU  Projection for oct]],"Yes","No")</f>
        <v>Yes</v>
      </c>
      <c r="X1105" s="59">
        <f>AE1105-Table1[[#This Row],[On Hand Stock (units)]]</f>
        <v>8123.0797568152666</v>
      </c>
      <c r="Y1105" s="59">
        <f>MAX(Table1[[#This Row],[Qty required to meet next quarter]],Table1[[#This Row],[MOQ/One lead time demand]])</f>
        <v>8123.0797568152666</v>
      </c>
      <c r="Z1105" s="59">
        <f>Table1[[#This Row],[Qty to purchase]]*Table1[[#This Row],[Std. Price ($)]]</f>
        <v>87085.151918137897</v>
      </c>
      <c r="AA1105" s="59"/>
      <c r="AB1105" s="59"/>
      <c r="AC1105" s="61">
        <f>Table1[[#This Row],[On Hand Stock (units)]]-(12*Table1[[#This Row],[APU
(units)]])</f>
        <v>-4868.4967793152664</v>
      </c>
      <c r="AD1105" s="64">
        <v>802.80000000000007</v>
      </c>
      <c r="AE1105" s="65">
        <f>AD1105*Table1[[#This Row],[Std. Price ($)]]</f>
        <v>8606.5829775000002</v>
      </c>
    </row>
    <row r="1106" spans="1:31" ht="18.5" x14ac:dyDescent="0.35">
      <c r="A1106" s="46">
        <v>32871.991613295715</v>
      </c>
      <c r="B1106" s="47">
        <v>10.4942919</v>
      </c>
      <c r="C1106" s="47">
        <v>6061.5749431165432</v>
      </c>
      <c r="D1106" s="47">
        <f>Table1[[#This Row],[On-Hand Stock ($)]]/Table1[[#This Row],[Std. Price ($)]]</f>
        <v>577.60685531498723</v>
      </c>
      <c r="E1106" s="48">
        <v>446</v>
      </c>
      <c r="F1106" s="49">
        <v>-0.2</v>
      </c>
      <c r="G1106" s="48">
        <v>1</v>
      </c>
      <c r="H1106" s="48">
        <v>0.99</v>
      </c>
      <c r="I1106" s="48">
        <v>31</v>
      </c>
      <c r="J1106" s="55">
        <f>Table1[[#This Row],[APU
(units)]]+(Table1[[#This Row],[APU Trend]]*Table1[[#This Row],[APU
(units)]])</f>
        <v>356.8</v>
      </c>
      <c r="K1106" s="55" t="str">
        <f>IF(Table1[[#This Row],[On Hand Stock (units)]]&gt;J1106,"Yes","No")</f>
        <v>Yes</v>
      </c>
      <c r="L1106" s="55">
        <f>Table1[[#This Row],[Lead Time (days)]]/Table1[[#This Row],[S-OTD]]</f>
        <v>31</v>
      </c>
      <c r="M1106" s="55">
        <f>(Table1[[#This Row],[Demand variability (COV)]]/100)*E1106</f>
        <v>4.4154</v>
      </c>
      <c r="N1106" s="55">
        <f>AVERAGE(Table1[[#This Row],[Lead Time (days)]],Table1[[#This Row],[Exp. Lead time]])</f>
        <v>31</v>
      </c>
      <c r="O1106" s="55">
        <f>(Table1[[#This Row],[Exp. Lead time]]-N1106)^2</f>
        <v>0</v>
      </c>
      <c r="P1106" s="55">
        <v>0</v>
      </c>
      <c r="Q1106" s="55">
        <f>1.64*SQRT(Table1[[#This Row],[Lead Time (days)]]*(M1106^2)+Table1[[#This Row],[APU
(units)]]*P1106)</f>
        <v>40.317607098929074</v>
      </c>
      <c r="R1106" s="58">
        <f>Table1[[#This Row],[Safety Stock]]+(E1106/30)*Table1[[#This Row],[Lead Time (days)]]</f>
        <v>501.18427376559578</v>
      </c>
      <c r="S1106" s="58" t="str">
        <f>IF(Table1[[#This Row],[On Hand Stock (units)]]&gt;R1106,"yes","no")</f>
        <v>yes</v>
      </c>
      <c r="T1106" s="59">
        <f>Table1[[#This Row],[On Hand Stock (units)]]-J1106</f>
        <v>220.80685531498722</v>
      </c>
      <c r="U1106" s="59">
        <f>Table1[[#This Row],[Exp. Lead time]]*Table1[[#This Row],[APU
(units)]]/30</f>
        <v>460.86666666666667</v>
      </c>
      <c r="V1106" s="59">
        <f>Table1[[#This Row],[On Hand Stock (units)]]+U1106</f>
        <v>1038.4735219816539</v>
      </c>
      <c r="W1106" s="59" t="str">
        <f>IF(Table1[[#This Row],[On hand quantity after purchase]]&gt;Table1[[#This Row],[APU  Projection for oct]],"Yes","No")</f>
        <v>Yes</v>
      </c>
      <c r="X1106" s="59">
        <f>AE1106-Table1[[#This Row],[On Hand Stock (units)]]</f>
        <v>7847.210682005014</v>
      </c>
      <c r="Y1106" s="59">
        <f>MAX(Table1[[#This Row],[Qty required to meet next quarter]],Table1[[#This Row],[MOQ/One lead time demand]])</f>
        <v>7847.210682005014</v>
      </c>
      <c r="Z1106" s="59">
        <f>Table1[[#This Row],[Qty to purchase]]*Table1[[#This Row],[Std. Price ($)]]</f>
        <v>82350.919497758703</v>
      </c>
      <c r="AA1106" s="59"/>
      <c r="AB1106" s="59"/>
      <c r="AC1106" s="61">
        <f>Table1[[#This Row],[On Hand Stock (units)]]-(12*Table1[[#This Row],[APU
(units)]])</f>
        <v>-4774.3931446850129</v>
      </c>
      <c r="AD1106" s="64">
        <v>802.80000000000007</v>
      </c>
      <c r="AE1106" s="65">
        <f>AD1106*Table1[[#This Row],[Std. Price ($)]]</f>
        <v>8424.8175373200011</v>
      </c>
    </row>
    <row r="1107" spans="1:31" ht="18.5" x14ac:dyDescent="0.35">
      <c r="A1107" s="46">
        <v>49341.738254227959</v>
      </c>
      <c r="B1107" s="47">
        <v>5.13959951</v>
      </c>
      <c r="C1107" s="47">
        <v>1254.7504983784986</v>
      </c>
      <c r="D1107" s="47">
        <f>Table1[[#This Row],[On-Hand Stock ($)]]/Table1[[#This Row],[Std. Price ($)]]</f>
        <v>244.13390497394974</v>
      </c>
      <c r="E1107" s="48">
        <v>584</v>
      </c>
      <c r="F1107" s="49">
        <v>-0.4</v>
      </c>
      <c r="G1107" s="48">
        <v>0.82</v>
      </c>
      <c r="H1107" s="48">
        <v>0.25</v>
      </c>
      <c r="I1107" s="48">
        <v>26</v>
      </c>
      <c r="J1107" s="55">
        <f>Table1[[#This Row],[APU
(units)]]+(Table1[[#This Row],[APU Trend]]*Table1[[#This Row],[APU
(units)]])</f>
        <v>350.4</v>
      </c>
      <c r="K1107" s="55" t="str">
        <f>IF(Table1[[#This Row],[On Hand Stock (units)]]&gt;J1107,"Yes","No")</f>
        <v>No</v>
      </c>
      <c r="L1107" s="55">
        <f>Table1[[#This Row],[Lead Time (days)]]/Table1[[#This Row],[S-OTD]]</f>
        <v>31.707317073170735</v>
      </c>
      <c r="M1107" s="55">
        <f>(Table1[[#This Row],[Demand variability (COV)]]/100)*E1107</f>
        <v>1.46</v>
      </c>
      <c r="N1107" s="55">
        <f>AVERAGE(Table1[[#This Row],[Lead Time (days)]],Table1[[#This Row],[Exp. Lead time]])</f>
        <v>28.853658536585368</v>
      </c>
      <c r="O1107" s="55">
        <f>(Table1[[#This Row],[Exp. Lead time]]-N1107)^2</f>
        <v>8.1433670434265419</v>
      </c>
      <c r="P1107" s="55">
        <v>8.1433670434265419</v>
      </c>
      <c r="Q1107" s="55">
        <f>1.64*SQRT(Table1[[#This Row],[Lead Time (days)]]*(M1107^2)+Table1[[#This Row],[APU
(units)]]*P1107)</f>
        <v>113.75440007032702</v>
      </c>
      <c r="R1107" s="58">
        <f>Table1[[#This Row],[Safety Stock]]+(E1107/30)*Table1[[#This Row],[Lead Time (days)]]</f>
        <v>619.88773340366026</v>
      </c>
      <c r="S1107" s="58" t="str">
        <f>IF(Table1[[#This Row],[On Hand Stock (units)]]&gt;R1107,"yes","no")</f>
        <v>no</v>
      </c>
      <c r="T1107" s="59">
        <f>Table1[[#This Row],[On Hand Stock (units)]]-J1107</f>
        <v>-106.26609502605024</v>
      </c>
      <c r="U1107" s="59">
        <f>Table1[[#This Row],[Exp. Lead time]]*Table1[[#This Row],[APU
(units)]]/30</f>
        <v>617.2357723577237</v>
      </c>
      <c r="V1107" s="59">
        <f>Table1[[#This Row],[On Hand Stock (units)]]+U1107</f>
        <v>861.36967733167342</v>
      </c>
      <c r="W1107" s="59" t="str">
        <f>IF(Table1[[#This Row],[On hand quantity after purchase]]&gt;Table1[[#This Row],[APU  Projection for oct]],"Yes","No")</f>
        <v>Yes</v>
      </c>
      <c r="X1107" s="59">
        <f>AE1107-Table1[[#This Row],[On Hand Stock (units)]]</f>
        <v>1556.7817633300497</v>
      </c>
      <c r="Y1107" s="59">
        <f>MAX(Table1[[#This Row],[Qty required to meet next quarter]],Table1[[#This Row],[MOQ/One lead time demand]])</f>
        <v>1556.7817633300497</v>
      </c>
      <c r="Z1107" s="59">
        <f>Table1[[#This Row],[Qty to purchase]]*Table1[[#This Row],[Std. Price ($)]]</f>
        <v>8001.234787988059</v>
      </c>
      <c r="AA1107" s="59"/>
      <c r="AB1107" s="59"/>
      <c r="AC1107" s="61">
        <f>Table1[[#This Row],[On Hand Stock (units)]]-(12*Table1[[#This Row],[APU
(units)]])</f>
        <v>-6763.8660950260501</v>
      </c>
      <c r="AD1107" s="64">
        <v>350.39999999999986</v>
      </c>
      <c r="AE1107" s="65">
        <f>AD1107*Table1[[#This Row],[Std. Price ($)]]</f>
        <v>1800.9156683039994</v>
      </c>
    </row>
    <row r="1108" spans="1:31" ht="18.5" x14ac:dyDescent="0.35">
      <c r="A1108" s="46">
        <v>98708.200388743746</v>
      </c>
      <c r="B1108" s="47">
        <v>6.0021459699999991</v>
      </c>
      <c r="C1108" s="47">
        <v>514.84827766689205</v>
      </c>
      <c r="D1108" s="47">
        <f>Table1[[#This Row],[On-Hand Stock ($)]]/Table1[[#This Row],[Std. Price ($)]]</f>
        <v>85.777367001771225</v>
      </c>
      <c r="E1108" s="48">
        <v>542</v>
      </c>
      <c r="F1108" s="49">
        <v>0.5</v>
      </c>
      <c r="G1108" s="48">
        <v>0.97</v>
      </c>
      <c r="H1108" s="48">
        <v>0.65</v>
      </c>
      <c r="I1108" s="48">
        <v>5</v>
      </c>
      <c r="J1108" s="55">
        <f>Table1[[#This Row],[APU
(units)]]+(Table1[[#This Row],[APU Trend]]*Table1[[#This Row],[APU
(units)]])</f>
        <v>813</v>
      </c>
      <c r="K1108" s="55" t="str">
        <f>IF(Table1[[#This Row],[On Hand Stock (units)]]&gt;J1108,"Yes","No")</f>
        <v>No</v>
      </c>
      <c r="L1108" s="55">
        <f>Table1[[#This Row],[Lead Time (days)]]/Table1[[#This Row],[S-OTD]]</f>
        <v>5.1546391752577323</v>
      </c>
      <c r="M1108" s="55">
        <f>(Table1[[#This Row],[Demand variability (COV)]]/100)*E1108</f>
        <v>3.5230000000000001</v>
      </c>
      <c r="N1108" s="55">
        <f>AVERAGE(Table1[[#This Row],[Lead Time (days)]],Table1[[#This Row],[Exp. Lead time]])</f>
        <v>5.0773195876288657</v>
      </c>
      <c r="O1108" s="55">
        <f>(Table1[[#This Row],[Exp. Lead time]]-N1108)^2</f>
        <v>5.9783186310979801E-3</v>
      </c>
      <c r="P1108" s="55">
        <v>5.9783186310979801E-3</v>
      </c>
      <c r="Q1108" s="55">
        <f>1.64*SQRT(Table1[[#This Row],[Lead Time (days)]]*(M1108^2)+Table1[[#This Row],[APU
(units)]]*P1108)</f>
        <v>13.252366388320578</v>
      </c>
      <c r="R1108" s="58">
        <f>Table1[[#This Row],[Safety Stock]]+(E1108/30)*Table1[[#This Row],[Lead Time (days)]]</f>
        <v>103.58569972165391</v>
      </c>
      <c r="S1108" s="58" t="str">
        <f>IF(Table1[[#This Row],[On Hand Stock (units)]]&gt;R1108,"yes","no")</f>
        <v>no</v>
      </c>
      <c r="T1108" s="59">
        <f>Table1[[#This Row],[On Hand Stock (units)]]-J1108</f>
        <v>-727.22263299822873</v>
      </c>
      <c r="U1108" s="59">
        <f>Table1[[#This Row],[Exp. Lead time]]*Table1[[#This Row],[APU
(units)]]/30</f>
        <v>93.127147766323034</v>
      </c>
      <c r="V1108" s="59">
        <f>Table1[[#This Row],[On Hand Stock (units)]]+U1108</f>
        <v>178.90451476809426</v>
      </c>
      <c r="W1108" s="59" t="str">
        <f>IF(Table1[[#This Row],[On hand quantity after purchase]]&gt;Table1[[#This Row],[APU  Projection for oct]],"Yes","No")</f>
        <v>No</v>
      </c>
      <c r="X1108" s="59">
        <f>AE1108-Table1[[#This Row],[On Hand Stock (units)]]</f>
        <v>19433.201327438226</v>
      </c>
      <c r="Y1108" s="59">
        <f>MAX(Table1[[#This Row],[Qty required to meet next quarter]],Table1[[#This Row],[MOQ/One lead time demand]])</f>
        <v>19433.201327438226</v>
      </c>
      <c r="Z1108" s="59">
        <f>Table1[[#This Row],[Qty to purchase]]*Table1[[#This Row],[Std. Price ($)]]</f>
        <v>116640.91103168199</v>
      </c>
      <c r="AA1108" s="59"/>
      <c r="AB1108" s="59"/>
      <c r="AC1108" s="61">
        <f>Table1[[#This Row],[On Hand Stock (units)]]-(12*Table1[[#This Row],[APU
(units)]])</f>
        <v>-6418.2226329982286</v>
      </c>
      <c r="AD1108" s="64">
        <v>3252</v>
      </c>
      <c r="AE1108" s="65">
        <f>AD1108*Table1[[#This Row],[Std. Price ($)]]</f>
        <v>19518.978694439997</v>
      </c>
    </row>
    <row r="1109" spans="1:31" ht="18.5" x14ac:dyDescent="0.35">
      <c r="A1109" s="46">
        <v>39272.037099568137</v>
      </c>
      <c r="B1109" s="47">
        <v>11.58506</v>
      </c>
      <c r="C1109" s="47">
        <v>1619.1204672150541</v>
      </c>
      <c r="D1109" s="47">
        <f>Table1[[#This Row],[On-Hand Stock ($)]]/Table1[[#This Row],[Std. Price ($)]]</f>
        <v>139.75935102753496</v>
      </c>
      <c r="E1109" s="48">
        <v>414</v>
      </c>
      <c r="F1109" s="49">
        <v>-0.2</v>
      </c>
      <c r="G1109" s="48">
        <v>0.95</v>
      </c>
      <c r="H1109" s="48">
        <v>0.57999999999999996</v>
      </c>
      <c r="I1109" s="48">
        <v>16</v>
      </c>
      <c r="J1109" s="55">
        <f>Table1[[#This Row],[APU
(units)]]+(Table1[[#This Row],[APU Trend]]*Table1[[#This Row],[APU
(units)]])</f>
        <v>331.2</v>
      </c>
      <c r="K1109" s="55" t="str">
        <f>IF(Table1[[#This Row],[On Hand Stock (units)]]&gt;J1109,"Yes","No")</f>
        <v>No</v>
      </c>
      <c r="L1109" s="55">
        <f>Table1[[#This Row],[Lead Time (days)]]/Table1[[#This Row],[S-OTD]]</f>
        <v>16.842105263157894</v>
      </c>
      <c r="M1109" s="55">
        <f>(Table1[[#This Row],[Demand variability (COV)]]/100)*E1109</f>
        <v>2.4011999999999998</v>
      </c>
      <c r="N1109" s="55">
        <f>AVERAGE(Table1[[#This Row],[Lead Time (days)]],Table1[[#This Row],[Exp. Lead time]])</f>
        <v>16.421052631578945</v>
      </c>
      <c r="O1109" s="55">
        <f>(Table1[[#This Row],[Exp. Lead time]]-N1109)^2</f>
        <v>0.1772853185595579</v>
      </c>
      <c r="P1109" s="55">
        <v>0.1772853185595579</v>
      </c>
      <c r="Q1109" s="55">
        <f>1.64*SQRT(Table1[[#This Row],[Lead Time (days)]]*(M1109^2)+Table1[[#This Row],[APU
(units)]]*P1109)</f>
        <v>21.107526641524526</v>
      </c>
      <c r="R1109" s="58">
        <f>Table1[[#This Row],[Safety Stock]]+(E1109/30)*Table1[[#This Row],[Lead Time (days)]]</f>
        <v>241.90752664152453</v>
      </c>
      <c r="S1109" s="58" t="str">
        <f>IF(Table1[[#This Row],[On Hand Stock (units)]]&gt;R1109,"yes","no")</f>
        <v>no</v>
      </c>
      <c r="T1109" s="59">
        <f>Table1[[#This Row],[On Hand Stock (units)]]-J1109</f>
        <v>-191.44064897246503</v>
      </c>
      <c r="U1109" s="59">
        <f>Table1[[#This Row],[Exp. Lead time]]*Table1[[#This Row],[APU
(units)]]/30</f>
        <v>232.42105263157893</v>
      </c>
      <c r="V1109" s="59">
        <f>Table1[[#This Row],[On Hand Stock (units)]]+U1109</f>
        <v>372.18040365911389</v>
      </c>
      <c r="W1109" s="59" t="str">
        <f>IF(Table1[[#This Row],[On hand quantity after purchase]]&gt;Table1[[#This Row],[APU  Projection for oct]],"Yes","No")</f>
        <v>Yes</v>
      </c>
      <c r="X1109" s="59">
        <f>AE1109-Table1[[#This Row],[On Hand Stock (units)]]</f>
        <v>8493.4273609724642</v>
      </c>
      <c r="Y1109" s="59">
        <f>MAX(Table1[[#This Row],[Qty required to meet next quarter]],Table1[[#This Row],[MOQ/One lead time demand]])</f>
        <v>8493.4273609724642</v>
      </c>
      <c r="Z1109" s="59">
        <f>Table1[[#This Row],[Qty to purchase]]*Table1[[#This Row],[Std. Price ($)]]</f>
        <v>98396.865582507657</v>
      </c>
      <c r="AA1109" s="59"/>
      <c r="AB1109" s="59"/>
      <c r="AC1109" s="61">
        <f>Table1[[#This Row],[On Hand Stock (units)]]-(12*Table1[[#This Row],[APU
(units)]])</f>
        <v>-4828.2406489724654</v>
      </c>
      <c r="AD1109" s="64">
        <v>745.19999999999982</v>
      </c>
      <c r="AE1109" s="65">
        <f>AD1109*Table1[[#This Row],[Std. Price ($)]]</f>
        <v>8633.1867119999988</v>
      </c>
    </row>
    <row r="1110" spans="1:31" ht="18.5" x14ac:dyDescent="0.35">
      <c r="A1110" s="46">
        <v>8303.9185268969359</v>
      </c>
      <c r="B1110" s="47">
        <v>9.0792040400000005</v>
      </c>
      <c r="C1110" s="47">
        <v>3079.7668323979351</v>
      </c>
      <c r="D1110" s="47">
        <f>Table1[[#This Row],[On-Hand Stock ($)]]/Table1[[#This Row],[Std. Price ($)]]</f>
        <v>339.21110472123888</v>
      </c>
      <c r="E1110" s="48">
        <v>632</v>
      </c>
      <c r="F1110" s="49">
        <v>-0.4</v>
      </c>
      <c r="G1110" s="48">
        <v>0.88</v>
      </c>
      <c r="H1110" s="48">
        <v>0.75</v>
      </c>
      <c r="I1110" s="48">
        <v>16</v>
      </c>
      <c r="J1110" s="55">
        <f>Table1[[#This Row],[APU
(units)]]+(Table1[[#This Row],[APU Trend]]*Table1[[#This Row],[APU
(units)]])</f>
        <v>379.2</v>
      </c>
      <c r="K1110" s="55" t="str">
        <f>IF(Table1[[#This Row],[On Hand Stock (units)]]&gt;J1110,"Yes","No")</f>
        <v>No</v>
      </c>
      <c r="L1110" s="55">
        <f>Table1[[#This Row],[Lead Time (days)]]/Table1[[#This Row],[S-OTD]]</f>
        <v>18.181818181818183</v>
      </c>
      <c r="M1110" s="55">
        <f>(Table1[[#This Row],[Demand variability (COV)]]/100)*E1110</f>
        <v>4.74</v>
      </c>
      <c r="N1110" s="55">
        <f>AVERAGE(Table1[[#This Row],[Lead Time (days)]],Table1[[#This Row],[Exp. Lead time]])</f>
        <v>17.090909090909093</v>
      </c>
      <c r="O1110" s="55">
        <f>(Table1[[#This Row],[Exp. Lead time]]-N1110)^2</f>
        <v>1.190082644628097</v>
      </c>
      <c r="P1110" s="55">
        <v>1.190082644628097</v>
      </c>
      <c r="Q1110" s="55">
        <f>1.64*SQRT(Table1[[#This Row],[Lead Time (days)]]*(M1110^2)+Table1[[#This Row],[APU
(units)]]*P1110)</f>
        <v>54.679032187363859</v>
      </c>
      <c r="R1110" s="58">
        <f>Table1[[#This Row],[Safety Stock]]+(E1110/30)*Table1[[#This Row],[Lead Time (days)]]</f>
        <v>391.74569885403054</v>
      </c>
      <c r="S1110" s="58" t="str">
        <f>IF(Table1[[#This Row],[On Hand Stock (units)]]&gt;R1110,"yes","no")</f>
        <v>no</v>
      </c>
      <c r="T1110" s="59">
        <f>Table1[[#This Row],[On Hand Stock (units)]]-J1110</f>
        <v>-39.988895278761106</v>
      </c>
      <c r="U1110" s="59">
        <f>Table1[[#This Row],[Exp. Lead time]]*Table1[[#This Row],[APU
(units)]]/30</f>
        <v>383.03030303030306</v>
      </c>
      <c r="V1110" s="59">
        <f>Table1[[#This Row],[On Hand Stock (units)]]+U1110</f>
        <v>722.24140775154194</v>
      </c>
      <c r="W1110" s="59" t="str">
        <f>IF(Table1[[#This Row],[On hand quantity after purchase]]&gt;Table1[[#This Row],[APU  Projection for oct]],"Yes","No")</f>
        <v>Yes</v>
      </c>
      <c r="X1110" s="59">
        <f>AE1110-Table1[[#This Row],[On Hand Stock (units)]]</f>
        <v>3103.62306724676</v>
      </c>
      <c r="Y1110" s="59">
        <f>MAX(Table1[[#This Row],[Qty required to meet next quarter]],Table1[[#This Row],[MOQ/One lead time demand]])</f>
        <v>3103.62306724676</v>
      </c>
      <c r="Z1110" s="59">
        <f>Table1[[#This Row],[Qty to purchase]]*Table1[[#This Row],[Std. Price ($)]]</f>
        <v>28178.427090783978</v>
      </c>
      <c r="AA1110" s="59"/>
      <c r="AB1110" s="59"/>
      <c r="AC1110" s="61">
        <f>Table1[[#This Row],[On Hand Stock (units)]]-(12*Table1[[#This Row],[APU
(units)]])</f>
        <v>-7244.7888952787607</v>
      </c>
      <c r="AD1110" s="64">
        <v>379.19999999999987</v>
      </c>
      <c r="AE1110" s="65">
        <f>AD1110*Table1[[#This Row],[Std. Price ($)]]</f>
        <v>3442.8341719679988</v>
      </c>
    </row>
    <row r="1111" spans="1:31" ht="18.5" x14ac:dyDescent="0.35">
      <c r="A1111" s="46">
        <v>82028.9062190197</v>
      </c>
      <c r="B1111" s="47">
        <v>6.6674643299999996</v>
      </c>
      <c r="C1111" s="47">
        <v>961.45228176265891</v>
      </c>
      <c r="D1111" s="47">
        <f>Table1[[#This Row],[On-Hand Stock ($)]]/Table1[[#This Row],[Std. Price ($)]]</f>
        <v>144.20058873605686</v>
      </c>
      <c r="E1111" s="48">
        <v>462</v>
      </c>
      <c r="F1111" s="49">
        <v>0.2</v>
      </c>
      <c r="G1111" s="48">
        <v>0.96</v>
      </c>
      <c r="H1111" s="48">
        <v>1.22</v>
      </c>
      <c r="I1111" s="48">
        <v>5</v>
      </c>
      <c r="J1111" s="55">
        <f>Table1[[#This Row],[APU
(units)]]+(Table1[[#This Row],[APU Trend]]*Table1[[#This Row],[APU
(units)]])</f>
        <v>554.4</v>
      </c>
      <c r="K1111" s="55" t="str">
        <f>IF(Table1[[#This Row],[On Hand Stock (units)]]&gt;J1111,"Yes","No")</f>
        <v>No</v>
      </c>
      <c r="L1111" s="55">
        <f>Table1[[#This Row],[Lead Time (days)]]/Table1[[#This Row],[S-OTD]]</f>
        <v>5.2083333333333339</v>
      </c>
      <c r="M1111" s="55">
        <f>(Table1[[#This Row],[Demand variability (COV)]]/100)*E1111</f>
        <v>5.6363999999999992</v>
      </c>
      <c r="N1111" s="55">
        <f>AVERAGE(Table1[[#This Row],[Lead Time (days)]],Table1[[#This Row],[Exp. Lead time]])</f>
        <v>5.104166666666667</v>
      </c>
      <c r="O1111" s="55">
        <f>(Table1[[#This Row],[Exp. Lead time]]-N1111)^2</f>
        <v>1.0850694444444507E-2</v>
      </c>
      <c r="P1111" s="55">
        <v>1.0850694444444507E-2</v>
      </c>
      <c r="Q1111" s="55">
        <f>1.64*SQRT(Table1[[#This Row],[Lead Time (days)]]*(M1111^2)+Table1[[#This Row],[APU
(units)]]*P1111)</f>
        <v>20.993156016554856</v>
      </c>
      <c r="R1111" s="58">
        <f>Table1[[#This Row],[Safety Stock]]+(E1111/30)*Table1[[#This Row],[Lead Time (days)]]</f>
        <v>97.993156016554849</v>
      </c>
      <c r="S1111" s="58" t="str">
        <f>IF(Table1[[#This Row],[On Hand Stock (units)]]&gt;R1111,"yes","no")</f>
        <v>yes</v>
      </c>
      <c r="T1111" s="59">
        <f>Table1[[#This Row],[On Hand Stock (units)]]-J1111</f>
        <v>-410.19941126394315</v>
      </c>
      <c r="U1111" s="59">
        <f>Table1[[#This Row],[Exp. Lead time]]*Table1[[#This Row],[APU
(units)]]/30</f>
        <v>80.208333333333343</v>
      </c>
      <c r="V1111" s="59">
        <f>Table1[[#This Row],[On Hand Stock (units)]]+U1111</f>
        <v>224.4089220693902</v>
      </c>
      <c r="W1111" s="59" t="str">
        <f>IF(Table1[[#This Row],[On hand quantity after purchase]]&gt;Table1[[#This Row],[APU  Projection for oct]],"Yes","No")</f>
        <v>No</v>
      </c>
      <c r="X1111" s="59">
        <f>AE1111-Table1[[#This Row],[On Hand Stock (units)]]</f>
        <v>12793.347197195941</v>
      </c>
      <c r="Y1111" s="59">
        <f>MAX(Table1[[#This Row],[Qty required to meet next quarter]],Table1[[#This Row],[MOQ/One lead time demand]])</f>
        <v>12793.347197195941</v>
      </c>
      <c r="Z1111" s="59">
        <f>Table1[[#This Row],[Qty to purchase]]*Table1[[#This Row],[Std. Price ($)]]</f>
        <v>85299.186098609411</v>
      </c>
      <c r="AA1111" s="59"/>
      <c r="AB1111" s="59"/>
      <c r="AC1111" s="61">
        <f>Table1[[#This Row],[On Hand Stock (units)]]-(12*Table1[[#This Row],[APU
(units)]])</f>
        <v>-5399.7994112639435</v>
      </c>
      <c r="AD1111" s="64">
        <v>1940.3999999999999</v>
      </c>
      <c r="AE1111" s="65">
        <f>AD1111*Table1[[#This Row],[Std. Price ($)]]</f>
        <v>12937.547785931998</v>
      </c>
    </row>
    <row r="1112" spans="1:31" ht="18.5" x14ac:dyDescent="0.35">
      <c r="A1112" s="46">
        <v>90981.630340109405</v>
      </c>
      <c r="B1112" s="47">
        <v>20.031549999999999</v>
      </c>
      <c r="C1112" s="47">
        <v>4015.4724522659999</v>
      </c>
      <c r="D1112" s="47">
        <f>Table1[[#This Row],[On-Hand Stock ($)]]/Table1[[#This Row],[Std. Price ($)]]</f>
        <v>200.45740106312292</v>
      </c>
      <c r="E1112" s="48">
        <v>510</v>
      </c>
      <c r="F1112" s="49">
        <v>0.5</v>
      </c>
      <c r="G1112" s="48">
        <v>1</v>
      </c>
      <c r="H1112" s="48">
        <v>0.88</v>
      </c>
      <c r="I1112" s="48">
        <v>11</v>
      </c>
      <c r="J1112" s="55">
        <f>Table1[[#This Row],[APU
(units)]]+(Table1[[#This Row],[APU Trend]]*Table1[[#This Row],[APU
(units)]])</f>
        <v>765</v>
      </c>
      <c r="K1112" s="55" t="str">
        <f>IF(Table1[[#This Row],[On Hand Stock (units)]]&gt;J1112,"Yes","No")</f>
        <v>No</v>
      </c>
      <c r="L1112" s="55">
        <f>Table1[[#This Row],[Lead Time (days)]]/Table1[[#This Row],[S-OTD]]</f>
        <v>11</v>
      </c>
      <c r="M1112" s="55">
        <f>(Table1[[#This Row],[Demand variability (COV)]]/100)*E1112</f>
        <v>4.4880000000000004</v>
      </c>
      <c r="N1112" s="55">
        <f>AVERAGE(Table1[[#This Row],[Lead Time (days)]],Table1[[#This Row],[Exp. Lead time]])</f>
        <v>11</v>
      </c>
      <c r="O1112" s="55">
        <f>(Table1[[#This Row],[Exp. Lead time]]-N1112)^2</f>
        <v>0</v>
      </c>
      <c r="P1112" s="55">
        <v>0</v>
      </c>
      <c r="Q1112" s="55">
        <f>1.64*SQRT(Table1[[#This Row],[Lead Time (days)]]*(M1112^2)+Table1[[#This Row],[APU
(units)]]*P1112)</f>
        <v>24.411419776948659</v>
      </c>
      <c r="R1112" s="58">
        <f>Table1[[#This Row],[Safety Stock]]+(E1112/30)*Table1[[#This Row],[Lead Time (days)]]</f>
        <v>211.41141977694866</v>
      </c>
      <c r="S1112" s="58" t="str">
        <f>IF(Table1[[#This Row],[On Hand Stock (units)]]&gt;R1112,"yes","no")</f>
        <v>no</v>
      </c>
      <c r="T1112" s="59">
        <f>Table1[[#This Row],[On Hand Stock (units)]]-J1112</f>
        <v>-564.54259893687708</v>
      </c>
      <c r="U1112" s="59">
        <f>Table1[[#This Row],[Exp. Lead time]]*Table1[[#This Row],[APU
(units)]]/30</f>
        <v>187</v>
      </c>
      <c r="V1112" s="59">
        <f>Table1[[#This Row],[On Hand Stock (units)]]+U1112</f>
        <v>387.45740106312292</v>
      </c>
      <c r="W1112" s="59" t="str">
        <f>IF(Table1[[#This Row],[On hand quantity after purchase]]&gt;Table1[[#This Row],[APU  Projection for oct]],"Yes","No")</f>
        <v>No</v>
      </c>
      <c r="X1112" s="59">
        <f>AE1112-Table1[[#This Row],[On Hand Stock (units)]]</f>
        <v>61096.085598936872</v>
      </c>
      <c r="Y1112" s="59">
        <f>MAX(Table1[[#This Row],[Qty required to meet next quarter]],Table1[[#This Row],[MOQ/One lead time demand]])</f>
        <v>61096.085598936872</v>
      </c>
      <c r="Z1112" s="59">
        <f>Table1[[#This Row],[Qty to purchase]]*Table1[[#This Row],[Std. Price ($)]]</f>
        <v>1223849.2934793839</v>
      </c>
      <c r="AA1112" s="59"/>
      <c r="AB1112" s="59"/>
      <c r="AC1112" s="61">
        <f>Table1[[#This Row],[On Hand Stock (units)]]-(12*Table1[[#This Row],[APU
(units)]])</f>
        <v>-5919.5425989368769</v>
      </c>
      <c r="AD1112" s="64">
        <v>3060</v>
      </c>
      <c r="AE1112" s="65">
        <f>AD1112*Table1[[#This Row],[Std. Price ($)]]</f>
        <v>61296.542999999998</v>
      </c>
    </row>
    <row r="1113" spans="1:31" ht="18.5" x14ac:dyDescent="0.35">
      <c r="A1113" s="46">
        <v>36031.035935005792</v>
      </c>
      <c r="B1113" s="47">
        <v>40.370030559999996</v>
      </c>
      <c r="C1113" s="47">
        <v>19967.487957218</v>
      </c>
      <c r="D1113" s="47">
        <f>Table1[[#This Row],[On-Hand Stock ($)]]/Table1[[#This Row],[Std. Price ($)]]</f>
        <v>494.61166316288273</v>
      </c>
      <c r="E1113" s="48">
        <v>510</v>
      </c>
      <c r="F1113" s="49">
        <v>1.2</v>
      </c>
      <c r="G1113" s="48">
        <v>1</v>
      </c>
      <c r="H1113" s="48">
        <v>0.64</v>
      </c>
      <c r="I1113" s="48">
        <v>38</v>
      </c>
      <c r="J1113" s="55">
        <f>Table1[[#This Row],[APU
(units)]]+(Table1[[#This Row],[APU Trend]]*Table1[[#This Row],[APU
(units)]])</f>
        <v>1122</v>
      </c>
      <c r="K1113" s="55" t="str">
        <f>IF(Table1[[#This Row],[On Hand Stock (units)]]&gt;J1113,"Yes","No")</f>
        <v>No</v>
      </c>
      <c r="L1113" s="55">
        <f>Table1[[#This Row],[Lead Time (days)]]/Table1[[#This Row],[S-OTD]]</f>
        <v>38</v>
      </c>
      <c r="M1113" s="55">
        <f>(Table1[[#This Row],[Demand variability (COV)]]/100)*E1113</f>
        <v>3.2640000000000002</v>
      </c>
      <c r="N1113" s="55">
        <f>AVERAGE(Table1[[#This Row],[Lead Time (days)]],Table1[[#This Row],[Exp. Lead time]])</f>
        <v>38</v>
      </c>
      <c r="O1113" s="55">
        <f>(Table1[[#This Row],[Exp. Lead time]]-N1113)^2</f>
        <v>0</v>
      </c>
      <c r="P1113" s="55">
        <v>0</v>
      </c>
      <c r="Q1113" s="55">
        <f>1.64*SQRT(Table1[[#This Row],[Lead Time (days)]]*(M1113^2)+Table1[[#This Row],[APU
(units)]]*P1113)</f>
        <v>32.997861581332813</v>
      </c>
      <c r="R1113" s="58">
        <f>Table1[[#This Row],[Safety Stock]]+(E1113/30)*Table1[[#This Row],[Lead Time (days)]]</f>
        <v>678.99786158133281</v>
      </c>
      <c r="S1113" s="58" t="str">
        <f>IF(Table1[[#This Row],[On Hand Stock (units)]]&gt;R1113,"yes","no")</f>
        <v>no</v>
      </c>
      <c r="T1113" s="59">
        <f>Table1[[#This Row],[On Hand Stock (units)]]-J1113</f>
        <v>-627.38833683711732</v>
      </c>
      <c r="U1113" s="59">
        <f>Table1[[#This Row],[Exp. Lead time]]*Table1[[#This Row],[APU
(units)]]/30</f>
        <v>646</v>
      </c>
      <c r="V1113" s="59">
        <f>Table1[[#This Row],[On Hand Stock (units)]]+U1113</f>
        <v>1140.6116631628827</v>
      </c>
      <c r="W1113" s="59" t="str">
        <f>IF(Table1[[#This Row],[On hand quantity after purchase]]&gt;Table1[[#This Row],[APU  Projection for oct]],"Yes","No")</f>
        <v>Yes</v>
      </c>
      <c r="X1113" s="59">
        <f>AE1113-Table1[[#This Row],[On Hand Stock (units)]]</f>
        <v>209510.28730995709</v>
      </c>
      <c r="Y1113" s="59">
        <f>MAX(Table1[[#This Row],[Qty required to meet next quarter]],Table1[[#This Row],[MOQ/One lead time demand]])</f>
        <v>209510.28730995709</v>
      </c>
      <c r="Z1113" s="59">
        <f>Table1[[#This Row],[Qty to purchase]]*Table1[[#This Row],[Std. Price ($)]]</f>
        <v>8457936.7013373468</v>
      </c>
      <c r="AA1113" s="59"/>
      <c r="AB1113" s="59"/>
      <c r="AC1113" s="61">
        <f>Table1[[#This Row],[On Hand Stock (units)]]-(12*Table1[[#This Row],[APU
(units)]])</f>
        <v>-5625.3883368371171</v>
      </c>
      <c r="AD1113" s="64">
        <v>5202</v>
      </c>
      <c r="AE1113" s="65">
        <f>AD1113*Table1[[#This Row],[Std. Price ($)]]</f>
        <v>210004.89897311997</v>
      </c>
    </row>
    <row r="1114" spans="1:31" ht="18.5" x14ac:dyDescent="0.35">
      <c r="A1114" s="46">
        <v>18962.5671040614</v>
      </c>
      <c r="B1114" s="47">
        <v>8.8714013799999982</v>
      </c>
      <c r="C1114" s="47">
        <v>1120.1161706247742</v>
      </c>
      <c r="D1114" s="47">
        <f>Table1[[#This Row],[On-Hand Stock ($)]]/Table1[[#This Row],[Std. Price ($)]]</f>
        <v>126.2614690335175</v>
      </c>
      <c r="E1114" s="48">
        <v>672</v>
      </c>
      <c r="F1114" s="49">
        <v>-0.1</v>
      </c>
      <c r="G1114" s="48">
        <v>1</v>
      </c>
      <c r="H1114" s="48">
        <v>1.08</v>
      </c>
      <c r="I1114" s="48">
        <v>5</v>
      </c>
      <c r="J1114" s="55">
        <f>Table1[[#This Row],[APU
(units)]]+(Table1[[#This Row],[APU Trend]]*Table1[[#This Row],[APU
(units)]])</f>
        <v>604.79999999999995</v>
      </c>
      <c r="K1114" s="55" t="str">
        <f>IF(Table1[[#This Row],[On Hand Stock (units)]]&gt;J1114,"Yes","No")</f>
        <v>No</v>
      </c>
      <c r="L1114" s="55">
        <f>Table1[[#This Row],[Lead Time (days)]]/Table1[[#This Row],[S-OTD]]</f>
        <v>5</v>
      </c>
      <c r="M1114" s="55">
        <f>(Table1[[#This Row],[Demand variability (COV)]]/100)*E1114</f>
        <v>7.2576000000000001</v>
      </c>
      <c r="N1114" s="55">
        <f>AVERAGE(Table1[[#This Row],[Lead Time (days)]],Table1[[#This Row],[Exp. Lead time]])</f>
        <v>5</v>
      </c>
      <c r="O1114" s="55">
        <f>(Table1[[#This Row],[Exp. Lead time]]-N1114)^2</f>
        <v>0</v>
      </c>
      <c r="P1114" s="55">
        <v>0</v>
      </c>
      <c r="Q1114" s="55">
        <f>1.64*SQRT(Table1[[#This Row],[Lead Time (days)]]*(M1114^2)+Table1[[#This Row],[APU
(units)]]*P1114)</f>
        <v>26.614718603744059</v>
      </c>
      <c r="R1114" s="58">
        <f>Table1[[#This Row],[Safety Stock]]+(E1114/30)*Table1[[#This Row],[Lead Time (days)]]</f>
        <v>138.61471860374405</v>
      </c>
      <c r="S1114" s="58" t="str">
        <f>IF(Table1[[#This Row],[On Hand Stock (units)]]&gt;R1114,"yes","no")</f>
        <v>no</v>
      </c>
      <c r="T1114" s="59">
        <f>Table1[[#This Row],[On Hand Stock (units)]]-J1114</f>
        <v>-478.53853096648243</v>
      </c>
      <c r="U1114" s="59">
        <f>Table1[[#This Row],[Exp. Lead time]]*Table1[[#This Row],[APU
(units)]]/30</f>
        <v>112</v>
      </c>
      <c r="V1114" s="59">
        <f>Table1[[#This Row],[On Hand Stock (units)]]+U1114</f>
        <v>238.2614690335175</v>
      </c>
      <c r="W1114" s="59" t="str">
        <f>IF(Table1[[#This Row],[On hand quantity after purchase]]&gt;Table1[[#This Row],[APU  Projection for oct]],"Yes","No")</f>
        <v>No</v>
      </c>
      <c r="X1114" s="59">
        <f>AE1114-Table1[[#This Row],[On Hand Stock (units)]]</f>
        <v>14181.534676630481</v>
      </c>
      <c r="Y1114" s="59">
        <f>MAX(Table1[[#This Row],[Qty required to meet next quarter]],Table1[[#This Row],[MOQ/One lead time demand]])</f>
        <v>14181.534676630481</v>
      </c>
      <c r="Z1114" s="59">
        <f>Table1[[#This Row],[Qty to purchase]]*Table1[[#This Row],[Std. Price ($)]]</f>
        <v>125810.08630077748</v>
      </c>
      <c r="AA1114" s="59"/>
      <c r="AB1114" s="59"/>
      <c r="AC1114" s="61">
        <f>Table1[[#This Row],[On Hand Stock (units)]]-(12*Table1[[#This Row],[APU
(units)]])</f>
        <v>-7937.7385309664824</v>
      </c>
      <c r="AD1114" s="64">
        <v>1612.8000000000002</v>
      </c>
      <c r="AE1114" s="65">
        <f>AD1114*Table1[[#This Row],[Std. Price ($)]]</f>
        <v>14307.796145663999</v>
      </c>
    </row>
    <row r="1115" spans="1:31" ht="18.5" x14ac:dyDescent="0.35">
      <c r="A1115" s="46">
        <v>46597.288225679877</v>
      </c>
      <c r="B1115" s="47">
        <v>5.5697861299999998</v>
      </c>
      <c r="C1115" s="47">
        <v>1259.8181766263665</v>
      </c>
      <c r="D1115" s="47">
        <f>Table1[[#This Row],[On-Hand Stock ($)]]/Table1[[#This Row],[Std. Price ($)]]</f>
        <v>226.1878907415726</v>
      </c>
      <c r="E1115" s="48">
        <v>162</v>
      </c>
      <c r="F1115" s="49">
        <v>1.2</v>
      </c>
      <c r="G1115" s="48">
        <v>0.75</v>
      </c>
      <c r="H1115" s="48">
        <v>1.72</v>
      </c>
      <c r="I1115" s="48">
        <v>16</v>
      </c>
      <c r="J1115" s="55">
        <f>Table1[[#This Row],[APU
(units)]]+(Table1[[#This Row],[APU Trend]]*Table1[[#This Row],[APU
(units)]])</f>
        <v>356.4</v>
      </c>
      <c r="K1115" s="55" t="str">
        <f>IF(Table1[[#This Row],[On Hand Stock (units)]]&gt;J1115,"Yes","No")</f>
        <v>No</v>
      </c>
      <c r="L1115" s="55">
        <f>Table1[[#This Row],[Lead Time (days)]]/Table1[[#This Row],[S-OTD]]</f>
        <v>21.333333333333332</v>
      </c>
      <c r="M1115" s="55">
        <f>(Table1[[#This Row],[Demand variability (COV)]]/100)*E1115</f>
        <v>2.7864</v>
      </c>
      <c r="N1115" s="55">
        <f>AVERAGE(Table1[[#This Row],[Lead Time (days)]],Table1[[#This Row],[Exp. Lead time]])</f>
        <v>18.666666666666664</v>
      </c>
      <c r="O1115" s="55">
        <f>(Table1[[#This Row],[Exp. Lead time]]-N1115)^2</f>
        <v>7.1111111111111178</v>
      </c>
      <c r="P1115" s="55">
        <v>7.1111111111111178</v>
      </c>
      <c r="Q1115" s="55">
        <f>1.64*SQRT(Table1[[#This Row],[Lead Time (days)]]*(M1115^2)+Table1[[#This Row],[APU
(units)]]*P1115)</f>
        <v>58.587824200243681</v>
      </c>
      <c r="R1115" s="58">
        <f>Table1[[#This Row],[Safety Stock]]+(E1115/30)*Table1[[#This Row],[Lead Time (days)]]</f>
        <v>144.98782420024369</v>
      </c>
      <c r="S1115" s="58" t="str">
        <f>IF(Table1[[#This Row],[On Hand Stock (units)]]&gt;R1115,"yes","no")</f>
        <v>yes</v>
      </c>
      <c r="T1115" s="59">
        <f>Table1[[#This Row],[On Hand Stock (units)]]-J1115</f>
        <v>-130.21210925842738</v>
      </c>
      <c r="U1115" s="59">
        <f>Table1[[#This Row],[Exp. Lead time]]*Table1[[#This Row],[APU
(units)]]/30</f>
        <v>115.2</v>
      </c>
      <c r="V1115" s="59">
        <f>Table1[[#This Row],[On Hand Stock (units)]]+U1115</f>
        <v>341.38789074157262</v>
      </c>
      <c r="W1115" s="59" t="str">
        <f>IF(Table1[[#This Row],[On hand quantity after purchase]]&gt;Table1[[#This Row],[APU  Projection for oct]],"Yes","No")</f>
        <v>No</v>
      </c>
      <c r="X1115" s="59">
        <f>AE1115-Table1[[#This Row],[On Hand Stock (units)]]</f>
        <v>8977.3267104704264</v>
      </c>
      <c r="Y1115" s="59">
        <f>MAX(Table1[[#This Row],[Qty required to meet next quarter]],Table1[[#This Row],[MOQ/One lead time demand]])</f>
        <v>8977.3267104704264</v>
      </c>
      <c r="Z1115" s="59">
        <f>Table1[[#This Row],[Qty to purchase]]*Table1[[#This Row],[Std. Price ($)]]</f>
        <v>50001.789796456702</v>
      </c>
      <c r="AA1115" s="59"/>
      <c r="AB1115" s="59"/>
      <c r="AC1115" s="61">
        <f>Table1[[#This Row],[On Hand Stock (units)]]-(12*Table1[[#This Row],[APU
(units)]])</f>
        <v>-1717.8121092584274</v>
      </c>
      <c r="AD1115" s="64">
        <v>1652.3999999999999</v>
      </c>
      <c r="AE1115" s="65">
        <f>AD1115*Table1[[#This Row],[Std. Price ($)]]</f>
        <v>9203.5146012119985</v>
      </c>
    </row>
    <row r="1116" spans="1:31" ht="18.5" x14ac:dyDescent="0.35">
      <c r="A1116" s="46">
        <v>1258.7814294532373</v>
      </c>
      <c r="B1116" s="47">
        <v>6.3961975400000002</v>
      </c>
      <c r="C1116" s="47">
        <v>1391.7578730489035</v>
      </c>
      <c r="D1116" s="47">
        <f>Table1[[#This Row],[On-Hand Stock ($)]]/Table1[[#This Row],[Std. Price ($)]]</f>
        <v>217.5914462217975</v>
      </c>
      <c r="E1116" s="48">
        <v>398</v>
      </c>
      <c r="F1116" s="49">
        <v>0.8</v>
      </c>
      <c r="G1116" s="48">
        <v>1</v>
      </c>
      <c r="H1116" s="48">
        <v>0.59</v>
      </c>
      <c r="I1116" s="48">
        <v>16</v>
      </c>
      <c r="J1116" s="55">
        <f>Table1[[#This Row],[APU
(units)]]+(Table1[[#This Row],[APU Trend]]*Table1[[#This Row],[APU
(units)]])</f>
        <v>716.40000000000009</v>
      </c>
      <c r="K1116" s="55" t="str">
        <f>IF(Table1[[#This Row],[On Hand Stock (units)]]&gt;J1116,"Yes","No")</f>
        <v>No</v>
      </c>
      <c r="L1116" s="55">
        <f>Table1[[#This Row],[Lead Time (days)]]/Table1[[#This Row],[S-OTD]]</f>
        <v>16</v>
      </c>
      <c r="M1116" s="55">
        <f>(Table1[[#This Row],[Demand variability (COV)]]/100)*E1116</f>
        <v>2.3481999999999998</v>
      </c>
      <c r="N1116" s="55">
        <f>AVERAGE(Table1[[#This Row],[Lead Time (days)]],Table1[[#This Row],[Exp. Lead time]])</f>
        <v>16</v>
      </c>
      <c r="O1116" s="55">
        <f>(Table1[[#This Row],[Exp. Lead time]]-N1116)^2</f>
        <v>0</v>
      </c>
      <c r="P1116" s="55">
        <v>0</v>
      </c>
      <c r="Q1116" s="55">
        <f>1.64*SQRT(Table1[[#This Row],[Lead Time (days)]]*(M1116^2)+Table1[[#This Row],[APU
(units)]]*P1116)</f>
        <v>15.404191999999998</v>
      </c>
      <c r="R1116" s="58">
        <f>Table1[[#This Row],[Safety Stock]]+(E1116/30)*Table1[[#This Row],[Lead Time (days)]]</f>
        <v>227.67085866666667</v>
      </c>
      <c r="S1116" s="58" t="str">
        <f>IF(Table1[[#This Row],[On Hand Stock (units)]]&gt;R1116,"yes","no")</f>
        <v>no</v>
      </c>
      <c r="T1116" s="59">
        <f>Table1[[#This Row],[On Hand Stock (units)]]-J1116</f>
        <v>-498.80855377820262</v>
      </c>
      <c r="U1116" s="59">
        <f>Table1[[#This Row],[Exp. Lead time]]*Table1[[#This Row],[APU
(units)]]/30</f>
        <v>212.26666666666668</v>
      </c>
      <c r="V1116" s="59">
        <f>Table1[[#This Row],[On Hand Stock (units)]]+U1116</f>
        <v>429.85811288846418</v>
      </c>
      <c r="W1116" s="59" t="str">
        <f>IF(Table1[[#This Row],[On hand quantity after purchase]]&gt;Table1[[#This Row],[APU  Projection for oct]],"Yes","No")</f>
        <v>No</v>
      </c>
      <c r="X1116" s="59">
        <f>AE1116-Table1[[#This Row],[On Hand Stock (units)]]</f>
        <v>19638.764196954206</v>
      </c>
      <c r="Y1116" s="59">
        <f>MAX(Table1[[#This Row],[Qty required to meet next quarter]],Table1[[#This Row],[MOQ/One lead time demand]])</f>
        <v>19638.764196954206</v>
      </c>
      <c r="Z1116" s="59">
        <f>Table1[[#This Row],[Qty to purchase]]*Table1[[#This Row],[Std. Price ($)]]</f>
        <v>125613.41524519857</v>
      </c>
      <c r="AA1116" s="59"/>
      <c r="AB1116" s="59"/>
      <c r="AC1116" s="61">
        <f>Table1[[#This Row],[On Hand Stock (units)]]-(12*Table1[[#This Row],[APU
(units)]])</f>
        <v>-4558.4085537782021</v>
      </c>
      <c r="AD1116" s="64">
        <v>3104.4000000000005</v>
      </c>
      <c r="AE1116" s="65">
        <f>AD1116*Table1[[#This Row],[Std. Price ($)]]</f>
        <v>19856.355643176004</v>
      </c>
    </row>
    <row r="1117" spans="1:31" ht="18.5" x14ac:dyDescent="0.35">
      <c r="A1117" s="46">
        <v>79318.690453231684</v>
      </c>
      <c r="B1117" s="47">
        <v>12.588621949999999</v>
      </c>
      <c r="C1117" s="47">
        <v>12940.098379033425</v>
      </c>
      <c r="D1117" s="47">
        <f>Table1[[#This Row],[On-Hand Stock ($)]]/Table1[[#This Row],[Std. Price ($)]]</f>
        <v>1027.9201671501007</v>
      </c>
      <c r="E1117" s="48">
        <v>364</v>
      </c>
      <c r="F1117" s="49">
        <v>-0.2</v>
      </c>
      <c r="G1117" s="48">
        <v>1</v>
      </c>
      <c r="H1117" s="48">
        <v>0.94</v>
      </c>
      <c r="I1117" s="48">
        <v>72</v>
      </c>
      <c r="J1117" s="55">
        <f>Table1[[#This Row],[APU
(units)]]+(Table1[[#This Row],[APU Trend]]*Table1[[#This Row],[APU
(units)]])</f>
        <v>291.2</v>
      </c>
      <c r="K1117" s="55" t="str">
        <f>IF(Table1[[#This Row],[On Hand Stock (units)]]&gt;J1117,"Yes","No")</f>
        <v>Yes</v>
      </c>
      <c r="L1117" s="55">
        <f>Table1[[#This Row],[Lead Time (days)]]/Table1[[#This Row],[S-OTD]]</f>
        <v>72</v>
      </c>
      <c r="M1117" s="55">
        <f>(Table1[[#This Row],[Demand variability (COV)]]/100)*E1117</f>
        <v>3.4215999999999993</v>
      </c>
      <c r="N1117" s="55">
        <f>AVERAGE(Table1[[#This Row],[Lead Time (days)]],Table1[[#This Row],[Exp. Lead time]])</f>
        <v>72</v>
      </c>
      <c r="O1117" s="55">
        <f>(Table1[[#This Row],[Exp. Lead time]]-N1117)^2</f>
        <v>0</v>
      </c>
      <c r="P1117" s="55">
        <v>0</v>
      </c>
      <c r="Q1117" s="55">
        <f>1.64*SQRT(Table1[[#This Row],[Lead Time (days)]]*(M1117^2)+Table1[[#This Row],[APU
(units)]]*P1117)</f>
        <v>47.614511550155285</v>
      </c>
      <c r="R1117" s="58">
        <f>Table1[[#This Row],[Safety Stock]]+(E1117/30)*Table1[[#This Row],[Lead Time (days)]]</f>
        <v>921.21451155015518</v>
      </c>
      <c r="S1117" s="58" t="str">
        <f>IF(Table1[[#This Row],[On Hand Stock (units)]]&gt;R1117,"yes","no")</f>
        <v>yes</v>
      </c>
      <c r="T1117" s="59">
        <f>Table1[[#This Row],[On Hand Stock (units)]]-J1117</f>
        <v>736.72016715010068</v>
      </c>
      <c r="U1117" s="59">
        <f>Table1[[#This Row],[Exp. Lead time]]*Table1[[#This Row],[APU
(units)]]/30</f>
        <v>873.6</v>
      </c>
      <c r="V1117" s="59">
        <f>Table1[[#This Row],[On Hand Stock (units)]]+U1117</f>
        <v>1901.5201671501009</v>
      </c>
      <c r="W1117" s="59" t="str">
        <f>IF(Table1[[#This Row],[On hand quantity after purchase]]&gt;Table1[[#This Row],[APU  Projection for oct]],"Yes","No")</f>
        <v>Yes</v>
      </c>
      <c r="X1117" s="59">
        <f>AE1117-Table1[[#This Row],[On Hand Stock (units)]]</f>
        <v>7220.1449344898983</v>
      </c>
      <c r="Y1117" s="59">
        <f>MAX(Table1[[#This Row],[Qty required to meet next quarter]],Table1[[#This Row],[MOQ/One lead time demand]])</f>
        <v>7220.1449344898983</v>
      </c>
      <c r="Z1117" s="59">
        <f>Table1[[#This Row],[Qty to purchase]]*Table1[[#This Row],[Std. Price ($)]]</f>
        <v>90891.675004500838</v>
      </c>
      <c r="AA1117" s="59"/>
      <c r="AB1117" s="59"/>
      <c r="AC1117" s="61">
        <f>Table1[[#This Row],[On Hand Stock (units)]]-(12*Table1[[#This Row],[APU
(units)]])</f>
        <v>-3340.0798328498995</v>
      </c>
      <c r="AD1117" s="64">
        <v>655.20000000000005</v>
      </c>
      <c r="AE1117" s="65">
        <f>AD1117*Table1[[#This Row],[Std. Price ($)]]</f>
        <v>8248.0651016399988</v>
      </c>
    </row>
    <row r="1118" spans="1:31" ht="18.5" x14ac:dyDescent="0.35">
      <c r="A1118" s="46">
        <v>766.38962509556484</v>
      </c>
      <c r="B1118" s="47">
        <v>11.217839999999999</v>
      </c>
      <c r="C1118" s="47">
        <v>4825.2069609638402</v>
      </c>
      <c r="D1118" s="47">
        <f>Table1[[#This Row],[On-Hand Stock ($)]]/Table1[[#This Row],[Std. Price ($)]]</f>
        <v>430.13690344699518</v>
      </c>
      <c r="E1118" s="48">
        <v>608</v>
      </c>
      <c r="F1118" s="49">
        <v>0.4</v>
      </c>
      <c r="G1118" s="48">
        <v>1</v>
      </c>
      <c r="H1118" s="48">
        <v>0.59</v>
      </c>
      <c r="I1118" s="48">
        <v>27</v>
      </c>
      <c r="J1118" s="55">
        <f>Table1[[#This Row],[APU
(units)]]+(Table1[[#This Row],[APU Trend]]*Table1[[#This Row],[APU
(units)]])</f>
        <v>851.2</v>
      </c>
      <c r="K1118" s="55" t="str">
        <f>IF(Table1[[#This Row],[On Hand Stock (units)]]&gt;J1118,"Yes","No")</f>
        <v>No</v>
      </c>
      <c r="L1118" s="55">
        <f>Table1[[#This Row],[Lead Time (days)]]/Table1[[#This Row],[S-OTD]]</f>
        <v>27</v>
      </c>
      <c r="M1118" s="55">
        <f>(Table1[[#This Row],[Demand variability (COV)]]/100)*E1118</f>
        <v>3.5871999999999997</v>
      </c>
      <c r="N1118" s="55">
        <f>AVERAGE(Table1[[#This Row],[Lead Time (days)]],Table1[[#This Row],[Exp. Lead time]])</f>
        <v>27</v>
      </c>
      <c r="O1118" s="55">
        <f>(Table1[[#This Row],[Exp. Lead time]]-N1118)^2</f>
        <v>0</v>
      </c>
      <c r="P1118" s="55">
        <v>0</v>
      </c>
      <c r="Q1118" s="55">
        <f>1.64*SQRT(Table1[[#This Row],[Lead Time (days)]]*(M1118^2)+Table1[[#This Row],[APU
(units)]]*P1118)</f>
        <v>30.569006272002493</v>
      </c>
      <c r="R1118" s="58">
        <f>Table1[[#This Row],[Safety Stock]]+(E1118/30)*Table1[[#This Row],[Lead Time (days)]]</f>
        <v>577.76900627200246</v>
      </c>
      <c r="S1118" s="58" t="str">
        <f>IF(Table1[[#This Row],[On Hand Stock (units)]]&gt;R1118,"yes","no")</f>
        <v>no</v>
      </c>
      <c r="T1118" s="59">
        <f>Table1[[#This Row],[On Hand Stock (units)]]-J1118</f>
        <v>-421.06309655300487</v>
      </c>
      <c r="U1118" s="59">
        <f>Table1[[#This Row],[Exp. Lead time]]*Table1[[#This Row],[APU
(units)]]/30</f>
        <v>547.20000000000005</v>
      </c>
      <c r="V1118" s="59">
        <f>Table1[[#This Row],[On Hand Stock (units)]]+U1118</f>
        <v>977.33690344699517</v>
      </c>
      <c r="W1118" s="59" t="str">
        <f>IF(Table1[[#This Row],[On hand quantity after purchase]]&gt;Table1[[#This Row],[APU  Projection for oct]],"Yes","No")</f>
        <v>Yes</v>
      </c>
      <c r="X1118" s="59">
        <f>AE1118-Table1[[#This Row],[On Hand Stock (units)]]</f>
        <v>36400.275384553002</v>
      </c>
      <c r="Y1118" s="59">
        <f>MAX(Table1[[#This Row],[Qty required to meet next quarter]],Table1[[#This Row],[MOQ/One lead time demand]])</f>
        <v>36400.275384553002</v>
      </c>
      <c r="Z1118" s="59">
        <f>Table1[[#This Row],[Qty to purchase]]*Table1[[#This Row],[Std. Price ($)]]</f>
        <v>408332.46521985403</v>
      </c>
      <c r="AA1118" s="59"/>
      <c r="AB1118" s="59"/>
      <c r="AC1118" s="61">
        <f>Table1[[#This Row],[On Hand Stock (units)]]-(12*Table1[[#This Row],[APU
(units)]])</f>
        <v>-6865.8630965530047</v>
      </c>
      <c r="AD1118" s="64">
        <v>3283.2000000000003</v>
      </c>
      <c r="AE1118" s="65">
        <f>AD1118*Table1[[#This Row],[Std. Price ($)]]</f>
        <v>36830.412288</v>
      </c>
    </row>
    <row r="1119" spans="1:31" ht="18.5" x14ac:dyDescent="0.35">
      <c r="A1119" s="46">
        <v>43809.864572447921</v>
      </c>
      <c r="B1119" s="47">
        <v>8.9093935999999996</v>
      </c>
      <c r="C1119" s="47">
        <v>3673.2441042790833</v>
      </c>
      <c r="D1119" s="47">
        <f>Table1[[#This Row],[On-Hand Stock ($)]]/Table1[[#This Row],[Std. Price ($)]]</f>
        <v>412.28890193818393</v>
      </c>
      <c r="E1119" s="48">
        <v>308</v>
      </c>
      <c r="F1119" s="49">
        <v>0.8</v>
      </c>
      <c r="G1119" s="48">
        <v>1</v>
      </c>
      <c r="H1119" s="48">
        <v>0.88</v>
      </c>
      <c r="I1119" s="48">
        <v>35</v>
      </c>
      <c r="J1119" s="55">
        <f>Table1[[#This Row],[APU
(units)]]+(Table1[[#This Row],[APU Trend]]*Table1[[#This Row],[APU
(units)]])</f>
        <v>554.4</v>
      </c>
      <c r="K1119" s="55" t="str">
        <f>IF(Table1[[#This Row],[On Hand Stock (units)]]&gt;J1119,"Yes","No")</f>
        <v>No</v>
      </c>
      <c r="L1119" s="55">
        <f>Table1[[#This Row],[Lead Time (days)]]/Table1[[#This Row],[S-OTD]]</f>
        <v>35</v>
      </c>
      <c r="M1119" s="55">
        <f>(Table1[[#This Row],[Demand variability (COV)]]/100)*E1119</f>
        <v>2.7104000000000004</v>
      </c>
      <c r="N1119" s="55">
        <f>AVERAGE(Table1[[#This Row],[Lead Time (days)]],Table1[[#This Row],[Exp. Lead time]])</f>
        <v>35</v>
      </c>
      <c r="O1119" s="55">
        <f>(Table1[[#This Row],[Exp. Lead time]]-N1119)^2</f>
        <v>0</v>
      </c>
      <c r="P1119" s="55">
        <v>0</v>
      </c>
      <c r="Q1119" s="55">
        <f>1.64*SQRT(Table1[[#This Row],[Lead Time (days)]]*(M1119^2)+Table1[[#This Row],[APU
(units)]]*P1119)</f>
        <v>26.297305936345648</v>
      </c>
      <c r="R1119" s="58">
        <f>Table1[[#This Row],[Safety Stock]]+(E1119/30)*Table1[[#This Row],[Lead Time (days)]]</f>
        <v>385.63063926967902</v>
      </c>
      <c r="S1119" s="58" t="str">
        <f>IF(Table1[[#This Row],[On Hand Stock (units)]]&gt;R1119,"yes","no")</f>
        <v>yes</v>
      </c>
      <c r="T1119" s="59">
        <f>Table1[[#This Row],[On Hand Stock (units)]]-J1119</f>
        <v>-142.11109806181605</v>
      </c>
      <c r="U1119" s="59">
        <f>Table1[[#This Row],[Exp. Lead time]]*Table1[[#This Row],[APU
(units)]]/30</f>
        <v>359.33333333333331</v>
      </c>
      <c r="V1119" s="59">
        <f>Table1[[#This Row],[On Hand Stock (units)]]+U1119</f>
        <v>771.62223527151718</v>
      </c>
      <c r="W1119" s="59" t="str">
        <f>IF(Table1[[#This Row],[On hand quantity after purchase]]&gt;Table1[[#This Row],[APU  Projection for oct]],"Yes","No")</f>
        <v>Yes</v>
      </c>
      <c r="X1119" s="59">
        <f>AE1119-Table1[[#This Row],[On Hand Stock (units)]]</f>
        <v>20991.638282701817</v>
      </c>
      <c r="Y1119" s="59">
        <f>MAX(Table1[[#This Row],[Qty required to meet next quarter]],Table1[[#This Row],[MOQ/One lead time demand]])</f>
        <v>20991.638282701817</v>
      </c>
      <c r="Z1119" s="59">
        <f>Table1[[#This Row],[Qty to purchase]]*Table1[[#This Row],[Std. Price ($)]]</f>
        <v>187022.76776941854</v>
      </c>
      <c r="AA1119" s="59"/>
      <c r="AB1119" s="59"/>
      <c r="AC1119" s="61">
        <f>Table1[[#This Row],[On Hand Stock (units)]]-(12*Table1[[#This Row],[APU
(units)]])</f>
        <v>-3283.7110980618163</v>
      </c>
      <c r="AD1119" s="64">
        <v>2402.4</v>
      </c>
      <c r="AE1119" s="65">
        <f>AD1119*Table1[[#This Row],[Std. Price ($)]]</f>
        <v>21403.927184640001</v>
      </c>
    </row>
    <row r="1120" spans="1:31" ht="18.5" x14ac:dyDescent="0.35">
      <c r="A1120" s="46">
        <v>52376.607295768743</v>
      </c>
      <c r="B1120" s="47">
        <v>45.822090000000003</v>
      </c>
      <c r="C1120" s="47">
        <v>29380.11542355</v>
      </c>
      <c r="D1120" s="47">
        <f>Table1[[#This Row],[On-Hand Stock ($)]]/Table1[[#This Row],[Std. Price ($)]]</f>
        <v>641.17798693926875</v>
      </c>
      <c r="E1120" s="48">
        <v>656</v>
      </c>
      <c r="F1120" s="49">
        <v>1.2</v>
      </c>
      <c r="G1120" s="48">
        <v>0.76</v>
      </c>
      <c r="H1120" s="48">
        <v>0.89</v>
      </c>
      <c r="I1120" s="48">
        <v>27</v>
      </c>
      <c r="J1120" s="55">
        <f>Table1[[#This Row],[APU
(units)]]+(Table1[[#This Row],[APU Trend]]*Table1[[#This Row],[APU
(units)]])</f>
        <v>1443.1999999999998</v>
      </c>
      <c r="K1120" s="55" t="str">
        <f>IF(Table1[[#This Row],[On Hand Stock (units)]]&gt;J1120,"Yes","No")</f>
        <v>No</v>
      </c>
      <c r="L1120" s="55">
        <f>Table1[[#This Row],[Lead Time (days)]]/Table1[[#This Row],[S-OTD]]</f>
        <v>35.526315789473685</v>
      </c>
      <c r="M1120" s="55">
        <f>(Table1[[#This Row],[Demand variability (COV)]]/100)*E1120</f>
        <v>5.8384</v>
      </c>
      <c r="N1120" s="55">
        <f>AVERAGE(Table1[[#This Row],[Lead Time (days)]],Table1[[#This Row],[Exp. Lead time]])</f>
        <v>31.263157894736842</v>
      </c>
      <c r="O1120" s="55">
        <f>(Table1[[#This Row],[Exp. Lead time]]-N1120)^2</f>
        <v>18.174515235457068</v>
      </c>
      <c r="P1120" s="55">
        <v>18.174515235457068</v>
      </c>
      <c r="Q1120" s="55">
        <f>1.64*SQRT(Table1[[#This Row],[Lead Time (days)]]*(M1120^2)+Table1[[#This Row],[APU
(units)]]*P1120)</f>
        <v>185.85497582285691</v>
      </c>
      <c r="R1120" s="58">
        <f>Table1[[#This Row],[Safety Stock]]+(E1120/30)*Table1[[#This Row],[Lead Time (days)]]</f>
        <v>776.25497582285686</v>
      </c>
      <c r="S1120" s="58" t="str">
        <f>IF(Table1[[#This Row],[On Hand Stock (units)]]&gt;R1120,"yes","no")</f>
        <v>no</v>
      </c>
      <c r="T1120" s="59">
        <f>Table1[[#This Row],[On Hand Stock (units)]]-J1120</f>
        <v>-802.02201306073107</v>
      </c>
      <c r="U1120" s="59">
        <f>Table1[[#This Row],[Exp. Lead time]]*Table1[[#This Row],[APU
(units)]]/30</f>
        <v>776.84210526315792</v>
      </c>
      <c r="V1120" s="59">
        <f>Table1[[#This Row],[On Hand Stock (units)]]+U1120</f>
        <v>1418.0200922024267</v>
      </c>
      <c r="W1120" s="59" t="str">
        <f>IF(Table1[[#This Row],[On hand quantity after purchase]]&gt;Table1[[#This Row],[APU  Projection for oct]],"Yes","No")</f>
        <v>No</v>
      </c>
      <c r="X1120" s="59">
        <f>AE1120-Table1[[#This Row],[On Hand Stock (units)]]</f>
        <v>305963.59062106069</v>
      </c>
      <c r="Y1120" s="59">
        <f>MAX(Table1[[#This Row],[Qty required to meet next quarter]],Table1[[#This Row],[MOQ/One lead time demand]])</f>
        <v>305963.59062106069</v>
      </c>
      <c r="Z1120" s="59">
        <f>Table1[[#This Row],[Qty to purchase]]*Table1[[#This Row],[Std. Price ($)]]</f>
        <v>14019891.186161399</v>
      </c>
      <c r="AA1120" s="59"/>
      <c r="AB1120" s="59"/>
      <c r="AC1120" s="61">
        <f>Table1[[#This Row],[On Hand Stock (units)]]-(12*Table1[[#This Row],[APU
(units)]])</f>
        <v>-7230.8220130607315</v>
      </c>
      <c r="AD1120" s="64">
        <v>6691.1999999999989</v>
      </c>
      <c r="AE1120" s="65">
        <f>AD1120*Table1[[#This Row],[Std. Price ($)]]</f>
        <v>306604.76860799995</v>
      </c>
    </row>
    <row r="1121" spans="1:31" ht="18.5" x14ac:dyDescent="0.35">
      <c r="A1121" s="46">
        <v>4472.4524558869107</v>
      </c>
      <c r="B1121" s="47">
        <v>190.01529031999999</v>
      </c>
      <c r="C1121" s="47">
        <v>17811.234733503974</v>
      </c>
      <c r="D1121" s="47">
        <f>Table1[[#This Row],[On-Hand Stock ($)]]/Table1[[#This Row],[Std. Price ($)]]</f>
        <v>93.73579727983217</v>
      </c>
      <c r="E1121" s="48">
        <v>74</v>
      </c>
      <c r="F1121" s="49">
        <v>0.4</v>
      </c>
      <c r="G1121" s="48">
        <v>0.9</v>
      </c>
      <c r="H1121" s="48">
        <v>1.1299999999999999</v>
      </c>
      <c r="I1121" s="48">
        <v>29</v>
      </c>
      <c r="J1121" s="55">
        <f>Table1[[#This Row],[APU
(units)]]+(Table1[[#This Row],[APU Trend]]*Table1[[#This Row],[APU
(units)]])</f>
        <v>103.6</v>
      </c>
      <c r="K1121" s="55" t="str">
        <f>IF(Table1[[#This Row],[On Hand Stock (units)]]&gt;J1121,"Yes","No")</f>
        <v>No</v>
      </c>
      <c r="L1121" s="55">
        <f>Table1[[#This Row],[Lead Time (days)]]/Table1[[#This Row],[S-OTD]]</f>
        <v>32.222222222222221</v>
      </c>
      <c r="M1121" s="55">
        <f>(Table1[[#This Row],[Demand variability (COV)]]/100)*E1121</f>
        <v>0.83619999999999994</v>
      </c>
      <c r="N1121" s="55">
        <f>AVERAGE(Table1[[#This Row],[Lead Time (days)]],Table1[[#This Row],[Exp. Lead time]])</f>
        <v>30.611111111111111</v>
      </c>
      <c r="O1121" s="55">
        <f>(Table1[[#This Row],[Exp. Lead time]]-N1121)^2</f>
        <v>2.5956790123456779</v>
      </c>
      <c r="P1121" s="55">
        <v>2.5956790123456779</v>
      </c>
      <c r="Q1121" s="55">
        <f>1.64*SQRT(Table1[[#This Row],[Lead Time (days)]]*(M1121^2)+Table1[[#This Row],[APU
(units)]]*P1121)</f>
        <v>23.898909758607424</v>
      </c>
      <c r="R1121" s="58">
        <f>Table1[[#This Row],[Safety Stock]]+(E1121/30)*Table1[[#This Row],[Lead Time (days)]]</f>
        <v>95.432243091940762</v>
      </c>
      <c r="S1121" s="58" t="str">
        <f>IF(Table1[[#This Row],[On Hand Stock (units)]]&gt;R1121,"yes","no")</f>
        <v>no</v>
      </c>
      <c r="T1121" s="59">
        <f>Table1[[#This Row],[On Hand Stock (units)]]-J1121</f>
        <v>-9.8642027201678246</v>
      </c>
      <c r="U1121" s="59">
        <f>Table1[[#This Row],[Exp. Lead time]]*Table1[[#This Row],[APU
(units)]]/30</f>
        <v>79.481481481481481</v>
      </c>
      <c r="V1121" s="59">
        <f>Table1[[#This Row],[On Hand Stock (units)]]+U1121</f>
        <v>173.21727876131365</v>
      </c>
      <c r="W1121" s="59" t="str">
        <f>IF(Table1[[#This Row],[On hand quantity after purchase]]&gt;Table1[[#This Row],[APU  Projection for oct]],"Yes","No")</f>
        <v>Yes</v>
      </c>
      <c r="X1121" s="59">
        <f>AE1121-Table1[[#This Row],[On Hand Stock (units)]]</f>
        <v>75836.374214592171</v>
      </c>
      <c r="Y1121" s="59">
        <f>MAX(Table1[[#This Row],[Qty required to meet next quarter]],Table1[[#This Row],[MOQ/One lead time demand]])</f>
        <v>75836.374214592171</v>
      </c>
      <c r="Z1121" s="59">
        <f>Table1[[#This Row],[Qty to purchase]]*Table1[[#This Row],[Std. Price ($)]]</f>
        <v>14410070.663201893</v>
      </c>
      <c r="AA1121" s="59"/>
      <c r="AB1121" s="59"/>
      <c r="AC1121" s="61">
        <f>Table1[[#This Row],[On Hand Stock (units)]]-(12*Table1[[#This Row],[APU
(units)]])</f>
        <v>-794.26420272016787</v>
      </c>
      <c r="AD1121" s="64">
        <v>399.6</v>
      </c>
      <c r="AE1121" s="65">
        <f>AD1121*Table1[[#This Row],[Std. Price ($)]]</f>
        <v>75930.110011872006</v>
      </c>
    </row>
    <row r="1122" spans="1:31" ht="18.5" x14ac:dyDescent="0.35">
      <c r="A1122" s="46">
        <v>8380.8156035120483</v>
      </c>
      <c r="B1122" s="47">
        <v>11.241458609999999</v>
      </c>
      <c r="C1122" s="47">
        <v>9495.4743995058743</v>
      </c>
      <c r="D1122" s="47">
        <f>Table1[[#This Row],[On-Hand Stock ($)]]/Table1[[#This Row],[Std. Price ($)]]</f>
        <v>844.68348182673026</v>
      </c>
      <c r="E1122" s="48">
        <v>316</v>
      </c>
      <c r="F1122" s="49">
        <v>0.4</v>
      </c>
      <c r="G1122" s="48">
        <v>0.81</v>
      </c>
      <c r="H1122" s="48">
        <v>1.26</v>
      </c>
      <c r="I1122" s="48">
        <v>51</v>
      </c>
      <c r="J1122" s="55">
        <f>Table1[[#This Row],[APU
(units)]]+(Table1[[#This Row],[APU Trend]]*Table1[[#This Row],[APU
(units)]])</f>
        <v>442.4</v>
      </c>
      <c r="K1122" s="55" t="str">
        <f>IF(Table1[[#This Row],[On Hand Stock (units)]]&gt;J1122,"Yes","No")</f>
        <v>Yes</v>
      </c>
      <c r="L1122" s="55">
        <f>Table1[[#This Row],[Lead Time (days)]]/Table1[[#This Row],[S-OTD]]</f>
        <v>62.962962962962962</v>
      </c>
      <c r="M1122" s="55">
        <f>(Table1[[#This Row],[Demand variability (COV)]]/100)*E1122</f>
        <v>3.9816000000000003</v>
      </c>
      <c r="N1122" s="55">
        <f>AVERAGE(Table1[[#This Row],[Lead Time (days)]],Table1[[#This Row],[Exp. Lead time]])</f>
        <v>56.981481481481481</v>
      </c>
      <c r="O1122" s="55">
        <f>(Table1[[#This Row],[Exp. Lead time]]-N1122)^2</f>
        <v>35.778120713305896</v>
      </c>
      <c r="P1122" s="55">
        <v>35.778120713305896</v>
      </c>
      <c r="Q1122" s="55">
        <f>1.64*SQRT(Table1[[#This Row],[Lead Time (days)]]*(M1122^2)+Table1[[#This Row],[APU
(units)]]*P1122)</f>
        <v>180.50728531474888</v>
      </c>
      <c r="R1122" s="58">
        <f>Table1[[#This Row],[Safety Stock]]+(E1122/30)*Table1[[#This Row],[Lead Time (days)]]</f>
        <v>717.7072853147489</v>
      </c>
      <c r="S1122" s="58" t="str">
        <f>IF(Table1[[#This Row],[On Hand Stock (units)]]&gt;R1122,"yes","no")</f>
        <v>yes</v>
      </c>
      <c r="T1122" s="59">
        <f>Table1[[#This Row],[On Hand Stock (units)]]-J1122</f>
        <v>402.28348182673028</v>
      </c>
      <c r="U1122" s="59">
        <f>Table1[[#This Row],[Exp. Lead time]]*Table1[[#This Row],[APU
(units)]]/30</f>
        <v>663.20987654320982</v>
      </c>
      <c r="V1122" s="59">
        <f>Table1[[#This Row],[On Hand Stock (units)]]+U1122</f>
        <v>1507.89335836994</v>
      </c>
      <c r="W1122" s="59" t="str">
        <f>IF(Table1[[#This Row],[On hand quantity after purchase]]&gt;Table1[[#This Row],[APU  Projection for oct]],"Yes","No")</f>
        <v>Yes</v>
      </c>
      <c r="X1122" s="59">
        <f>AE1122-Table1[[#This Row],[On Hand Stock (units)]]</f>
        <v>18337.741490277269</v>
      </c>
      <c r="Y1122" s="59">
        <f>MAX(Table1[[#This Row],[Qty required to meet next quarter]],Table1[[#This Row],[MOQ/One lead time demand]])</f>
        <v>18337.741490277269</v>
      </c>
      <c r="Z1122" s="59">
        <f>Table1[[#This Row],[Qty to purchase]]*Table1[[#This Row],[Std. Price ($)]]</f>
        <v>206142.96196383162</v>
      </c>
      <c r="AA1122" s="59"/>
      <c r="AB1122" s="59"/>
      <c r="AC1122" s="61">
        <f>Table1[[#This Row],[On Hand Stock (units)]]-(12*Table1[[#This Row],[APU
(units)]])</f>
        <v>-2947.3165181732697</v>
      </c>
      <c r="AD1122" s="64">
        <v>1706.4</v>
      </c>
      <c r="AE1122" s="65">
        <f>AD1122*Table1[[#This Row],[Std. Price ($)]]</f>
        <v>19182.424972104</v>
      </c>
    </row>
    <row r="1123" spans="1:31" ht="18.5" x14ac:dyDescent="0.35">
      <c r="A1123" s="46">
        <v>32887.306841675534</v>
      </c>
      <c r="B1123" s="47">
        <v>7.4182645399999991</v>
      </c>
      <c r="C1123" s="47">
        <v>7288.890790082819</v>
      </c>
      <c r="D1123" s="47">
        <f>Table1[[#This Row],[On-Hand Stock ($)]]/Table1[[#This Row],[Std. Price ($)]]</f>
        <v>982.56010563931977</v>
      </c>
      <c r="E1123" s="48">
        <v>478</v>
      </c>
      <c r="F1123" s="49">
        <v>-0.4</v>
      </c>
      <c r="G1123" s="48">
        <v>1</v>
      </c>
      <c r="H1123" s="48">
        <v>0.91</v>
      </c>
      <c r="I1123" s="48">
        <v>51</v>
      </c>
      <c r="J1123" s="55">
        <f>Table1[[#This Row],[APU
(units)]]+(Table1[[#This Row],[APU Trend]]*Table1[[#This Row],[APU
(units)]])</f>
        <v>286.79999999999995</v>
      </c>
      <c r="K1123" s="55" t="str">
        <f>IF(Table1[[#This Row],[On Hand Stock (units)]]&gt;J1123,"Yes","No")</f>
        <v>Yes</v>
      </c>
      <c r="L1123" s="55">
        <f>Table1[[#This Row],[Lead Time (days)]]/Table1[[#This Row],[S-OTD]]</f>
        <v>51</v>
      </c>
      <c r="M1123" s="55">
        <f>(Table1[[#This Row],[Demand variability (COV)]]/100)*E1123</f>
        <v>4.3498000000000001</v>
      </c>
      <c r="N1123" s="55">
        <f>AVERAGE(Table1[[#This Row],[Lead Time (days)]],Table1[[#This Row],[Exp. Lead time]])</f>
        <v>51</v>
      </c>
      <c r="O1123" s="55">
        <f>(Table1[[#This Row],[Exp. Lead time]]-N1123)^2</f>
        <v>0</v>
      </c>
      <c r="P1123" s="55">
        <v>0</v>
      </c>
      <c r="Q1123" s="55">
        <f>1.64*SQRT(Table1[[#This Row],[Lead Time (days)]]*(M1123^2)+Table1[[#This Row],[APU
(units)]]*P1123)</f>
        <v>50.94460802070013</v>
      </c>
      <c r="R1123" s="58">
        <f>Table1[[#This Row],[Safety Stock]]+(E1123/30)*Table1[[#This Row],[Lead Time (days)]]</f>
        <v>863.54460802070014</v>
      </c>
      <c r="S1123" s="58" t="str">
        <f>IF(Table1[[#This Row],[On Hand Stock (units)]]&gt;R1123,"yes","no")</f>
        <v>yes</v>
      </c>
      <c r="T1123" s="59">
        <f>Table1[[#This Row],[On Hand Stock (units)]]-J1123</f>
        <v>695.76010563931982</v>
      </c>
      <c r="U1123" s="59">
        <f>Table1[[#This Row],[Exp. Lead time]]*Table1[[#This Row],[APU
(units)]]/30</f>
        <v>812.6</v>
      </c>
      <c r="V1123" s="59">
        <f>Table1[[#This Row],[On Hand Stock (units)]]+U1123</f>
        <v>1795.1601056393197</v>
      </c>
      <c r="W1123" s="59" t="str">
        <f>IF(Table1[[#This Row],[On hand quantity after purchase]]&gt;Table1[[#This Row],[APU  Projection for oct]],"Yes","No")</f>
        <v>Yes</v>
      </c>
      <c r="X1123" s="59">
        <f>AE1123-Table1[[#This Row],[On Hand Stock (units)]]</f>
        <v>1144.9981644326785</v>
      </c>
      <c r="Y1123" s="59">
        <f>MAX(Table1[[#This Row],[Qty required to meet next quarter]],Table1[[#This Row],[MOQ/One lead time demand]])</f>
        <v>1144.9981644326785</v>
      </c>
      <c r="Z1123" s="59">
        <f>Table1[[#This Row],[Qty to purchase]]*Table1[[#This Row],[Std. Price ($)]]</f>
        <v>8493.8992815760266</v>
      </c>
      <c r="AA1123" s="59"/>
      <c r="AB1123" s="59"/>
      <c r="AC1123" s="61">
        <f>Table1[[#This Row],[On Hand Stock (units)]]-(12*Table1[[#This Row],[APU
(units)]])</f>
        <v>-4753.4398943606802</v>
      </c>
      <c r="AD1123" s="64">
        <v>286.79999999999978</v>
      </c>
      <c r="AE1123" s="65">
        <f>AD1123*Table1[[#This Row],[Std. Price ($)]]</f>
        <v>2127.5582700719983</v>
      </c>
    </row>
    <row r="1124" spans="1:31" ht="18.5" x14ac:dyDescent="0.35">
      <c r="A1124" s="46">
        <v>50454.545965116245</v>
      </c>
      <c r="B1124" s="47">
        <v>14.943328609999998</v>
      </c>
      <c r="C1124" s="47">
        <v>7663.4740327883146</v>
      </c>
      <c r="D1124" s="47">
        <f>Table1[[#This Row],[On-Hand Stock ($)]]/Table1[[#This Row],[Std. Price ($)]]</f>
        <v>512.83581006576787</v>
      </c>
      <c r="E1124" s="48">
        <v>332</v>
      </c>
      <c r="F1124" s="49">
        <v>0.5</v>
      </c>
      <c r="G1124" s="48">
        <v>1</v>
      </c>
      <c r="H1124" s="48">
        <v>1.23</v>
      </c>
      <c r="I1124" s="48">
        <v>31</v>
      </c>
      <c r="J1124" s="55">
        <f>Table1[[#This Row],[APU
(units)]]+(Table1[[#This Row],[APU Trend]]*Table1[[#This Row],[APU
(units)]])</f>
        <v>498</v>
      </c>
      <c r="K1124" s="55" t="str">
        <f>IF(Table1[[#This Row],[On Hand Stock (units)]]&gt;J1124,"Yes","No")</f>
        <v>Yes</v>
      </c>
      <c r="L1124" s="55">
        <f>Table1[[#This Row],[Lead Time (days)]]/Table1[[#This Row],[S-OTD]]</f>
        <v>31</v>
      </c>
      <c r="M1124" s="55">
        <f>(Table1[[#This Row],[Demand variability (COV)]]/100)*E1124</f>
        <v>4.0835999999999997</v>
      </c>
      <c r="N1124" s="55">
        <f>AVERAGE(Table1[[#This Row],[Lead Time (days)]],Table1[[#This Row],[Exp. Lead time]])</f>
        <v>31</v>
      </c>
      <c r="O1124" s="55">
        <f>(Table1[[#This Row],[Exp. Lead time]]-N1124)^2</f>
        <v>0</v>
      </c>
      <c r="P1124" s="55">
        <v>0</v>
      </c>
      <c r="Q1124" s="55">
        <f>1.64*SQRT(Table1[[#This Row],[Lead Time (days)]]*(M1124^2)+Table1[[#This Row],[APU
(units)]]*P1124)</f>
        <v>37.287896985366388</v>
      </c>
      <c r="R1124" s="58">
        <f>Table1[[#This Row],[Safety Stock]]+(E1124/30)*Table1[[#This Row],[Lead Time (days)]]</f>
        <v>380.35456365203305</v>
      </c>
      <c r="S1124" s="58" t="str">
        <f>IF(Table1[[#This Row],[On Hand Stock (units)]]&gt;R1124,"yes","no")</f>
        <v>yes</v>
      </c>
      <c r="T1124" s="59">
        <f>Table1[[#This Row],[On Hand Stock (units)]]-J1124</f>
        <v>14.835810065767873</v>
      </c>
      <c r="U1124" s="59">
        <f>Table1[[#This Row],[Exp. Lead time]]*Table1[[#This Row],[APU
(units)]]/30</f>
        <v>343.06666666666666</v>
      </c>
      <c r="V1124" s="59">
        <f>Table1[[#This Row],[On Hand Stock (units)]]+U1124</f>
        <v>855.90247673243448</v>
      </c>
      <c r="W1124" s="59" t="str">
        <f>IF(Table1[[#This Row],[On hand quantity after purchase]]&gt;Table1[[#This Row],[APU  Projection for oct]],"Yes","No")</f>
        <v>Yes</v>
      </c>
      <c r="X1124" s="59">
        <f>AE1124-Table1[[#This Row],[On Hand Stock (units)]]</f>
        <v>29254.274781054228</v>
      </c>
      <c r="Y1124" s="59">
        <f>MAX(Table1[[#This Row],[Qty required to meet next quarter]],Table1[[#This Row],[MOQ/One lead time demand]])</f>
        <v>29254.274781054228</v>
      </c>
      <c r="Z1124" s="59">
        <f>Table1[[#This Row],[Qty to purchase]]*Table1[[#This Row],[Std. Price ($)]]</f>
        <v>437156.2413005291</v>
      </c>
      <c r="AA1124" s="59"/>
      <c r="AB1124" s="59"/>
      <c r="AC1124" s="61">
        <f>Table1[[#This Row],[On Hand Stock (units)]]-(12*Table1[[#This Row],[APU
(units)]])</f>
        <v>-3471.1641899342321</v>
      </c>
      <c r="AD1124" s="64">
        <v>1992</v>
      </c>
      <c r="AE1124" s="65">
        <f>AD1124*Table1[[#This Row],[Std. Price ($)]]</f>
        <v>29767.110591119996</v>
      </c>
    </row>
    <row r="1125" spans="1:31" ht="18.5" x14ac:dyDescent="0.35">
      <c r="A1125" s="46">
        <v>21988.105982069352</v>
      </c>
      <c r="B1125" s="47">
        <v>57.62</v>
      </c>
      <c r="C1125" s="47">
        <v>8678.5863436800009</v>
      </c>
      <c r="D1125" s="47">
        <f>Table1[[#This Row],[On-Hand Stock ($)]]/Table1[[#This Row],[Std. Price ($)]]</f>
        <v>150.61760402082612</v>
      </c>
      <c r="E1125" s="48">
        <v>324</v>
      </c>
      <c r="F1125" s="49">
        <v>-0.6</v>
      </c>
      <c r="G1125" s="48">
        <v>1</v>
      </c>
      <c r="H1125" s="48">
        <v>0.74</v>
      </c>
      <c r="I1125" s="48">
        <v>16</v>
      </c>
      <c r="J1125" s="55">
        <f>Table1[[#This Row],[APU
(units)]]+(Table1[[#This Row],[APU Trend]]*Table1[[#This Row],[APU
(units)]])</f>
        <v>129.6</v>
      </c>
      <c r="K1125" s="55" t="str">
        <f>IF(Table1[[#This Row],[On Hand Stock (units)]]&gt;J1125,"Yes","No")</f>
        <v>Yes</v>
      </c>
      <c r="L1125" s="55">
        <f>Table1[[#This Row],[Lead Time (days)]]/Table1[[#This Row],[S-OTD]]</f>
        <v>16</v>
      </c>
      <c r="M1125" s="55">
        <f>(Table1[[#This Row],[Demand variability (COV)]]/100)*E1125</f>
        <v>2.3976000000000002</v>
      </c>
      <c r="N1125" s="55">
        <f>AVERAGE(Table1[[#This Row],[Lead Time (days)]],Table1[[#This Row],[Exp. Lead time]])</f>
        <v>16</v>
      </c>
      <c r="O1125" s="55">
        <f>(Table1[[#This Row],[Exp. Lead time]]-N1125)^2</f>
        <v>0</v>
      </c>
      <c r="P1125" s="55">
        <v>0</v>
      </c>
      <c r="Q1125" s="55">
        <f>1.64*SQRT(Table1[[#This Row],[Lead Time (days)]]*(M1125^2)+Table1[[#This Row],[APU
(units)]]*P1125)</f>
        <v>15.728256</v>
      </c>
      <c r="R1125" s="58">
        <f>Table1[[#This Row],[Safety Stock]]+(E1125/30)*Table1[[#This Row],[Lead Time (days)]]</f>
        <v>188.528256</v>
      </c>
      <c r="S1125" s="58" t="str">
        <f>IF(Table1[[#This Row],[On Hand Stock (units)]]&gt;R1125,"yes","no")</f>
        <v>no</v>
      </c>
      <c r="T1125" s="59">
        <f>Table1[[#This Row],[On Hand Stock (units)]]-J1125</f>
        <v>21.017604020826127</v>
      </c>
      <c r="U1125" s="59">
        <f>Table1[[#This Row],[Exp. Lead time]]*Table1[[#This Row],[APU
(units)]]/30</f>
        <v>172.8</v>
      </c>
      <c r="V1125" s="59">
        <f>Table1[[#This Row],[On Hand Stock (units)]]+U1125</f>
        <v>323.41760402082616</v>
      </c>
      <c r="W1125" s="59" t="str">
        <f>IF(Table1[[#This Row],[On hand quantity after purchase]]&gt;Table1[[#This Row],[APU  Projection for oct]],"Yes","No")</f>
        <v>Yes</v>
      </c>
      <c r="X1125" s="59">
        <f>AE1125-Table1[[#This Row],[On Hand Stock (units)]]</f>
        <v>-11351.945604020822</v>
      </c>
      <c r="Y1125" s="59">
        <f>MAX(Table1[[#This Row],[Qty required to meet next quarter]],Table1[[#This Row],[MOQ/One lead time demand]])</f>
        <v>172.8</v>
      </c>
      <c r="Z1125" s="59">
        <f>Table1[[#This Row],[Qty to purchase]]*Table1[[#This Row],[Std. Price ($)]]</f>
        <v>9956.7360000000008</v>
      </c>
      <c r="AA1125" s="59"/>
      <c r="AB1125" s="59"/>
      <c r="AC1125" s="61">
        <f>Table1[[#This Row],[On Hand Stock (units)]]-(12*Table1[[#This Row],[APU
(units)]])</f>
        <v>-3737.3823959791739</v>
      </c>
      <c r="AD1125" s="64">
        <v>-194.39999999999995</v>
      </c>
      <c r="AE1125" s="65">
        <f>AD1125*Table1[[#This Row],[Std. Price ($)]]</f>
        <v>-11201.327999999996</v>
      </c>
    </row>
    <row r="1126" spans="1:31" ht="18.5" x14ac:dyDescent="0.35">
      <c r="A1126" s="46">
        <v>4773.702864119311</v>
      </c>
      <c r="B1126" s="47">
        <v>6.9724499999999994</v>
      </c>
      <c r="C1126" s="47">
        <v>946.13075256947945</v>
      </c>
      <c r="D1126" s="47">
        <f>Table1[[#This Row],[On-Hand Stock ($)]]/Table1[[#This Row],[Std. Price ($)]]</f>
        <v>135.69559517378821</v>
      </c>
      <c r="E1126" s="48">
        <v>574</v>
      </c>
      <c r="F1126" s="49">
        <v>0.2</v>
      </c>
      <c r="G1126" s="48">
        <v>0.96</v>
      </c>
      <c r="H1126" s="48">
        <v>0.5</v>
      </c>
      <c r="I1126" s="48">
        <v>8</v>
      </c>
      <c r="J1126" s="55">
        <f>Table1[[#This Row],[APU
(units)]]+(Table1[[#This Row],[APU Trend]]*Table1[[#This Row],[APU
(units)]])</f>
        <v>688.8</v>
      </c>
      <c r="K1126" s="55" t="str">
        <f>IF(Table1[[#This Row],[On Hand Stock (units)]]&gt;J1126,"Yes","No")</f>
        <v>No</v>
      </c>
      <c r="L1126" s="55">
        <f>Table1[[#This Row],[Lead Time (days)]]/Table1[[#This Row],[S-OTD]]</f>
        <v>8.3333333333333339</v>
      </c>
      <c r="M1126" s="55">
        <f>(Table1[[#This Row],[Demand variability (COV)]]/100)*E1126</f>
        <v>2.87</v>
      </c>
      <c r="N1126" s="55">
        <f>AVERAGE(Table1[[#This Row],[Lead Time (days)]],Table1[[#This Row],[Exp. Lead time]])</f>
        <v>8.1666666666666679</v>
      </c>
      <c r="O1126" s="55">
        <f>(Table1[[#This Row],[Exp. Lead time]]-N1126)^2</f>
        <v>2.7777777777777582E-2</v>
      </c>
      <c r="P1126" s="55">
        <v>2.7777777777777582E-2</v>
      </c>
      <c r="Q1126" s="55">
        <f>1.64*SQRT(Table1[[#This Row],[Lead Time (days)]]*(M1126^2)+Table1[[#This Row],[APU
(units)]]*P1126)</f>
        <v>14.83630370738539</v>
      </c>
      <c r="R1126" s="58">
        <f>Table1[[#This Row],[Safety Stock]]+(E1126/30)*Table1[[#This Row],[Lead Time (days)]]</f>
        <v>167.90297037405205</v>
      </c>
      <c r="S1126" s="58" t="str">
        <f>IF(Table1[[#This Row],[On Hand Stock (units)]]&gt;R1126,"yes","no")</f>
        <v>no</v>
      </c>
      <c r="T1126" s="59">
        <f>Table1[[#This Row],[On Hand Stock (units)]]-J1126</f>
        <v>-553.10440482621175</v>
      </c>
      <c r="U1126" s="59">
        <f>Table1[[#This Row],[Exp. Lead time]]*Table1[[#This Row],[APU
(units)]]/30</f>
        <v>159.44444444444446</v>
      </c>
      <c r="V1126" s="59">
        <f>Table1[[#This Row],[On Hand Stock (units)]]+U1126</f>
        <v>295.14003961823266</v>
      </c>
      <c r="W1126" s="59" t="str">
        <f>IF(Table1[[#This Row],[On hand quantity after purchase]]&gt;Table1[[#This Row],[APU  Projection for oct]],"Yes","No")</f>
        <v>No</v>
      </c>
      <c r="X1126" s="59">
        <f>AE1126-Table1[[#This Row],[On Hand Stock (units)]]</f>
        <v>16673.486864826213</v>
      </c>
      <c r="Y1126" s="59">
        <f>MAX(Table1[[#This Row],[Qty required to meet next quarter]],Table1[[#This Row],[MOQ/One lead time demand]])</f>
        <v>16673.486864826213</v>
      </c>
      <c r="Z1126" s="59">
        <f>Table1[[#This Row],[Qty to purchase]]*Table1[[#This Row],[Std. Price ($)]]</f>
        <v>116255.05349065752</v>
      </c>
      <c r="AA1126" s="59"/>
      <c r="AB1126" s="59"/>
      <c r="AC1126" s="61">
        <f>Table1[[#This Row],[On Hand Stock (units)]]-(12*Table1[[#This Row],[APU
(units)]])</f>
        <v>-6752.3044048262118</v>
      </c>
      <c r="AD1126" s="64">
        <v>2410.8000000000002</v>
      </c>
      <c r="AE1126" s="65">
        <f>AD1126*Table1[[#This Row],[Std. Price ($)]]</f>
        <v>16809.18246</v>
      </c>
    </row>
    <row r="1127" spans="1:31" ht="18.5" x14ac:dyDescent="0.35">
      <c r="A1127" s="46">
        <v>17856.663777127822</v>
      </c>
      <c r="B1127" s="47">
        <v>6.2263866699999992</v>
      </c>
      <c r="C1127" s="47">
        <v>2937.4698699550713</v>
      </c>
      <c r="D1127" s="47">
        <f>Table1[[#This Row],[On-Hand Stock ($)]]/Table1[[#This Row],[Std. Price ($)]]</f>
        <v>471.77761768449108</v>
      </c>
      <c r="E1127" s="48">
        <v>276</v>
      </c>
      <c r="F1127" s="49">
        <v>0.8</v>
      </c>
      <c r="G1127" s="48">
        <v>1</v>
      </c>
      <c r="H1127" s="48">
        <v>1.27</v>
      </c>
      <c r="I1127" s="48">
        <v>31</v>
      </c>
      <c r="J1127" s="55">
        <f>Table1[[#This Row],[APU
(units)]]+(Table1[[#This Row],[APU Trend]]*Table1[[#This Row],[APU
(units)]])</f>
        <v>496.8</v>
      </c>
      <c r="K1127" s="55" t="str">
        <f>IF(Table1[[#This Row],[On Hand Stock (units)]]&gt;J1127,"Yes","No")</f>
        <v>No</v>
      </c>
      <c r="L1127" s="55">
        <f>Table1[[#This Row],[Lead Time (days)]]/Table1[[#This Row],[S-OTD]]</f>
        <v>31</v>
      </c>
      <c r="M1127" s="55">
        <f>(Table1[[#This Row],[Demand variability (COV)]]/100)*E1127</f>
        <v>3.5051999999999999</v>
      </c>
      <c r="N1127" s="55">
        <f>AVERAGE(Table1[[#This Row],[Lead Time (days)]],Table1[[#This Row],[Exp. Lead time]])</f>
        <v>31</v>
      </c>
      <c r="O1127" s="55">
        <f>(Table1[[#This Row],[Exp. Lead time]]-N1127)^2</f>
        <v>0</v>
      </c>
      <c r="P1127" s="55">
        <v>0</v>
      </c>
      <c r="Q1127" s="55">
        <f>1.64*SQRT(Table1[[#This Row],[Lead Time (days)]]*(M1127^2)+Table1[[#This Row],[APU
(units)]]*P1127)</f>
        <v>32.00644933713054</v>
      </c>
      <c r="R1127" s="58">
        <f>Table1[[#This Row],[Safety Stock]]+(E1127/30)*Table1[[#This Row],[Lead Time (days)]]</f>
        <v>317.20644933713055</v>
      </c>
      <c r="S1127" s="58" t="str">
        <f>IF(Table1[[#This Row],[On Hand Stock (units)]]&gt;R1127,"yes","no")</f>
        <v>yes</v>
      </c>
      <c r="T1127" s="59">
        <f>Table1[[#This Row],[On Hand Stock (units)]]-J1127</f>
        <v>-25.022382315508935</v>
      </c>
      <c r="U1127" s="59">
        <f>Table1[[#This Row],[Exp. Lead time]]*Table1[[#This Row],[APU
(units)]]/30</f>
        <v>285.2</v>
      </c>
      <c r="V1127" s="59">
        <f>Table1[[#This Row],[On Hand Stock (units)]]+U1127</f>
        <v>756.97761768449107</v>
      </c>
      <c r="W1127" s="59" t="str">
        <f>IF(Table1[[#This Row],[On hand quantity after purchase]]&gt;Table1[[#This Row],[APU  Projection for oct]],"Yes","No")</f>
        <v>Yes</v>
      </c>
      <c r="X1127" s="59">
        <f>AE1127-Table1[[#This Row],[On Hand Stock (units)]]</f>
        <v>12932.387605491509</v>
      </c>
      <c r="Y1127" s="59">
        <f>MAX(Table1[[#This Row],[Qty required to meet next quarter]],Table1[[#This Row],[MOQ/One lead time demand]])</f>
        <v>12932.387605491509</v>
      </c>
      <c r="Z1127" s="59">
        <f>Table1[[#This Row],[Qty to purchase]]*Table1[[#This Row],[Std. Price ($)]]</f>
        <v>80522.045798105537</v>
      </c>
      <c r="AA1127" s="59"/>
      <c r="AB1127" s="59"/>
      <c r="AC1127" s="61">
        <f>Table1[[#This Row],[On Hand Stock (units)]]-(12*Table1[[#This Row],[APU
(units)]])</f>
        <v>-2840.2223823155091</v>
      </c>
      <c r="AD1127" s="64">
        <v>2152.8000000000002</v>
      </c>
      <c r="AE1127" s="65">
        <f>AD1127*Table1[[#This Row],[Std. Price ($)]]</f>
        <v>13404.165223176</v>
      </c>
    </row>
    <row r="1128" spans="1:31" ht="18.5" x14ac:dyDescent="0.35">
      <c r="A1128" s="46">
        <v>56037.898452549904</v>
      </c>
      <c r="B1128" s="47">
        <v>6.1697831899999995</v>
      </c>
      <c r="C1128" s="47">
        <v>4398.6166074694329</v>
      </c>
      <c r="D1128" s="47">
        <f>Table1[[#This Row],[On-Hand Stock ($)]]/Table1[[#This Row],[Std. Price ($)]]</f>
        <v>712.9288780517802</v>
      </c>
      <c r="E1128" s="48">
        <v>574</v>
      </c>
      <c r="F1128" s="49">
        <v>0.5</v>
      </c>
      <c r="G1128" s="48">
        <v>1</v>
      </c>
      <c r="H1128" s="48">
        <v>0.62</v>
      </c>
      <c r="I1128" s="48">
        <v>41</v>
      </c>
      <c r="J1128" s="55">
        <f>Table1[[#This Row],[APU
(units)]]+(Table1[[#This Row],[APU Trend]]*Table1[[#This Row],[APU
(units)]])</f>
        <v>861</v>
      </c>
      <c r="K1128" s="55" t="str">
        <f>IF(Table1[[#This Row],[On Hand Stock (units)]]&gt;J1128,"Yes","No")</f>
        <v>No</v>
      </c>
      <c r="L1128" s="55">
        <f>Table1[[#This Row],[Lead Time (days)]]/Table1[[#This Row],[S-OTD]]</f>
        <v>41</v>
      </c>
      <c r="M1128" s="55">
        <f>(Table1[[#This Row],[Demand variability (COV)]]/100)*E1128</f>
        <v>3.5587999999999997</v>
      </c>
      <c r="N1128" s="55">
        <f>AVERAGE(Table1[[#This Row],[Lead Time (days)]],Table1[[#This Row],[Exp. Lead time]])</f>
        <v>41</v>
      </c>
      <c r="O1128" s="55">
        <f>(Table1[[#This Row],[Exp. Lead time]]-N1128)^2</f>
        <v>0</v>
      </c>
      <c r="P1128" s="55">
        <v>0</v>
      </c>
      <c r="Q1128" s="55">
        <f>1.64*SQRT(Table1[[#This Row],[Lead Time (days)]]*(M1128^2)+Table1[[#This Row],[APU
(units)]]*P1128)</f>
        <v>37.371399199328678</v>
      </c>
      <c r="R1128" s="58">
        <f>Table1[[#This Row],[Safety Stock]]+(E1128/30)*Table1[[#This Row],[Lead Time (days)]]</f>
        <v>821.83806586599542</v>
      </c>
      <c r="S1128" s="58" t="str">
        <f>IF(Table1[[#This Row],[On Hand Stock (units)]]&gt;R1128,"yes","no")</f>
        <v>no</v>
      </c>
      <c r="T1128" s="59">
        <f>Table1[[#This Row],[On Hand Stock (units)]]-J1128</f>
        <v>-148.0711219482198</v>
      </c>
      <c r="U1128" s="59">
        <f>Table1[[#This Row],[Exp. Lead time]]*Table1[[#This Row],[APU
(units)]]/30</f>
        <v>784.4666666666667</v>
      </c>
      <c r="V1128" s="59">
        <f>Table1[[#This Row],[On Hand Stock (units)]]+U1128</f>
        <v>1497.3955447184469</v>
      </c>
      <c r="W1128" s="59" t="str">
        <f>IF(Table1[[#This Row],[On hand quantity after purchase]]&gt;Table1[[#This Row],[APU  Projection for oct]],"Yes","No")</f>
        <v>Yes</v>
      </c>
      <c r="X1128" s="59">
        <f>AE1128-Table1[[#This Row],[On Hand Stock (units)]]</f>
        <v>20535.804428308216</v>
      </c>
      <c r="Y1128" s="59">
        <f>MAX(Table1[[#This Row],[Qty required to meet next quarter]],Table1[[#This Row],[MOQ/One lead time demand]])</f>
        <v>20535.804428308216</v>
      </c>
      <c r="Z1128" s="59">
        <f>Table1[[#This Row],[Qty to purchase]]*Table1[[#This Row],[Std. Price ($)]]</f>
        <v>126701.46095490358</v>
      </c>
      <c r="AA1128" s="59"/>
      <c r="AB1128" s="59"/>
      <c r="AC1128" s="61">
        <f>Table1[[#This Row],[On Hand Stock (units)]]-(12*Table1[[#This Row],[APU
(units)]])</f>
        <v>-6175.07112194822</v>
      </c>
      <c r="AD1128" s="64">
        <v>3444</v>
      </c>
      <c r="AE1128" s="65">
        <f>AD1128*Table1[[#This Row],[Std. Price ($)]]</f>
        <v>21248.733306359998</v>
      </c>
    </row>
    <row r="1129" spans="1:31" ht="18.5" x14ac:dyDescent="0.35">
      <c r="A1129" s="46">
        <v>13693.424231848572</v>
      </c>
      <c r="B1129" s="47">
        <v>8.4565653300000001</v>
      </c>
      <c r="C1129" s="47">
        <v>6088.8810838161589</v>
      </c>
      <c r="D1129" s="47">
        <f>Table1[[#This Row],[On-Hand Stock ($)]]/Table1[[#This Row],[Std. Price ($)]]</f>
        <v>720.01821616816608</v>
      </c>
      <c r="E1129" s="48">
        <v>688</v>
      </c>
      <c r="F1129" s="49">
        <v>1.2</v>
      </c>
      <c r="G1129" s="48">
        <v>0.88</v>
      </c>
      <c r="H1129" s="48">
        <v>1.17</v>
      </c>
      <c r="I1129" s="48">
        <v>21</v>
      </c>
      <c r="J1129" s="55">
        <f>Table1[[#This Row],[APU
(units)]]+(Table1[[#This Row],[APU Trend]]*Table1[[#This Row],[APU
(units)]])</f>
        <v>1513.6</v>
      </c>
      <c r="K1129" s="55" t="str">
        <f>IF(Table1[[#This Row],[On Hand Stock (units)]]&gt;J1129,"Yes","No")</f>
        <v>No</v>
      </c>
      <c r="L1129" s="55">
        <f>Table1[[#This Row],[Lead Time (days)]]/Table1[[#This Row],[S-OTD]]</f>
        <v>23.863636363636363</v>
      </c>
      <c r="M1129" s="55">
        <f>(Table1[[#This Row],[Demand variability (COV)]]/100)*E1129</f>
        <v>8.0495999999999999</v>
      </c>
      <c r="N1129" s="55">
        <f>AVERAGE(Table1[[#This Row],[Lead Time (days)]],Table1[[#This Row],[Exp. Lead time]])</f>
        <v>22.43181818181818</v>
      </c>
      <c r="O1129" s="55">
        <f>(Table1[[#This Row],[Exp. Lead time]]-N1129)^2</f>
        <v>2.0501033057851288</v>
      </c>
      <c r="P1129" s="55">
        <v>2.0501033057851288</v>
      </c>
      <c r="Q1129" s="55">
        <f>1.64*SQRT(Table1[[#This Row],[Lead Time (days)]]*(M1129^2)+Table1[[#This Row],[APU
(units)]]*P1129)</f>
        <v>86.333007321568232</v>
      </c>
      <c r="R1129" s="58">
        <f>Table1[[#This Row],[Safety Stock]]+(E1129/30)*Table1[[#This Row],[Lead Time (days)]]</f>
        <v>567.93300732156831</v>
      </c>
      <c r="S1129" s="58" t="str">
        <f>IF(Table1[[#This Row],[On Hand Stock (units)]]&gt;R1129,"yes","no")</f>
        <v>yes</v>
      </c>
      <c r="T1129" s="59">
        <f>Table1[[#This Row],[On Hand Stock (units)]]-J1129</f>
        <v>-793.58178383183383</v>
      </c>
      <c r="U1129" s="59">
        <f>Table1[[#This Row],[Exp. Lead time]]*Table1[[#This Row],[APU
(units)]]/30</f>
        <v>547.27272727272725</v>
      </c>
      <c r="V1129" s="59">
        <f>Table1[[#This Row],[On Hand Stock (units)]]+U1129</f>
        <v>1267.2909434408934</v>
      </c>
      <c r="W1129" s="59" t="str">
        <f>IF(Table1[[#This Row],[On hand quantity after purchase]]&gt;Table1[[#This Row],[APU  Projection for oct]],"Yes","No")</f>
        <v>No</v>
      </c>
      <c r="X1129" s="59">
        <f>AE1129-Table1[[#This Row],[On Hand Stock (units)]]</f>
        <v>58624.77464363983</v>
      </c>
      <c r="Y1129" s="59">
        <f>MAX(Table1[[#This Row],[Qty required to meet next quarter]],Table1[[#This Row],[MOQ/One lead time demand]])</f>
        <v>58624.77464363983</v>
      </c>
      <c r="Z1129" s="59">
        <f>Table1[[#This Row],[Qty to purchase]]*Table1[[#This Row],[Std. Price ($)]]</f>
        <v>495764.2367304677</v>
      </c>
      <c r="AA1129" s="59"/>
      <c r="AB1129" s="59"/>
      <c r="AC1129" s="61">
        <f>Table1[[#This Row],[On Hand Stock (units)]]-(12*Table1[[#This Row],[APU
(units)]])</f>
        <v>-7535.981783831834</v>
      </c>
      <c r="AD1129" s="64">
        <v>7017.5999999999995</v>
      </c>
      <c r="AE1129" s="65">
        <f>AD1129*Table1[[#This Row],[Std. Price ($)]]</f>
        <v>59344.792859807996</v>
      </c>
    </row>
    <row r="1130" spans="1:31" ht="18.5" x14ac:dyDescent="0.35">
      <c r="A1130" s="46">
        <v>43315.240260250568</v>
      </c>
      <c r="B1130" s="47">
        <v>14.019759989999999</v>
      </c>
      <c r="C1130" s="47">
        <v>9231.3878744344929</v>
      </c>
      <c r="D1130" s="47">
        <f>Table1[[#This Row],[On-Hand Stock ($)]]/Table1[[#This Row],[Std. Price ($)]]</f>
        <v>658.45548575860414</v>
      </c>
      <c r="E1130" s="48">
        <v>372</v>
      </c>
      <c r="F1130" s="49">
        <v>0.4</v>
      </c>
      <c r="G1130" s="48">
        <v>1</v>
      </c>
      <c r="H1130" s="48">
        <v>0.67</v>
      </c>
      <c r="I1130" s="48">
        <v>62</v>
      </c>
      <c r="J1130" s="55">
        <f>Table1[[#This Row],[APU
(units)]]+(Table1[[#This Row],[APU Trend]]*Table1[[#This Row],[APU
(units)]])</f>
        <v>520.79999999999995</v>
      </c>
      <c r="K1130" s="55" t="str">
        <f>IF(Table1[[#This Row],[On Hand Stock (units)]]&gt;J1130,"Yes","No")</f>
        <v>Yes</v>
      </c>
      <c r="L1130" s="55">
        <f>Table1[[#This Row],[Lead Time (days)]]/Table1[[#This Row],[S-OTD]]</f>
        <v>62</v>
      </c>
      <c r="M1130" s="55">
        <f>(Table1[[#This Row],[Demand variability (COV)]]/100)*E1130</f>
        <v>2.4923999999999999</v>
      </c>
      <c r="N1130" s="55">
        <f>AVERAGE(Table1[[#This Row],[Lead Time (days)]],Table1[[#This Row],[Exp. Lead time]])</f>
        <v>62</v>
      </c>
      <c r="O1130" s="55">
        <f>(Table1[[#This Row],[Exp. Lead time]]-N1130)^2</f>
        <v>0</v>
      </c>
      <c r="P1130" s="55">
        <v>0</v>
      </c>
      <c r="Q1130" s="55">
        <f>1.64*SQRT(Table1[[#This Row],[Lead Time (days)]]*(M1130^2)+Table1[[#This Row],[APU
(units)]]*P1130)</f>
        <v>32.185290649306737</v>
      </c>
      <c r="R1130" s="58">
        <f>Table1[[#This Row],[Safety Stock]]+(E1130/30)*Table1[[#This Row],[Lead Time (days)]]</f>
        <v>800.98529064930676</v>
      </c>
      <c r="S1130" s="58" t="str">
        <f>IF(Table1[[#This Row],[On Hand Stock (units)]]&gt;R1130,"yes","no")</f>
        <v>no</v>
      </c>
      <c r="T1130" s="59">
        <f>Table1[[#This Row],[On Hand Stock (units)]]-J1130</f>
        <v>137.65548575860419</v>
      </c>
      <c r="U1130" s="59">
        <f>Table1[[#This Row],[Exp. Lead time]]*Table1[[#This Row],[APU
(units)]]/30</f>
        <v>768.8</v>
      </c>
      <c r="V1130" s="59">
        <f>Table1[[#This Row],[On Hand Stock (units)]]+U1130</f>
        <v>1427.2554857586042</v>
      </c>
      <c r="W1130" s="59" t="str">
        <f>IF(Table1[[#This Row],[On hand quantity after purchase]]&gt;Table1[[#This Row],[APU  Projection for oct]],"Yes","No")</f>
        <v>Yes</v>
      </c>
      <c r="X1130" s="59">
        <f>AE1130-Table1[[#This Row],[On Hand Stock (units)]]</f>
        <v>27504.438382153396</v>
      </c>
      <c r="Y1130" s="59">
        <f>MAX(Table1[[#This Row],[Qty required to meet next quarter]],Table1[[#This Row],[MOQ/One lead time demand]])</f>
        <v>27504.438382153396</v>
      </c>
      <c r="Z1130" s="59">
        <f>Table1[[#This Row],[Qty to purchase]]*Table1[[#This Row],[Std. Price ($)]]</f>
        <v>385605.62477753445</v>
      </c>
      <c r="AA1130" s="59"/>
      <c r="AB1130" s="59"/>
      <c r="AC1130" s="61">
        <f>Table1[[#This Row],[On Hand Stock (units)]]-(12*Table1[[#This Row],[APU
(units)]])</f>
        <v>-3805.544514241396</v>
      </c>
      <c r="AD1130" s="64">
        <v>2008.8000000000002</v>
      </c>
      <c r="AE1130" s="65">
        <f>AD1130*Table1[[#This Row],[Std. Price ($)]]</f>
        <v>28162.893867912</v>
      </c>
    </row>
    <row r="1131" spans="1:31" ht="18.5" x14ac:dyDescent="0.35">
      <c r="A1131" s="46">
        <v>86385.282807981683</v>
      </c>
      <c r="B1131" s="47">
        <v>20.265190929999996</v>
      </c>
      <c r="C1131" s="47">
        <v>4422.3984608691708</v>
      </c>
      <c r="D1131" s="47">
        <f>Table1[[#This Row],[On-Hand Stock ($)]]/Table1[[#This Row],[Std. Price ($)]]</f>
        <v>218.22634073101091</v>
      </c>
      <c r="E1131" s="48">
        <v>550</v>
      </c>
      <c r="F1131" s="49">
        <v>0.8</v>
      </c>
      <c r="G1131" s="48">
        <v>0.96</v>
      </c>
      <c r="H1131" s="48">
        <v>0.81</v>
      </c>
      <c r="I1131" s="48">
        <v>12</v>
      </c>
      <c r="J1131" s="55">
        <f>Table1[[#This Row],[APU
(units)]]+(Table1[[#This Row],[APU Trend]]*Table1[[#This Row],[APU
(units)]])</f>
        <v>990</v>
      </c>
      <c r="K1131" s="55" t="str">
        <f>IF(Table1[[#This Row],[On Hand Stock (units)]]&gt;J1131,"Yes","No")</f>
        <v>No</v>
      </c>
      <c r="L1131" s="55">
        <f>Table1[[#This Row],[Lead Time (days)]]/Table1[[#This Row],[S-OTD]]</f>
        <v>12.5</v>
      </c>
      <c r="M1131" s="55">
        <f>(Table1[[#This Row],[Demand variability (COV)]]/100)*E1131</f>
        <v>4.455000000000001</v>
      </c>
      <c r="N1131" s="55">
        <f>AVERAGE(Table1[[#This Row],[Lead Time (days)]],Table1[[#This Row],[Exp. Lead time]])</f>
        <v>12.25</v>
      </c>
      <c r="O1131" s="55">
        <f>(Table1[[#This Row],[Exp. Lead time]]-N1131)^2</f>
        <v>6.25E-2</v>
      </c>
      <c r="P1131" s="55">
        <v>6.25E-2</v>
      </c>
      <c r="Q1131" s="55">
        <f>1.64*SQRT(Table1[[#This Row],[Lead Time (days)]]*(M1131^2)+Table1[[#This Row],[APU
(units)]]*P1131)</f>
        <v>27.074373515928311</v>
      </c>
      <c r="R1131" s="58">
        <f>Table1[[#This Row],[Safety Stock]]+(E1131/30)*Table1[[#This Row],[Lead Time (days)]]</f>
        <v>247.0743735159283</v>
      </c>
      <c r="S1131" s="58" t="str">
        <f>IF(Table1[[#This Row],[On Hand Stock (units)]]&gt;R1131,"yes","no")</f>
        <v>no</v>
      </c>
      <c r="T1131" s="59">
        <f>Table1[[#This Row],[On Hand Stock (units)]]-J1131</f>
        <v>-771.77365926898915</v>
      </c>
      <c r="U1131" s="59">
        <f>Table1[[#This Row],[Exp. Lead time]]*Table1[[#This Row],[APU
(units)]]/30</f>
        <v>229.16666666666666</v>
      </c>
      <c r="V1131" s="59">
        <f>Table1[[#This Row],[On Hand Stock (units)]]+U1131</f>
        <v>447.39300739767759</v>
      </c>
      <c r="W1131" s="59" t="str">
        <f>IF(Table1[[#This Row],[On hand quantity after purchase]]&gt;Table1[[#This Row],[APU  Projection for oct]],"Yes","No")</f>
        <v>No</v>
      </c>
      <c r="X1131" s="59">
        <f>AE1131-Table1[[#This Row],[On Hand Stock (units)]]</f>
        <v>86719.44274896897</v>
      </c>
      <c r="Y1131" s="59">
        <f>MAX(Table1[[#This Row],[Qty required to meet next quarter]],Table1[[#This Row],[MOQ/One lead time demand]])</f>
        <v>86719.44274896897</v>
      </c>
      <c r="Z1131" s="59">
        <f>Table1[[#This Row],[Qty to purchase]]*Table1[[#This Row],[Std. Price ($)]]</f>
        <v>1757386.0646510599</v>
      </c>
      <c r="AA1131" s="59"/>
      <c r="AB1131" s="59"/>
      <c r="AC1131" s="61">
        <f>Table1[[#This Row],[On Hand Stock (units)]]-(12*Table1[[#This Row],[APU
(units)]])</f>
        <v>-6381.7736592689889</v>
      </c>
      <c r="AD1131" s="64">
        <v>4290</v>
      </c>
      <c r="AE1131" s="65">
        <f>AD1131*Table1[[#This Row],[Std. Price ($)]]</f>
        <v>86937.669089699979</v>
      </c>
    </row>
    <row r="1132" spans="1:31" ht="18.5" x14ac:dyDescent="0.35">
      <c r="A1132" s="46">
        <v>17357.583584604476</v>
      </c>
      <c r="B1132" s="47">
        <v>16.188605599999999</v>
      </c>
      <c r="C1132" s="47">
        <v>5440.8420192810972</v>
      </c>
      <c r="D1132" s="47">
        <f>Table1[[#This Row],[On-Hand Stock ($)]]/Table1[[#This Row],[Std. Price ($)]]</f>
        <v>336.09083782244329</v>
      </c>
      <c r="E1132" s="48">
        <v>526</v>
      </c>
      <c r="F1132" s="49">
        <v>0.6</v>
      </c>
      <c r="G1132" s="48">
        <v>1</v>
      </c>
      <c r="H1132" s="48">
        <v>0.51</v>
      </c>
      <c r="I1132" s="48">
        <v>29</v>
      </c>
      <c r="J1132" s="55">
        <f>Table1[[#This Row],[APU
(units)]]+(Table1[[#This Row],[APU Trend]]*Table1[[#This Row],[APU
(units)]])</f>
        <v>841.59999999999991</v>
      </c>
      <c r="K1132" s="55" t="str">
        <f>IF(Table1[[#This Row],[On Hand Stock (units)]]&gt;J1132,"Yes","No")</f>
        <v>No</v>
      </c>
      <c r="L1132" s="55">
        <f>Table1[[#This Row],[Lead Time (days)]]/Table1[[#This Row],[S-OTD]]</f>
        <v>29</v>
      </c>
      <c r="M1132" s="55">
        <f>(Table1[[#This Row],[Demand variability (COV)]]/100)*E1132</f>
        <v>2.6826000000000003</v>
      </c>
      <c r="N1132" s="55">
        <f>AVERAGE(Table1[[#This Row],[Lead Time (days)]],Table1[[#This Row],[Exp. Lead time]])</f>
        <v>29</v>
      </c>
      <c r="O1132" s="55">
        <f>(Table1[[#This Row],[Exp. Lead time]]-N1132)^2</f>
        <v>0</v>
      </c>
      <c r="P1132" s="55">
        <v>0</v>
      </c>
      <c r="Q1132" s="55">
        <f>1.64*SQRT(Table1[[#This Row],[Lead Time (days)]]*(M1132^2)+Table1[[#This Row],[APU
(units)]]*P1132)</f>
        <v>23.691838703055197</v>
      </c>
      <c r="R1132" s="58">
        <f>Table1[[#This Row],[Safety Stock]]+(E1132/30)*Table1[[#This Row],[Lead Time (days)]]</f>
        <v>532.15850536972187</v>
      </c>
      <c r="S1132" s="58" t="str">
        <f>IF(Table1[[#This Row],[On Hand Stock (units)]]&gt;R1132,"yes","no")</f>
        <v>no</v>
      </c>
      <c r="T1132" s="59">
        <f>Table1[[#This Row],[On Hand Stock (units)]]-J1132</f>
        <v>-505.50916217755662</v>
      </c>
      <c r="U1132" s="59">
        <f>Table1[[#This Row],[Exp. Lead time]]*Table1[[#This Row],[APU
(units)]]/30</f>
        <v>508.46666666666664</v>
      </c>
      <c r="V1132" s="59">
        <f>Table1[[#This Row],[On Hand Stock (units)]]+U1132</f>
        <v>844.55750448910999</v>
      </c>
      <c r="W1132" s="59" t="str">
        <f>IF(Table1[[#This Row],[On hand quantity after purchase]]&gt;Table1[[#This Row],[APU  Projection for oct]],"Yes","No")</f>
        <v>Yes</v>
      </c>
      <c r="X1132" s="59">
        <f>AE1132-Table1[[#This Row],[On Hand Stock (units)]]</f>
        <v>55864.272363137548</v>
      </c>
      <c r="Y1132" s="59">
        <f>MAX(Table1[[#This Row],[Qty required to meet next quarter]],Table1[[#This Row],[MOQ/One lead time demand]])</f>
        <v>55864.272363137548</v>
      </c>
      <c r="Z1132" s="59">
        <f>Table1[[#This Row],[Qty to purchase]]*Table1[[#This Row],[Std. Price ($)]]</f>
        <v>904364.67241781368</v>
      </c>
      <c r="AA1132" s="59"/>
      <c r="AB1132" s="59"/>
      <c r="AC1132" s="61">
        <f>Table1[[#This Row],[On Hand Stock (units)]]-(12*Table1[[#This Row],[APU
(units)]])</f>
        <v>-5975.9091621775569</v>
      </c>
      <c r="AD1132" s="64">
        <v>3471.5999999999995</v>
      </c>
      <c r="AE1132" s="65">
        <f>AD1132*Table1[[#This Row],[Std. Price ($)]]</f>
        <v>56200.36320095999</v>
      </c>
    </row>
    <row r="1133" spans="1:31" ht="18.5" x14ac:dyDescent="0.35">
      <c r="A1133" s="46">
        <v>52905.996725552388</v>
      </c>
      <c r="B1133" s="47">
        <v>9.090524649999999</v>
      </c>
      <c r="C1133" s="47">
        <v>1345.294629275751</v>
      </c>
      <c r="D1133" s="47">
        <f>Table1[[#This Row],[On-Hand Stock ($)]]/Table1[[#This Row],[Std. Price ($)]]</f>
        <v>147.98866743909562</v>
      </c>
      <c r="E1133" s="48">
        <v>154</v>
      </c>
      <c r="F1133" s="49">
        <v>-0.2</v>
      </c>
      <c r="G1133" s="48">
        <v>1</v>
      </c>
      <c r="H1133" s="48">
        <v>0.76</v>
      </c>
      <c r="I1133" s="48">
        <v>35</v>
      </c>
      <c r="J1133" s="55">
        <f>Table1[[#This Row],[APU
(units)]]+(Table1[[#This Row],[APU Trend]]*Table1[[#This Row],[APU
(units)]])</f>
        <v>123.2</v>
      </c>
      <c r="K1133" s="55" t="str">
        <f>IF(Table1[[#This Row],[On Hand Stock (units)]]&gt;J1133,"Yes","No")</f>
        <v>Yes</v>
      </c>
      <c r="L1133" s="55">
        <f>Table1[[#This Row],[Lead Time (days)]]/Table1[[#This Row],[S-OTD]]</f>
        <v>35</v>
      </c>
      <c r="M1133" s="55">
        <f>(Table1[[#This Row],[Demand variability (COV)]]/100)*E1133</f>
        <v>1.1704000000000001</v>
      </c>
      <c r="N1133" s="55">
        <f>AVERAGE(Table1[[#This Row],[Lead Time (days)]],Table1[[#This Row],[Exp. Lead time]])</f>
        <v>35</v>
      </c>
      <c r="O1133" s="55">
        <f>(Table1[[#This Row],[Exp. Lead time]]-N1133)^2</f>
        <v>0</v>
      </c>
      <c r="P1133" s="55">
        <v>0</v>
      </c>
      <c r="Q1133" s="55">
        <f>1.64*SQRT(Table1[[#This Row],[Lead Time (days)]]*(M1133^2)+Table1[[#This Row],[APU
(units)]]*P1133)</f>
        <v>11.355654836149258</v>
      </c>
      <c r="R1133" s="58">
        <f>Table1[[#This Row],[Safety Stock]]+(E1133/30)*Table1[[#This Row],[Lead Time (days)]]</f>
        <v>191.02232150281594</v>
      </c>
      <c r="S1133" s="58" t="str">
        <f>IF(Table1[[#This Row],[On Hand Stock (units)]]&gt;R1133,"yes","no")</f>
        <v>no</v>
      </c>
      <c r="T1133" s="59">
        <f>Table1[[#This Row],[On Hand Stock (units)]]-J1133</f>
        <v>24.788667439095619</v>
      </c>
      <c r="U1133" s="59">
        <f>Table1[[#This Row],[Exp. Lead time]]*Table1[[#This Row],[APU
(units)]]/30</f>
        <v>179.66666666666666</v>
      </c>
      <c r="V1133" s="59">
        <f>Table1[[#This Row],[On Hand Stock (units)]]+U1133</f>
        <v>327.65533410576228</v>
      </c>
      <c r="W1133" s="59" t="str">
        <f>IF(Table1[[#This Row],[On hand quantity after purchase]]&gt;Table1[[#This Row],[APU  Projection for oct]],"Yes","No")</f>
        <v>Yes</v>
      </c>
      <c r="X1133" s="59">
        <f>AE1133-Table1[[#This Row],[On Hand Stock (units)]]</f>
        <v>2371.904765540904</v>
      </c>
      <c r="Y1133" s="59">
        <f>MAX(Table1[[#This Row],[Qty required to meet next quarter]],Table1[[#This Row],[MOQ/One lead time demand]])</f>
        <v>2371.904765540904</v>
      </c>
      <c r="Z1133" s="59">
        <f>Table1[[#This Row],[Qty to purchase]]*Table1[[#This Row],[Std. Price ($)]]</f>
        <v>21561.858738602055</v>
      </c>
      <c r="AA1133" s="59"/>
      <c r="AB1133" s="59"/>
      <c r="AC1133" s="61">
        <f>Table1[[#This Row],[On Hand Stock (units)]]-(12*Table1[[#This Row],[APU
(units)]])</f>
        <v>-1700.0113325609043</v>
      </c>
      <c r="AD1133" s="64">
        <v>277.2</v>
      </c>
      <c r="AE1133" s="65">
        <f>AD1133*Table1[[#This Row],[Std. Price ($)]]</f>
        <v>2519.8934329799995</v>
      </c>
    </row>
    <row r="1134" spans="1:31" ht="18.5" x14ac:dyDescent="0.35">
      <c r="A1134" s="46">
        <v>56141.933508359041</v>
      </c>
      <c r="B1134" s="47">
        <v>6.0590448599999993</v>
      </c>
      <c r="C1134" s="47">
        <v>2972.0317151082395</v>
      </c>
      <c r="D1134" s="47">
        <f>Table1[[#This Row],[On-Hand Stock ($)]]/Table1[[#This Row],[Std. Price ($)]]</f>
        <v>490.51158784591667</v>
      </c>
      <c r="E1134" s="48">
        <v>356</v>
      </c>
      <c r="F1134" s="49">
        <v>-0.2</v>
      </c>
      <c r="G1134" s="48">
        <v>1</v>
      </c>
      <c r="H1134" s="48">
        <v>0.95</v>
      </c>
      <c r="I1134" s="48">
        <v>32</v>
      </c>
      <c r="J1134" s="55">
        <f>Table1[[#This Row],[APU
(units)]]+(Table1[[#This Row],[APU Trend]]*Table1[[#This Row],[APU
(units)]])</f>
        <v>284.8</v>
      </c>
      <c r="K1134" s="55" t="str">
        <f>IF(Table1[[#This Row],[On Hand Stock (units)]]&gt;J1134,"Yes","No")</f>
        <v>Yes</v>
      </c>
      <c r="L1134" s="55">
        <f>Table1[[#This Row],[Lead Time (days)]]/Table1[[#This Row],[S-OTD]]</f>
        <v>32</v>
      </c>
      <c r="M1134" s="55">
        <f>(Table1[[#This Row],[Demand variability (COV)]]/100)*E1134</f>
        <v>3.3820000000000001</v>
      </c>
      <c r="N1134" s="55">
        <f>AVERAGE(Table1[[#This Row],[Lead Time (days)]],Table1[[#This Row],[Exp. Lead time]])</f>
        <v>32</v>
      </c>
      <c r="O1134" s="55">
        <f>(Table1[[#This Row],[Exp. Lead time]]-N1134)^2</f>
        <v>0</v>
      </c>
      <c r="P1134" s="55">
        <v>0</v>
      </c>
      <c r="Q1134" s="55">
        <f>1.64*SQRT(Table1[[#This Row],[Lead Time (days)]]*(M1134^2)+Table1[[#This Row],[APU
(units)]]*P1134)</f>
        <v>31.375628957724498</v>
      </c>
      <c r="R1134" s="58">
        <f>Table1[[#This Row],[Safety Stock]]+(E1134/30)*Table1[[#This Row],[Lead Time (days)]]</f>
        <v>411.10896229105782</v>
      </c>
      <c r="S1134" s="58" t="str">
        <f>IF(Table1[[#This Row],[On Hand Stock (units)]]&gt;R1134,"yes","no")</f>
        <v>yes</v>
      </c>
      <c r="T1134" s="59">
        <f>Table1[[#This Row],[On Hand Stock (units)]]-J1134</f>
        <v>205.71158784591665</v>
      </c>
      <c r="U1134" s="59">
        <f>Table1[[#This Row],[Exp. Lead time]]*Table1[[#This Row],[APU
(units)]]/30</f>
        <v>379.73333333333335</v>
      </c>
      <c r="V1134" s="59">
        <f>Table1[[#This Row],[On Hand Stock (units)]]+U1134</f>
        <v>870.24492117925001</v>
      </c>
      <c r="W1134" s="59" t="str">
        <f>IF(Table1[[#This Row],[On hand quantity after purchase]]&gt;Table1[[#This Row],[APU  Projection for oct]],"Yes","No")</f>
        <v>Yes</v>
      </c>
      <c r="X1134" s="59">
        <f>AE1134-Table1[[#This Row],[On Hand Stock (units)]]</f>
        <v>3392.1243584420827</v>
      </c>
      <c r="Y1134" s="59">
        <f>MAX(Table1[[#This Row],[Qty required to meet next quarter]],Table1[[#This Row],[MOQ/One lead time demand]])</f>
        <v>3392.1243584420827</v>
      </c>
      <c r="Z1134" s="59">
        <f>Table1[[#This Row],[Qty to purchase]]*Table1[[#This Row],[Std. Price ($)]]</f>
        <v>20553.033658499295</v>
      </c>
      <c r="AA1134" s="59"/>
      <c r="AB1134" s="59"/>
      <c r="AC1134" s="61">
        <f>Table1[[#This Row],[On Hand Stock (units)]]-(12*Table1[[#This Row],[APU
(units)]])</f>
        <v>-3781.4884121540836</v>
      </c>
      <c r="AD1134" s="64">
        <v>640.79999999999995</v>
      </c>
      <c r="AE1134" s="65">
        <f>AD1134*Table1[[#This Row],[Std. Price ($)]]</f>
        <v>3882.6359462879991</v>
      </c>
    </row>
    <row r="1135" spans="1:31" ht="18.5" x14ac:dyDescent="0.35">
      <c r="A1135" s="46">
        <v>5762.6142670119561</v>
      </c>
      <c r="B1135" s="47">
        <v>19.085668249999998</v>
      </c>
      <c r="C1135" s="47">
        <v>3444.2585886586307</v>
      </c>
      <c r="D1135" s="47">
        <f>Table1[[#This Row],[On-Hand Stock ($)]]/Table1[[#This Row],[Std. Price ($)]]</f>
        <v>180.46308588951982</v>
      </c>
      <c r="E1135" s="48">
        <v>1190</v>
      </c>
      <c r="F1135" s="49">
        <v>0.4</v>
      </c>
      <c r="G1135" s="48">
        <v>0.88</v>
      </c>
      <c r="H1135" s="48">
        <v>1.92</v>
      </c>
      <c r="I1135" s="48">
        <v>2</v>
      </c>
      <c r="J1135" s="55">
        <f>Table1[[#This Row],[APU
(units)]]+(Table1[[#This Row],[APU Trend]]*Table1[[#This Row],[APU
(units)]])</f>
        <v>1666</v>
      </c>
      <c r="K1135" s="55" t="str">
        <f>IF(Table1[[#This Row],[On Hand Stock (units)]]&gt;J1135,"Yes","No")</f>
        <v>No</v>
      </c>
      <c r="L1135" s="55">
        <f>Table1[[#This Row],[Lead Time (days)]]/Table1[[#This Row],[S-OTD]]</f>
        <v>2.2727272727272729</v>
      </c>
      <c r="M1135" s="55">
        <f>(Table1[[#This Row],[Demand variability (COV)]]/100)*E1135</f>
        <v>22.847999999999999</v>
      </c>
      <c r="N1135" s="55">
        <f>AVERAGE(Table1[[#This Row],[Lead Time (days)]],Table1[[#This Row],[Exp. Lead time]])</f>
        <v>2.1363636363636367</v>
      </c>
      <c r="O1135" s="55">
        <f>(Table1[[#This Row],[Exp. Lead time]]-N1135)^2</f>
        <v>1.8595041322314015E-2</v>
      </c>
      <c r="P1135" s="55">
        <v>1.8595041322314015E-2</v>
      </c>
      <c r="Q1135" s="55">
        <f>1.64*SQRT(Table1[[#This Row],[Lead Time (days)]]*(M1135^2)+Table1[[#This Row],[APU
(units)]]*P1135)</f>
        <v>53.550214286910091</v>
      </c>
      <c r="R1135" s="58">
        <f>Table1[[#This Row],[Safety Stock]]+(E1135/30)*Table1[[#This Row],[Lead Time (days)]]</f>
        <v>132.88354762024341</v>
      </c>
      <c r="S1135" s="58" t="str">
        <f>IF(Table1[[#This Row],[On Hand Stock (units)]]&gt;R1135,"yes","no")</f>
        <v>yes</v>
      </c>
      <c r="T1135" s="59">
        <f>Table1[[#This Row],[On Hand Stock (units)]]-J1135</f>
        <v>-1485.5369141104802</v>
      </c>
      <c r="U1135" s="59">
        <f>Table1[[#This Row],[Exp. Lead time]]*Table1[[#This Row],[APU
(units)]]/30</f>
        <v>90.15151515151517</v>
      </c>
      <c r="V1135" s="59">
        <f>Table1[[#This Row],[On Hand Stock (units)]]+U1135</f>
        <v>270.61460104103497</v>
      </c>
      <c r="W1135" s="59" t="str">
        <f>IF(Table1[[#This Row],[On hand quantity after purchase]]&gt;Table1[[#This Row],[APU  Projection for oct]],"Yes","No")</f>
        <v>No</v>
      </c>
      <c r="X1135" s="59">
        <f>AE1135-Table1[[#This Row],[On Hand Stock (units)]]</f>
        <v>122464.04108861047</v>
      </c>
      <c r="Y1135" s="59">
        <f>MAX(Table1[[#This Row],[Qty required to meet next quarter]],Table1[[#This Row],[MOQ/One lead time demand]])</f>
        <v>122464.04108861047</v>
      </c>
      <c r="Z1135" s="59">
        <f>Table1[[#This Row],[Qty to purchase]]*Table1[[#This Row],[Std. Price ($)]]</f>
        <v>2337308.0607715878</v>
      </c>
      <c r="AA1135" s="59"/>
      <c r="AB1135" s="59"/>
      <c r="AC1135" s="61">
        <f>Table1[[#This Row],[On Hand Stock (units)]]-(12*Table1[[#This Row],[APU
(units)]])</f>
        <v>-14099.53691411048</v>
      </c>
      <c r="AD1135" s="64">
        <v>6426</v>
      </c>
      <c r="AE1135" s="65">
        <f>AD1135*Table1[[#This Row],[Std. Price ($)]]</f>
        <v>122644.50417449999</v>
      </c>
    </row>
    <row r="1136" spans="1:31" ht="18.5" x14ac:dyDescent="0.35">
      <c r="A1136" s="46">
        <v>80969.10544693761</v>
      </c>
      <c r="B1136" s="47">
        <v>85.109856569999991</v>
      </c>
      <c r="C1136" s="47">
        <v>45584.205787766463</v>
      </c>
      <c r="D1136" s="47">
        <f>Table1[[#This Row],[On-Hand Stock ($)]]/Table1[[#This Row],[Std. Price ($)]]</f>
        <v>535.59255795801971</v>
      </c>
      <c r="E1136" s="48">
        <v>584</v>
      </c>
      <c r="F1136" s="49">
        <v>0.6</v>
      </c>
      <c r="G1136" s="48">
        <v>0.82</v>
      </c>
      <c r="H1136" s="48">
        <v>0.42</v>
      </c>
      <c r="I1136" s="48">
        <v>51</v>
      </c>
      <c r="J1136" s="55">
        <f>Table1[[#This Row],[APU
(units)]]+(Table1[[#This Row],[APU Trend]]*Table1[[#This Row],[APU
(units)]])</f>
        <v>934.4</v>
      </c>
      <c r="K1136" s="55" t="str">
        <f>IF(Table1[[#This Row],[On Hand Stock (units)]]&gt;J1136,"Yes","No")</f>
        <v>No</v>
      </c>
      <c r="L1136" s="55">
        <f>Table1[[#This Row],[Lead Time (days)]]/Table1[[#This Row],[S-OTD]]</f>
        <v>62.195121951219512</v>
      </c>
      <c r="M1136" s="55">
        <f>(Table1[[#This Row],[Demand variability (COV)]]/100)*E1136</f>
        <v>2.4527999999999999</v>
      </c>
      <c r="N1136" s="55">
        <f>AVERAGE(Table1[[#This Row],[Lead Time (days)]],Table1[[#This Row],[Exp. Lead time]])</f>
        <v>56.597560975609753</v>
      </c>
      <c r="O1136" s="55">
        <f>(Table1[[#This Row],[Exp. Lead time]]-N1136)^2</f>
        <v>31.332688875669284</v>
      </c>
      <c r="P1136" s="55">
        <v>31.332688875669284</v>
      </c>
      <c r="Q1136" s="55">
        <f>1.64*SQRT(Table1[[#This Row],[Lead Time (days)]]*(M1136^2)+Table1[[#This Row],[APU
(units)]]*P1136)</f>
        <v>223.69694938984244</v>
      </c>
      <c r="R1136" s="58">
        <f>Table1[[#This Row],[Safety Stock]]+(E1136/30)*Table1[[#This Row],[Lead Time (days)]]</f>
        <v>1216.4969493898425</v>
      </c>
      <c r="S1136" s="58" t="str">
        <f>IF(Table1[[#This Row],[On Hand Stock (units)]]&gt;R1136,"yes","no")</f>
        <v>no</v>
      </c>
      <c r="T1136" s="59">
        <f>Table1[[#This Row],[On Hand Stock (units)]]-J1136</f>
        <v>-398.80744204198027</v>
      </c>
      <c r="U1136" s="59">
        <f>Table1[[#This Row],[Exp. Lead time]]*Table1[[#This Row],[APU
(units)]]/30</f>
        <v>1210.7317073170732</v>
      </c>
      <c r="V1136" s="59">
        <f>Table1[[#This Row],[On Hand Stock (units)]]+U1136</f>
        <v>1746.3242652750928</v>
      </c>
      <c r="W1136" s="59" t="str">
        <f>IF(Table1[[#This Row],[On hand quantity after purchase]]&gt;Table1[[#This Row],[APU  Projection for oct]],"Yes","No")</f>
        <v>Yes</v>
      </c>
      <c r="X1136" s="59">
        <f>AE1136-Table1[[#This Row],[On Hand Stock (units)]]</f>
        <v>327511.83860544988</v>
      </c>
      <c r="Y1136" s="59">
        <f>MAX(Table1[[#This Row],[Qty required to meet next quarter]],Table1[[#This Row],[MOQ/One lead time demand]])</f>
        <v>327511.83860544988</v>
      </c>
      <c r="Z1136" s="59">
        <f>Table1[[#This Row],[Qty to purchase]]*Table1[[#This Row],[Std. Price ($)]]</f>
        <v>27874485.608686827</v>
      </c>
      <c r="AA1136" s="59"/>
      <c r="AB1136" s="59"/>
      <c r="AC1136" s="61">
        <f>Table1[[#This Row],[On Hand Stock (units)]]-(12*Table1[[#This Row],[APU
(units)]])</f>
        <v>-6472.4074420419802</v>
      </c>
      <c r="AD1136" s="64">
        <v>3854.3999999999996</v>
      </c>
      <c r="AE1136" s="65">
        <f>AD1136*Table1[[#This Row],[Std. Price ($)]]</f>
        <v>328047.43116340792</v>
      </c>
    </row>
    <row r="1137" spans="1:31" ht="18.5" x14ac:dyDescent="0.35">
      <c r="A1137" s="46">
        <v>84472.299127248712</v>
      </c>
      <c r="B1137" s="47">
        <v>44.912209999999995</v>
      </c>
      <c r="C1137" s="47">
        <v>2452.07905303196</v>
      </c>
      <c r="D1137" s="47">
        <f>Table1[[#This Row],[On-Hand Stock ($)]]/Table1[[#This Row],[Std. Price ($)]]</f>
        <v>54.597158613035525</v>
      </c>
      <c r="E1137" s="48">
        <v>874</v>
      </c>
      <c r="F1137" s="49">
        <v>-0.4</v>
      </c>
      <c r="G1137" s="48">
        <v>1</v>
      </c>
      <c r="H1137" s="48">
        <v>0.52</v>
      </c>
      <c r="I1137" s="48">
        <v>3</v>
      </c>
      <c r="J1137" s="55">
        <f>Table1[[#This Row],[APU
(units)]]+(Table1[[#This Row],[APU Trend]]*Table1[[#This Row],[APU
(units)]])</f>
        <v>524.4</v>
      </c>
      <c r="K1137" s="55" t="str">
        <f>IF(Table1[[#This Row],[On Hand Stock (units)]]&gt;J1137,"Yes","No")</f>
        <v>No</v>
      </c>
      <c r="L1137" s="55">
        <f>Table1[[#This Row],[Lead Time (days)]]/Table1[[#This Row],[S-OTD]]</f>
        <v>3</v>
      </c>
      <c r="M1137" s="55">
        <f>(Table1[[#This Row],[Demand variability (COV)]]/100)*E1137</f>
        <v>4.5447999999999995</v>
      </c>
      <c r="N1137" s="55">
        <f>AVERAGE(Table1[[#This Row],[Lead Time (days)]],Table1[[#This Row],[Exp. Lead time]])</f>
        <v>3</v>
      </c>
      <c r="O1137" s="55">
        <f>(Table1[[#This Row],[Exp. Lead time]]-N1137)^2</f>
        <v>0</v>
      </c>
      <c r="P1137" s="55">
        <v>0</v>
      </c>
      <c r="Q1137" s="55">
        <f>1.64*SQRT(Table1[[#This Row],[Lead Time (days)]]*(M1137^2)+Table1[[#This Row],[APU
(units)]]*P1137)</f>
        <v>12.909792196792013</v>
      </c>
      <c r="R1137" s="58">
        <f>Table1[[#This Row],[Safety Stock]]+(E1137/30)*Table1[[#This Row],[Lead Time (days)]]</f>
        <v>100.30979219679202</v>
      </c>
      <c r="S1137" s="58" t="str">
        <f>IF(Table1[[#This Row],[On Hand Stock (units)]]&gt;R1137,"yes","no")</f>
        <v>no</v>
      </c>
      <c r="T1137" s="59">
        <f>Table1[[#This Row],[On Hand Stock (units)]]-J1137</f>
        <v>-469.80284138696447</v>
      </c>
      <c r="U1137" s="59">
        <f>Table1[[#This Row],[Exp. Lead time]]*Table1[[#This Row],[APU
(units)]]/30</f>
        <v>87.4</v>
      </c>
      <c r="V1137" s="59">
        <f>Table1[[#This Row],[On Hand Stock (units)]]+U1137</f>
        <v>141.99715861303554</v>
      </c>
      <c r="W1137" s="59" t="str">
        <f>IF(Table1[[#This Row],[On hand quantity after purchase]]&gt;Table1[[#This Row],[APU  Projection for oct]],"Yes","No")</f>
        <v>No</v>
      </c>
      <c r="X1137" s="59">
        <f>AE1137-Table1[[#This Row],[On Hand Stock (units)]]</f>
        <v>23497.365765386949</v>
      </c>
      <c r="Y1137" s="59">
        <f>MAX(Table1[[#This Row],[Qty required to meet next quarter]],Table1[[#This Row],[MOQ/One lead time demand]])</f>
        <v>23497.365765386949</v>
      </c>
      <c r="Z1137" s="59">
        <f>Table1[[#This Row],[Qty to purchase]]*Table1[[#This Row],[Std. Price ($)]]</f>
        <v>1055318.6257018691</v>
      </c>
      <c r="AA1137" s="59"/>
      <c r="AB1137" s="59"/>
      <c r="AC1137" s="61">
        <f>Table1[[#This Row],[On Hand Stock (units)]]-(12*Table1[[#This Row],[APU
(units)]])</f>
        <v>-10433.402841386964</v>
      </c>
      <c r="AD1137" s="64">
        <v>524.39999999999975</v>
      </c>
      <c r="AE1137" s="65">
        <f>AD1137*Table1[[#This Row],[Std. Price ($)]]</f>
        <v>23551.962923999985</v>
      </c>
    </row>
    <row r="1138" spans="1:31" ht="18.5" x14ac:dyDescent="0.35">
      <c r="A1138" s="46">
        <v>46978.241834004133</v>
      </c>
      <c r="B1138" s="47">
        <v>86.08092212999999</v>
      </c>
      <c r="C1138" s="47">
        <v>30222.191620423822</v>
      </c>
      <c r="D1138" s="47">
        <f>Table1[[#This Row],[On-Hand Stock ($)]]/Table1[[#This Row],[Std. Price ($)]]</f>
        <v>351.09047246011215</v>
      </c>
      <c r="E1138" s="48">
        <v>656</v>
      </c>
      <c r="F1138" s="49">
        <v>0.8</v>
      </c>
      <c r="G1138" s="48">
        <v>0.92</v>
      </c>
      <c r="H1138" s="48">
        <v>0.48</v>
      </c>
      <c r="I1138" s="48">
        <v>28</v>
      </c>
      <c r="J1138" s="55">
        <f>Table1[[#This Row],[APU
(units)]]+(Table1[[#This Row],[APU Trend]]*Table1[[#This Row],[APU
(units)]])</f>
        <v>1180.8000000000002</v>
      </c>
      <c r="K1138" s="55" t="str">
        <f>IF(Table1[[#This Row],[On Hand Stock (units)]]&gt;J1138,"Yes","No")</f>
        <v>No</v>
      </c>
      <c r="L1138" s="55">
        <f>Table1[[#This Row],[Lead Time (days)]]/Table1[[#This Row],[S-OTD]]</f>
        <v>30.434782608695652</v>
      </c>
      <c r="M1138" s="55">
        <f>(Table1[[#This Row],[Demand variability (COV)]]/100)*E1138</f>
        <v>3.1487999999999996</v>
      </c>
      <c r="N1138" s="55">
        <f>AVERAGE(Table1[[#This Row],[Lead Time (days)]],Table1[[#This Row],[Exp. Lead time]])</f>
        <v>29.217391304347828</v>
      </c>
      <c r="O1138" s="55">
        <f>(Table1[[#This Row],[Exp. Lead time]]-N1138)^2</f>
        <v>1.4820415879016973</v>
      </c>
      <c r="P1138" s="55">
        <v>1.4820415879016973</v>
      </c>
      <c r="Q1138" s="55">
        <f>1.64*SQRT(Table1[[#This Row],[Lead Time (days)]]*(M1138^2)+Table1[[#This Row],[APU
(units)]]*P1138)</f>
        <v>57.978990348908773</v>
      </c>
      <c r="R1138" s="58">
        <f>Table1[[#This Row],[Safety Stock]]+(E1138/30)*Table1[[#This Row],[Lead Time (days)]]</f>
        <v>670.24565701557538</v>
      </c>
      <c r="S1138" s="58" t="str">
        <f>IF(Table1[[#This Row],[On Hand Stock (units)]]&gt;R1138,"yes","no")</f>
        <v>no</v>
      </c>
      <c r="T1138" s="59">
        <f>Table1[[#This Row],[On Hand Stock (units)]]-J1138</f>
        <v>-829.70952753988809</v>
      </c>
      <c r="U1138" s="59">
        <f>Table1[[#This Row],[Exp. Lead time]]*Table1[[#This Row],[APU
(units)]]/30</f>
        <v>665.50724637681162</v>
      </c>
      <c r="V1138" s="59">
        <f>Table1[[#This Row],[On Hand Stock (units)]]+U1138</f>
        <v>1016.5977188369238</v>
      </c>
      <c r="W1138" s="59" t="str">
        <f>IF(Table1[[#This Row],[On hand quantity after purchase]]&gt;Table1[[#This Row],[APU  Projection for oct]],"Yes","No")</f>
        <v>No</v>
      </c>
      <c r="X1138" s="59">
        <f>AE1138-Table1[[#This Row],[On Hand Stock (units)]]</f>
        <v>440107.77188232396</v>
      </c>
      <c r="Y1138" s="59">
        <f>MAX(Table1[[#This Row],[Qty required to meet next quarter]],Table1[[#This Row],[MOQ/One lead time demand]])</f>
        <v>440107.77188232396</v>
      </c>
      <c r="Z1138" s="59">
        <f>Table1[[#This Row],[Qty to purchase]]*Table1[[#This Row],[Std. Price ($)]]</f>
        <v>37884882.840210125</v>
      </c>
      <c r="AA1138" s="59"/>
      <c r="AB1138" s="59"/>
      <c r="AC1138" s="61">
        <f>Table1[[#This Row],[On Hand Stock (units)]]-(12*Table1[[#This Row],[APU
(units)]])</f>
        <v>-7520.9095275398877</v>
      </c>
      <c r="AD1138" s="64">
        <v>5116.8000000000011</v>
      </c>
      <c r="AE1138" s="65">
        <f>AD1138*Table1[[#This Row],[Std. Price ($)]]</f>
        <v>440458.86235478404</v>
      </c>
    </row>
    <row r="1139" spans="1:31" ht="18.5" x14ac:dyDescent="0.35">
      <c r="A1139" s="46">
        <v>1194.6629587840096</v>
      </c>
      <c r="B1139" s="47">
        <v>13.618806060000001</v>
      </c>
      <c r="C1139" s="47">
        <v>4540.2061236224235</v>
      </c>
      <c r="D1139" s="47">
        <f>Table1[[#This Row],[On-Hand Stock ($)]]/Table1[[#This Row],[Std. Price ($)]]</f>
        <v>333.37769137909459</v>
      </c>
      <c r="E1139" s="48">
        <v>446</v>
      </c>
      <c r="F1139" s="49">
        <v>0.8</v>
      </c>
      <c r="G1139" s="48">
        <v>0.92</v>
      </c>
      <c r="H1139" s="48">
        <v>0.59</v>
      </c>
      <c r="I1139" s="48">
        <v>29</v>
      </c>
      <c r="J1139" s="55">
        <f>Table1[[#This Row],[APU
(units)]]+(Table1[[#This Row],[APU Trend]]*Table1[[#This Row],[APU
(units)]])</f>
        <v>802.8</v>
      </c>
      <c r="K1139" s="55" t="str">
        <f>IF(Table1[[#This Row],[On Hand Stock (units)]]&gt;J1139,"Yes","No")</f>
        <v>No</v>
      </c>
      <c r="L1139" s="55">
        <f>Table1[[#This Row],[Lead Time (days)]]/Table1[[#This Row],[S-OTD]]</f>
        <v>31.521739130434781</v>
      </c>
      <c r="M1139" s="55">
        <f>(Table1[[#This Row],[Demand variability (COV)]]/100)*E1139</f>
        <v>2.6313999999999997</v>
      </c>
      <c r="N1139" s="55">
        <f>AVERAGE(Table1[[#This Row],[Lead Time (days)]],Table1[[#This Row],[Exp. Lead time]])</f>
        <v>30.260869565217391</v>
      </c>
      <c r="O1139" s="55">
        <f>(Table1[[#This Row],[Exp. Lead time]]-N1139)^2</f>
        <v>1.5897920604914919</v>
      </c>
      <c r="P1139" s="55">
        <v>1.5897920604914919</v>
      </c>
      <c r="Q1139" s="55">
        <f>1.64*SQRT(Table1[[#This Row],[Lead Time (days)]]*(M1139^2)+Table1[[#This Row],[APU
(units)]]*P1139)</f>
        <v>49.468527103653841</v>
      </c>
      <c r="R1139" s="58">
        <f>Table1[[#This Row],[Safety Stock]]+(E1139/30)*Table1[[#This Row],[Lead Time (days)]]</f>
        <v>480.60186043698718</v>
      </c>
      <c r="S1139" s="58" t="str">
        <f>IF(Table1[[#This Row],[On Hand Stock (units)]]&gt;R1139,"yes","no")</f>
        <v>no</v>
      </c>
      <c r="T1139" s="59">
        <f>Table1[[#This Row],[On Hand Stock (units)]]-J1139</f>
        <v>-469.42230862090537</v>
      </c>
      <c r="U1139" s="59">
        <f>Table1[[#This Row],[Exp. Lead time]]*Table1[[#This Row],[APU
(units)]]/30</f>
        <v>468.62318840579707</v>
      </c>
      <c r="V1139" s="59">
        <f>Table1[[#This Row],[On Hand Stock (units)]]+U1139</f>
        <v>802.00087978489159</v>
      </c>
      <c r="W1139" s="59" t="str">
        <f>IF(Table1[[#This Row],[On hand quantity after purchase]]&gt;Table1[[#This Row],[APU  Projection for oct]],"Yes","No")</f>
        <v>No</v>
      </c>
      <c r="X1139" s="59">
        <f>AE1139-Table1[[#This Row],[On Hand Stock (units)]]</f>
        <v>47043.724830148909</v>
      </c>
      <c r="Y1139" s="59">
        <f>MAX(Table1[[#This Row],[Qty required to meet next quarter]],Table1[[#This Row],[MOQ/One lead time demand]])</f>
        <v>47043.724830148909</v>
      </c>
      <c r="Z1139" s="59">
        <f>Table1[[#This Row],[Qty to purchase]]*Table1[[#This Row],[Std. Price ($)]]</f>
        <v>640679.36480180442</v>
      </c>
      <c r="AA1139" s="59"/>
      <c r="AB1139" s="59"/>
      <c r="AC1139" s="61">
        <f>Table1[[#This Row],[On Hand Stock (units)]]-(12*Table1[[#This Row],[APU
(units)]])</f>
        <v>-5018.6223086209056</v>
      </c>
      <c r="AD1139" s="64">
        <v>3478.8</v>
      </c>
      <c r="AE1139" s="65">
        <f>AD1139*Table1[[#This Row],[Std. Price ($)]]</f>
        <v>47377.102521528002</v>
      </c>
    </row>
    <row r="1140" spans="1:31" ht="18.5" x14ac:dyDescent="0.35">
      <c r="A1140" s="46">
        <v>28952.468732987014</v>
      </c>
      <c r="B1140" s="47">
        <v>6.3171334399999992</v>
      </c>
      <c r="C1140" s="47">
        <v>1166.0642397718386</v>
      </c>
      <c r="D1140" s="47">
        <f>Table1[[#This Row],[On-Hand Stock ($)]]/Table1[[#This Row],[Std. Price ($)]]</f>
        <v>184.58755871584671</v>
      </c>
      <c r="E1140" s="48">
        <v>608</v>
      </c>
      <c r="F1140" s="49">
        <v>-0.4</v>
      </c>
      <c r="G1140" s="48">
        <v>0.91</v>
      </c>
      <c r="H1140" s="48">
        <v>1.04</v>
      </c>
      <c r="I1140" s="48">
        <v>8</v>
      </c>
      <c r="J1140" s="55">
        <f>Table1[[#This Row],[APU
(units)]]+(Table1[[#This Row],[APU Trend]]*Table1[[#This Row],[APU
(units)]])</f>
        <v>364.79999999999995</v>
      </c>
      <c r="K1140" s="55" t="str">
        <f>IF(Table1[[#This Row],[On Hand Stock (units)]]&gt;J1140,"Yes","No")</f>
        <v>No</v>
      </c>
      <c r="L1140" s="55">
        <f>Table1[[#This Row],[Lead Time (days)]]/Table1[[#This Row],[S-OTD]]</f>
        <v>8.7912087912087902</v>
      </c>
      <c r="M1140" s="55">
        <f>(Table1[[#This Row],[Demand variability (COV)]]/100)*E1140</f>
        <v>6.3231999999999999</v>
      </c>
      <c r="N1140" s="55">
        <f>AVERAGE(Table1[[#This Row],[Lead Time (days)]],Table1[[#This Row],[Exp. Lead time]])</f>
        <v>8.3956043956043942</v>
      </c>
      <c r="O1140" s="55">
        <f>(Table1[[#This Row],[Exp. Lead time]]-N1140)^2</f>
        <v>0.15650283782151944</v>
      </c>
      <c r="P1140" s="55">
        <v>0.15650283782151944</v>
      </c>
      <c r="Q1140" s="55">
        <f>1.64*SQRT(Table1[[#This Row],[Lead Time (days)]]*(M1140^2)+Table1[[#This Row],[APU
(units)]]*P1140)</f>
        <v>33.410007841994371</v>
      </c>
      <c r="R1140" s="58">
        <f>Table1[[#This Row],[Safety Stock]]+(E1140/30)*Table1[[#This Row],[Lead Time (days)]]</f>
        <v>195.5433411753277</v>
      </c>
      <c r="S1140" s="58" t="str">
        <f>IF(Table1[[#This Row],[On Hand Stock (units)]]&gt;R1140,"yes","no")</f>
        <v>no</v>
      </c>
      <c r="T1140" s="59">
        <f>Table1[[#This Row],[On Hand Stock (units)]]-J1140</f>
        <v>-180.21244128415324</v>
      </c>
      <c r="U1140" s="59">
        <f>Table1[[#This Row],[Exp. Lead time]]*Table1[[#This Row],[APU
(units)]]/30</f>
        <v>178.16849816849813</v>
      </c>
      <c r="V1140" s="59">
        <f>Table1[[#This Row],[On Hand Stock (units)]]+U1140</f>
        <v>362.75605688434484</v>
      </c>
      <c r="W1140" s="59" t="str">
        <f>IF(Table1[[#This Row],[On hand quantity after purchase]]&gt;Table1[[#This Row],[APU  Projection for oct]],"Yes","No")</f>
        <v>No</v>
      </c>
      <c r="X1140" s="59">
        <f>AE1140-Table1[[#This Row],[On Hand Stock (units)]]</f>
        <v>2119.9027201961517</v>
      </c>
      <c r="Y1140" s="59">
        <f>MAX(Table1[[#This Row],[Qty required to meet next quarter]],Table1[[#This Row],[MOQ/One lead time demand]])</f>
        <v>2119.9027201961517</v>
      </c>
      <c r="Z1140" s="59">
        <f>Table1[[#This Row],[Qty to purchase]]*Table1[[#This Row],[Std. Price ($)]]</f>
        <v>13391.708363298072</v>
      </c>
      <c r="AA1140" s="59"/>
      <c r="AB1140" s="59"/>
      <c r="AC1140" s="61">
        <f>Table1[[#This Row],[On Hand Stock (units)]]-(12*Table1[[#This Row],[APU
(units)]])</f>
        <v>-7111.4124412841529</v>
      </c>
      <c r="AD1140" s="64">
        <v>364.79999999999978</v>
      </c>
      <c r="AE1140" s="65">
        <f>AD1140*Table1[[#This Row],[Std. Price ($)]]</f>
        <v>2304.4902789119983</v>
      </c>
    </row>
    <row r="1141" spans="1:31" ht="18.5" x14ac:dyDescent="0.35">
      <c r="A1141" s="46">
        <v>26415.882082796394</v>
      </c>
      <c r="B1141" s="47">
        <v>13.663715689999998</v>
      </c>
      <c r="C1141" s="47">
        <v>1039.0138151146568</v>
      </c>
      <c r="D1141" s="47">
        <f>Table1[[#This Row],[On-Hand Stock ($)]]/Table1[[#This Row],[Std. Price ($)]]</f>
        <v>76.041820445303557</v>
      </c>
      <c r="E1141" s="48">
        <v>704</v>
      </c>
      <c r="F1141" s="49">
        <v>-0.4</v>
      </c>
      <c r="G1141" s="48">
        <v>0.95</v>
      </c>
      <c r="H1141" s="48">
        <v>0.61</v>
      </c>
      <c r="I1141" s="48">
        <v>5</v>
      </c>
      <c r="J1141" s="55">
        <f>Table1[[#This Row],[APU
(units)]]+(Table1[[#This Row],[APU Trend]]*Table1[[#This Row],[APU
(units)]])</f>
        <v>422.4</v>
      </c>
      <c r="K1141" s="55" t="str">
        <f>IF(Table1[[#This Row],[On Hand Stock (units)]]&gt;J1141,"Yes","No")</f>
        <v>No</v>
      </c>
      <c r="L1141" s="55">
        <f>Table1[[#This Row],[Lead Time (days)]]/Table1[[#This Row],[S-OTD]]</f>
        <v>5.2631578947368425</v>
      </c>
      <c r="M1141" s="55">
        <f>(Table1[[#This Row],[Demand variability (COV)]]/100)*E1141</f>
        <v>4.2943999999999996</v>
      </c>
      <c r="N1141" s="55">
        <f>AVERAGE(Table1[[#This Row],[Lead Time (days)]],Table1[[#This Row],[Exp. Lead time]])</f>
        <v>5.1315789473684212</v>
      </c>
      <c r="O1141" s="55">
        <f>(Table1[[#This Row],[Exp. Lead time]]-N1141)^2</f>
        <v>1.7313019390581767E-2</v>
      </c>
      <c r="P1141" s="55">
        <v>1.7313019390581767E-2</v>
      </c>
      <c r="Q1141" s="55">
        <f>1.64*SQRT(Table1[[#This Row],[Lead Time (days)]]*(M1141^2)+Table1[[#This Row],[APU
(units)]]*P1141)</f>
        <v>16.756733401953007</v>
      </c>
      <c r="R1141" s="58">
        <f>Table1[[#This Row],[Safety Stock]]+(E1141/30)*Table1[[#This Row],[Lead Time (days)]]</f>
        <v>134.09006673528634</v>
      </c>
      <c r="S1141" s="58" t="str">
        <f>IF(Table1[[#This Row],[On Hand Stock (units)]]&gt;R1141,"yes","no")</f>
        <v>no</v>
      </c>
      <c r="T1141" s="59">
        <f>Table1[[#This Row],[On Hand Stock (units)]]-J1141</f>
        <v>-346.35817955469645</v>
      </c>
      <c r="U1141" s="59">
        <f>Table1[[#This Row],[Exp. Lead time]]*Table1[[#This Row],[APU
(units)]]/30</f>
        <v>123.50877192982458</v>
      </c>
      <c r="V1141" s="59">
        <f>Table1[[#This Row],[On Hand Stock (units)]]+U1141</f>
        <v>199.55059237512813</v>
      </c>
      <c r="W1141" s="59" t="str">
        <f>IF(Table1[[#This Row],[On hand quantity after purchase]]&gt;Table1[[#This Row],[APU  Projection for oct]],"Yes","No")</f>
        <v>No</v>
      </c>
      <c r="X1141" s="59">
        <f>AE1141-Table1[[#This Row],[On Hand Stock (units)]]</f>
        <v>5695.5116870106922</v>
      </c>
      <c r="Y1141" s="59">
        <f>MAX(Table1[[#This Row],[Qty required to meet next quarter]],Table1[[#This Row],[MOQ/One lead time demand]])</f>
        <v>5695.5116870106922</v>
      </c>
      <c r="Z1141" s="59">
        <f>Table1[[#This Row],[Qty to purchase]]*Table1[[#This Row],[Std. Price ($)]]</f>
        <v>77821.852400386357</v>
      </c>
      <c r="AA1141" s="59"/>
      <c r="AB1141" s="59"/>
      <c r="AC1141" s="61">
        <f>Table1[[#This Row],[On Hand Stock (units)]]-(12*Table1[[#This Row],[APU
(units)]])</f>
        <v>-8371.9581795546965</v>
      </c>
      <c r="AD1141" s="64">
        <v>422.39999999999975</v>
      </c>
      <c r="AE1141" s="65">
        <f>AD1141*Table1[[#This Row],[Std. Price ($)]]</f>
        <v>5771.5535074559957</v>
      </c>
    </row>
    <row r="1142" spans="1:31" ht="18.5" x14ac:dyDescent="0.35">
      <c r="A1142" s="46">
        <v>75569.607347287252</v>
      </c>
      <c r="B1142" s="47">
        <v>83.584375669999986</v>
      </c>
      <c r="C1142" s="47">
        <v>30549.659783022078</v>
      </c>
      <c r="D1142" s="47">
        <f>Table1[[#This Row],[On-Hand Stock ($)]]/Table1[[#This Row],[Std. Price ($)]]</f>
        <v>365.49486118835637</v>
      </c>
      <c r="E1142" s="48">
        <v>446</v>
      </c>
      <c r="F1142" s="49">
        <v>0.5</v>
      </c>
      <c r="G1142" s="48">
        <v>1</v>
      </c>
      <c r="H1142" s="48">
        <v>0.81</v>
      </c>
      <c r="I1142" s="48">
        <v>26</v>
      </c>
      <c r="J1142" s="55">
        <f>Table1[[#This Row],[APU
(units)]]+(Table1[[#This Row],[APU Trend]]*Table1[[#This Row],[APU
(units)]])</f>
        <v>669</v>
      </c>
      <c r="K1142" s="55" t="str">
        <f>IF(Table1[[#This Row],[On Hand Stock (units)]]&gt;J1142,"Yes","No")</f>
        <v>No</v>
      </c>
      <c r="L1142" s="55">
        <f>Table1[[#This Row],[Lead Time (days)]]/Table1[[#This Row],[S-OTD]]</f>
        <v>26</v>
      </c>
      <c r="M1142" s="55">
        <f>(Table1[[#This Row],[Demand variability (COV)]]/100)*E1142</f>
        <v>3.6126000000000005</v>
      </c>
      <c r="N1142" s="55">
        <f>AVERAGE(Table1[[#This Row],[Lead Time (days)]],Table1[[#This Row],[Exp. Lead time]])</f>
        <v>26</v>
      </c>
      <c r="O1142" s="55">
        <f>(Table1[[#This Row],[Exp. Lead time]]-N1142)^2</f>
        <v>0</v>
      </c>
      <c r="P1142" s="55">
        <v>0</v>
      </c>
      <c r="Q1142" s="55">
        <f>1.64*SQRT(Table1[[#This Row],[Lead Time (days)]]*(M1142^2)+Table1[[#This Row],[APU
(units)]]*P1142)</f>
        <v>30.209977347480685</v>
      </c>
      <c r="R1142" s="58">
        <f>Table1[[#This Row],[Safety Stock]]+(E1142/30)*Table1[[#This Row],[Lead Time (days)]]</f>
        <v>416.74331068081403</v>
      </c>
      <c r="S1142" s="58" t="str">
        <f>IF(Table1[[#This Row],[On Hand Stock (units)]]&gt;R1142,"yes","no")</f>
        <v>no</v>
      </c>
      <c r="T1142" s="59">
        <f>Table1[[#This Row],[On Hand Stock (units)]]-J1142</f>
        <v>-303.50513881164363</v>
      </c>
      <c r="U1142" s="59">
        <f>Table1[[#This Row],[Exp. Lead time]]*Table1[[#This Row],[APU
(units)]]/30</f>
        <v>386.53333333333336</v>
      </c>
      <c r="V1142" s="59">
        <f>Table1[[#This Row],[On Hand Stock (units)]]+U1142</f>
        <v>752.02819452168978</v>
      </c>
      <c r="W1142" s="59" t="str">
        <f>IF(Table1[[#This Row],[On hand quantity after purchase]]&gt;Table1[[#This Row],[APU  Projection for oct]],"Yes","No")</f>
        <v>Yes</v>
      </c>
      <c r="X1142" s="59">
        <f>AE1142-Table1[[#This Row],[On Hand Stock (units)]]</f>
        <v>223306.29443173163</v>
      </c>
      <c r="Y1142" s="59">
        <f>MAX(Table1[[#This Row],[Qty required to meet next quarter]],Table1[[#This Row],[MOQ/One lead time demand]])</f>
        <v>223306.29443173163</v>
      </c>
      <c r="Z1142" s="59">
        <f>Table1[[#This Row],[Qty to purchase]]*Table1[[#This Row],[Std. Price ($)]]</f>
        <v>18664917.203257482</v>
      </c>
      <c r="AA1142" s="59"/>
      <c r="AB1142" s="59"/>
      <c r="AC1142" s="61">
        <f>Table1[[#This Row],[On Hand Stock (units)]]-(12*Table1[[#This Row],[APU
(units)]])</f>
        <v>-4986.5051388116435</v>
      </c>
      <c r="AD1142" s="64">
        <v>2676</v>
      </c>
      <c r="AE1142" s="65">
        <f>AD1142*Table1[[#This Row],[Std. Price ($)]]</f>
        <v>223671.78929291997</v>
      </c>
    </row>
    <row r="1143" spans="1:31" ht="18.5" x14ac:dyDescent="0.35">
      <c r="A1143" s="46">
        <v>7176.5987320129843</v>
      </c>
      <c r="B1143" s="47">
        <v>7.2769480499999988</v>
      </c>
      <c r="C1143" s="47">
        <v>2645.6936249787541</v>
      </c>
      <c r="D1143" s="47">
        <f>Table1[[#This Row],[On-Hand Stock ($)]]/Table1[[#This Row],[Std. Price ($)]]</f>
        <v>363.57187199910743</v>
      </c>
      <c r="E1143" s="48">
        <v>494</v>
      </c>
      <c r="F1143" s="49">
        <v>0.5</v>
      </c>
      <c r="G1143" s="48">
        <v>1</v>
      </c>
      <c r="H1143" s="48">
        <v>0.77</v>
      </c>
      <c r="I1143" s="48">
        <v>21</v>
      </c>
      <c r="J1143" s="55">
        <f>Table1[[#This Row],[APU
(units)]]+(Table1[[#This Row],[APU Trend]]*Table1[[#This Row],[APU
(units)]])</f>
        <v>741</v>
      </c>
      <c r="K1143" s="55" t="str">
        <f>IF(Table1[[#This Row],[On Hand Stock (units)]]&gt;J1143,"Yes","No")</f>
        <v>No</v>
      </c>
      <c r="L1143" s="55">
        <f>Table1[[#This Row],[Lead Time (days)]]/Table1[[#This Row],[S-OTD]]</f>
        <v>21</v>
      </c>
      <c r="M1143" s="55">
        <f>(Table1[[#This Row],[Demand variability (COV)]]/100)*E1143</f>
        <v>3.8038000000000003</v>
      </c>
      <c r="N1143" s="55">
        <f>AVERAGE(Table1[[#This Row],[Lead Time (days)]],Table1[[#This Row],[Exp. Lead time]])</f>
        <v>21</v>
      </c>
      <c r="O1143" s="55">
        <f>(Table1[[#This Row],[Exp. Lead time]]-N1143)^2</f>
        <v>0</v>
      </c>
      <c r="P1143" s="55">
        <v>0</v>
      </c>
      <c r="Q1143" s="55">
        <f>1.64*SQRT(Table1[[#This Row],[Lead Time (days)]]*(M1143^2)+Table1[[#This Row],[APU
(units)]]*P1143)</f>
        <v>28.587170342695757</v>
      </c>
      <c r="R1143" s="58">
        <f>Table1[[#This Row],[Safety Stock]]+(E1143/30)*Table1[[#This Row],[Lead Time (days)]]</f>
        <v>374.3871703426957</v>
      </c>
      <c r="S1143" s="58" t="str">
        <f>IF(Table1[[#This Row],[On Hand Stock (units)]]&gt;R1143,"yes","no")</f>
        <v>no</v>
      </c>
      <c r="T1143" s="59">
        <f>Table1[[#This Row],[On Hand Stock (units)]]-J1143</f>
        <v>-377.42812800089257</v>
      </c>
      <c r="U1143" s="59">
        <f>Table1[[#This Row],[Exp. Lead time]]*Table1[[#This Row],[APU
(units)]]/30</f>
        <v>345.8</v>
      </c>
      <c r="V1143" s="59">
        <f>Table1[[#This Row],[On Hand Stock (units)]]+U1143</f>
        <v>709.3718719991075</v>
      </c>
      <c r="W1143" s="59" t="str">
        <f>IF(Table1[[#This Row],[On hand quantity after purchase]]&gt;Table1[[#This Row],[APU  Projection for oct]],"Yes","No")</f>
        <v>No</v>
      </c>
      <c r="X1143" s="59">
        <f>AE1143-Table1[[#This Row],[On Hand Stock (units)]]</f>
        <v>21205.302148200888</v>
      </c>
      <c r="Y1143" s="59">
        <f>MAX(Table1[[#This Row],[Qty required to meet next quarter]],Table1[[#This Row],[MOQ/One lead time demand]])</f>
        <v>21205.302148200888</v>
      </c>
      <c r="Z1143" s="59">
        <f>Table1[[#This Row],[Qty to purchase]]*Table1[[#This Row],[Std. Price ($)]]</f>
        <v>154309.88211701124</v>
      </c>
      <c r="AA1143" s="59"/>
      <c r="AB1143" s="59"/>
      <c r="AC1143" s="61">
        <f>Table1[[#This Row],[On Hand Stock (units)]]-(12*Table1[[#This Row],[APU
(units)]])</f>
        <v>-5564.4281280008927</v>
      </c>
      <c r="AD1143" s="64">
        <v>2964</v>
      </c>
      <c r="AE1143" s="65">
        <f>AD1143*Table1[[#This Row],[Std. Price ($)]]</f>
        <v>21568.874020199997</v>
      </c>
    </row>
    <row r="1144" spans="1:31" ht="18.5" x14ac:dyDescent="0.35">
      <c r="A1144" s="46">
        <v>40989.982319494746</v>
      </c>
      <c r="B1144" s="47">
        <v>5.0150899999999998</v>
      </c>
      <c r="C1144" s="47">
        <v>1218.2238141064524</v>
      </c>
      <c r="D1144" s="47">
        <f>Table1[[#This Row],[On-Hand Stock ($)]]/Table1[[#This Row],[Std. Price ($)]]</f>
        <v>242.91165544515701</v>
      </c>
      <c r="E1144" s="48">
        <v>640</v>
      </c>
      <c r="F1144" s="49">
        <v>-0.4</v>
      </c>
      <c r="G1144" s="48">
        <v>0.95</v>
      </c>
      <c r="H1144" s="48">
        <v>0.46</v>
      </c>
      <c r="I1144" s="48">
        <v>18</v>
      </c>
      <c r="J1144" s="55">
        <f>Table1[[#This Row],[APU
(units)]]+(Table1[[#This Row],[APU Trend]]*Table1[[#This Row],[APU
(units)]])</f>
        <v>384</v>
      </c>
      <c r="K1144" s="55" t="str">
        <f>IF(Table1[[#This Row],[On Hand Stock (units)]]&gt;J1144,"Yes","No")</f>
        <v>No</v>
      </c>
      <c r="L1144" s="55">
        <f>Table1[[#This Row],[Lead Time (days)]]/Table1[[#This Row],[S-OTD]]</f>
        <v>18.947368421052634</v>
      </c>
      <c r="M1144" s="55">
        <f>(Table1[[#This Row],[Demand variability (COV)]]/100)*E1144</f>
        <v>2.944</v>
      </c>
      <c r="N1144" s="55">
        <f>AVERAGE(Table1[[#This Row],[Lead Time (days)]],Table1[[#This Row],[Exp. Lead time]])</f>
        <v>18.473684210526315</v>
      </c>
      <c r="O1144" s="55">
        <f>(Table1[[#This Row],[Exp. Lead time]]-N1144)^2</f>
        <v>0.22437673130194172</v>
      </c>
      <c r="P1144" s="55">
        <v>0.22437673130194172</v>
      </c>
      <c r="Q1144" s="55">
        <f>1.64*SQRT(Table1[[#This Row],[Lead Time (days)]]*(M1144^2)+Table1[[#This Row],[APU
(units)]]*P1144)</f>
        <v>28.387142545649247</v>
      </c>
      <c r="R1144" s="58">
        <f>Table1[[#This Row],[Safety Stock]]+(E1144/30)*Table1[[#This Row],[Lead Time (days)]]</f>
        <v>412.38714254564923</v>
      </c>
      <c r="S1144" s="58" t="str">
        <f>IF(Table1[[#This Row],[On Hand Stock (units)]]&gt;R1144,"yes","no")</f>
        <v>no</v>
      </c>
      <c r="T1144" s="59">
        <f>Table1[[#This Row],[On Hand Stock (units)]]-J1144</f>
        <v>-141.08834455484299</v>
      </c>
      <c r="U1144" s="59">
        <f>Table1[[#This Row],[Exp. Lead time]]*Table1[[#This Row],[APU
(units)]]/30</f>
        <v>404.21052631578948</v>
      </c>
      <c r="V1144" s="59">
        <f>Table1[[#This Row],[On Hand Stock (units)]]+U1144</f>
        <v>647.12218176094643</v>
      </c>
      <c r="W1144" s="59" t="str">
        <f>IF(Table1[[#This Row],[On hand quantity after purchase]]&gt;Table1[[#This Row],[APU  Projection for oct]],"Yes","No")</f>
        <v>Yes</v>
      </c>
      <c r="X1144" s="59">
        <f>AE1144-Table1[[#This Row],[On Hand Stock (units)]]</f>
        <v>1682.8829045548423</v>
      </c>
      <c r="Y1144" s="59">
        <f>MAX(Table1[[#This Row],[Qty required to meet next quarter]],Table1[[#This Row],[MOQ/One lead time demand]])</f>
        <v>1682.8829045548423</v>
      </c>
      <c r="Z1144" s="59">
        <f>Table1[[#This Row],[Qty to purchase]]*Table1[[#This Row],[Std. Price ($)]]</f>
        <v>8439.8092258039433</v>
      </c>
      <c r="AA1144" s="59"/>
      <c r="AB1144" s="59"/>
      <c r="AC1144" s="61">
        <f>Table1[[#This Row],[On Hand Stock (units)]]-(12*Table1[[#This Row],[APU
(units)]])</f>
        <v>-7437.0883445548434</v>
      </c>
      <c r="AD1144" s="64">
        <v>383.99999999999989</v>
      </c>
      <c r="AE1144" s="65">
        <f>AD1144*Table1[[#This Row],[Std. Price ($)]]</f>
        <v>1925.7945599999994</v>
      </c>
    </row>
    <row r="1145" spans="1:31" ht="18.5" x14ac:dyDescent="0.35">
      <c r="A1145" s="46">
        <v>62848.090461003325</v>
      </c>
      <c r="B1145" s="47">
        <v>7.5467541299999992</v>
      </c>
      <c r="C1145" s="47">
        <v>569.4322477124133</v>
      </c>
      <c r="D1145" s="47">
        <f>Table1[[#This Row],[On-Hand Stock ($)]]/Table1[[#This Row],[Std. Price ($)]]</f>
        <v>75.45392865640018</v>
      </c>
      <c r="E1145" s="48">
        <v>372</v>
      </c>
      <c r="F1145" s="49">
        <v>1.2</v>
      </c>
      <c r="G1145" s="48">
        <v>0.87</v>
      </c>
      <c r="H1145" s="48">
        <v>0.91</v>
      </c>
      <c r="I1145" s="48">
        <v>5</v>
      </c>
      <c r="J1145" s="55">
        <f>Table1[[#This Row],[APU
(units)]]+(Table1[[#This Row],[APU Trend]]*Table1[[#This Row],[APU
(units)]])</f>
        <v>818.4</v>
      </c>
      <c r="K1145" s="55" t="str">
        <f>IF(Table1[[#This Row],[On Hand Stock (units)]]&gt;J1145,"Yes","No")</f>
        <v>No</v>
      </c>
      <c r="L1145" s="55">
        <f>Table1[[#This Row],[Lead Time (days)]]/Table1[[#This Row],[S-OTD]]</f>
        <v>5.7471264367816088</v>
      </c>
      <c r="M1145" s="55">
        <f>(Table1[[#This Row],[Demand variability (COV)]]/100)*E1145</f>
        <v>3.3852000000000002</v>
      </c>
      <c r="N1145" s="55">
        <f>AVERAGE(Table1[[#This Row],[Lead Time (days)]],Table1[[#This Row],[Exp. Lead time]])</f>
        <v>5.3735632183908049</v>
      </c>
      <c r="O1145" s="55">
        <f>(Table1[[#This Row],[Exp. Lead time]]-N1145)^2</f>
        <v>0.1395494781344955</v>
      </c>
      <c r="P1145" s="55">
        <v>0.1395494781344955</v>
      </c>
      <c r="Q1145" s="55">
        <f>1.64*SQRT(Table1[[#This Row],[Lead Time (days)]]*(M1145^2)+Table1[[#This Row],[APU
(units)]]*P1145)</f>
        <v>17.138612130134707</v>
      </c>
      <c r="R1145" s="58">
        <f>Table1[[#This Row],[Safety Stock]]+(E1145/30)*Table1[[#This Row],[Lead Time (days)]]</f>
        <v>79.138612130134703</v>
      </c>
      <c r="S1145" s="58" t="str">
        <f>IF(Table1[[#This Row],[On Hand Stock (units)]]&gt;R1145,"yes","no")</f>
        <v>no</v>
      </c>
      <c r="T1145" s="59">
        <f>Table1[[#This Row],[On Hand Stock (units)]]-J1145</f>
        <v>-742.94607134359978</v>
      </c>
      <c r="U1145" s="59">
        <f>Table1[[#This Row],[Exp. Lead time]]*Table1[[#This Row],[APU
(units)]]/30</f>
        <v>71.264367816091948</v>
      </c>
      <c r="V1145" s="59">
        <f>Table1[[#This Row],[On Hand Stock (units)]]+U1145</f>
        <v>146.71829647249211</v>
      </c>
      <c r="W1145" s="59" t="str">
        <f>IF(Table1[[#This Row],[On hand quantity after purchase]]&gt;Table1[[#This Row],[APU  Projection for oct]],"Yes","No")</f>
        <v>No</v>
      </c>
      <c r="X1145" s="59">
        <f>AE1145-Table1[[#This Row],[On Hand Stock (units)]]</f>
        <v>28559.949942215593</v>
      </c>
      <c r="Y1145" s="59">
        <f>MAX(Table1[[#This Row],[Qty required to meet next quarter]],Table1[[#This Row],[MOQ/One lead time demand]])</f>
        <v>28559.949942215593</v>
      </c>
      <c r="Z1145" s="59">
        <f>Table1[[#This Row],[Qty to purchase]]*Table1[[#This Row],[Std. Price ($)]]</f>
        <v>215534.92017900877</v>
      </c>
      <c r="AA1145" s="59"/>
      <c r="AB1145" s="59"/>
      <c r="AC1145" s="61">
        <f>Table1[[#This Row],[On Hand Stock (units)]]-(12*Table1[[#This Row],[APU
(units)]])</f>
        <v>-4388.5460713435996</v>
      </c>
      <c r="AD1145" s="64">
        <v>3794.3999999999996</v>
      </c>
      <c r="AE1145" s="65">
        <f>AD1145*Table1[[#This Row],[Std. Price ($)]]</f>
        <v>28635.403870871993</v>
      </c>
    </row>
    <row r="1146" spans="1:31" ht="18.5" x14ac:dyDescent="0.35">
      <c r="A1146" s="46">
        <v>66926.058190086318</v>
      </c>
      <c r="B1146" s="47">
        <v>14.86682688</v>
      </c>
      <c r="C1146" s="47">
        <v>4375.9721938550028</v>
      </c>
      <c r="D1146" s="47">
        <f>Table1[[#This Row],[On-Hand Stock ($)]]/Table1[[#This Row],[Std. Price ($)]]</f>
        <v>294.34473335677956</v>
      </c>
      <c r="E1146" s="48">
        <v>608</v>
      </c>
      <c r="F1146" s="49">
        <v>1.5</v>
      </c>
      <c r="G1146" s="48">
        <v>0.97</v>
      </c>
      <c r="H1146" s="48">
        <v>0.53</v>
      </c>
      <c r="I1146" s="48">
        <v>21</v>
      </c>
      <c r="J1146" s="55">
        <f>Table1[[#This Row],[APU
(units)]]+(Table1[[#This Row],[APU Trend]]*Table1[[#This Row],[APU
(units)]])</f>
        <v>1520</v>
      </c>
      <c r="K1146" s="55" t="str">
        <f>IF(Table1[[#This Row],[On Hand Stock (units)]]&gt;J1146,"Yes","No")</f>
        <v>No</v>
      </c>
      <c r="L1146" s="55">
        <f>Table1[[#This Row],[Lead Time (days)]]/Table1[[#This Row],[S-OTD]]</f>
        <v>21.649484536082475</v>
      </c>
      <c r="M1146" s="55">
        <f>(Table1[[#This Row],[Demand variability (COV)]]/100)*E1146</f>
        <v>3.2223999999999999</v>
      </c>
      <c r="N1146" s="55">
        <f>AVERAGE(Table1[[#This Row],[Lead Time (days)]],Table1[[#This Row],[Exp. Lead time]])</f>
        <v>21.324742268041238</v>
      </c>
      <c r="O1146" s="55">
        <f>(Table1[[#This Row],[Exp. Lead time]]-N1146)^2</f>
        <v>0.1054575406525671</v>
      </c>
      <c r="P1146" s="55">
        <v>0.1054575406525671</v>
      </c>
      <c r="Q1146" s="55">
        <f>1.64*SQRT(Table1[[#This Row],[Lead Time (days)]]*(M1146^2)+Table1[[#This Row],[APU
(units)]]*P1146)</f>
        <v>27.549036208147385</v>
      </c>
      <c r="R1146" s="58">
        <f>Table1[[#This Row],[Safety Stock]]+(E1146/30)*Table1[[#This Row],[Lead Time (days)]]</f>
        <v>453.14903620814732</v>
      </c>
      <c r="S1146" s="58" t="str">
        <f>IF(Table1[[#This Row],[On Hand Stock (units)]]&gt;R1146,"yes","no")</f>
        <v>no</v>
      </c>
      <c r="T1146" s="59">
        <f>Table1[[#This Row],[On Hand Stock (units)]]-J1146</f>
        <v>-1225.6552666432203</v>
      </c>
      <c r="U1146" s="59">
        <f>Table1[[#This Row],[Exp. Lead time]]*Table1[[#This Row],[APU
(units)]]/30</f>
        <v>438.76288659793812</v>
      </c>
      <c r="V1146" s="59">
        <f>Table1[[#This Row],[On Hand Stock (units)]]+U1146</f>
        <v>733.10761995471762</v>
      </c>
      <c r="W1146" s="59" t="str">
        <f>IF(Table1[[#This Row],[On hand quantity after purchase]]&gt;Table1[[#This Row],[APU  Projection for oct]],"Yes","No")</f>
        <v>No</v>
      </c>
      <c r="X1146" s="59">
        <f>AE1146-Table1[[#This Row],[On Hand Stock (units)]]</f>
        <v>108174.02418312323</v>
      </c>
      <c r="Y1146" s="59">
        <f>MAX(Table1[[#This Row],[Qty required to meet next quarter]],Table1[[#This Row],[MOQ/One lead time demand]])</f>
        <v>108174.02418312323</v>
      </c>
      <c r="Z1146" s="59">
        <f>Table1[[#This Row],[Qty to purchase]]*Table1[[#This Row],[Std. Price ($)]]</f>
        <v>1608204.4904434264</v>
      </c>
      <c r="AA1146" s="59"/>
      <c r="AB1146" s="59"/>
      <c r="AC1146" s="61">
        <f>Table1[[#This Row],[On Hand Stock (units)]]-(12*Table1[[#This Row],[APU
(units)]])</f>
        <v>-7001.6552666432208</v>
      </c>
      <c r="AD1146" s="64">
        <v>7296</v>
      </c>
      <c r="AE1146" s="65">
        <f>AD1146*Table1[[#This Row],[Std. Price ($)]]</f>
        <v>108468.36891648</v>
      </c>
    </row>
    <row r="1147" spans="1:31" ht="18.5" x14ac:dyDescent="0.35">
      <c r="A1147" s="46">
        <v>95967.662197503974</v>
      </c>
      <c r="B1147" s="47">
        <v>7.0488175699999998</v>
      </c>
      <c r="C1147" s="47">
        <v>1347.1373265480743</v>
      </c>
      <c r="D1147" s="47">
        <f>Table1[[#This Row],[On-Hand Stock ($)]]/Table1[[#This Row],[Std. Price ($)]]</f>
        <v>191.11536270729081</v>
      </c>
      <c r="E1147" s="48">
        <v>542</v>
      </c>
      <c r="F1147" s="49">
        <v>-0.4</v>
      </c>
      <c r="G1147" s="48">
        <v>0.86</v>
      </c>
      <c r="H1147" s="48">
        <v>0.36</v>
      </c>
      <c r="I1147" s="48">
        <v>21</v>
      </c>
      <c r="J1147" s="55">
        <f>Table1[[#This Row],[APU
(units)]]+(Table1[[#This Row],[APU Trend]]*Table1[[#This Row],[APU
(units)]])</f>
        <v>325.2</v>
      </c>
      <c r="K1147" s="55" t="str">
        <f>IF(Table1[[#This Row],[On Hand Stock (units)]]&gt;J1147,"Yes","No")</f>
        <v>No</v>
      </c>
      <c r="L1147" s="55">
        <f>Table1[[#This Row],[Lead Time (days)]]/Table1[[#This Row],[S-OTD]]</f>
        <v>24.418604651162791</v>
      </c>
      <c r="M1147" s="55">
        <f>(Table1[[#This Row],[Demand variability (COV)]]/100)*E1147</f>
        <v>1.9512</v>
      </c>
      <c r="N1147" s="55">
        <f>AVERAGE(Table1[[#This Row],[Lead Time (days)]],Table1[[#This Row],[Exp. Lead time]])</f>
        <v>22.709302325581397</v>
      </c>
      <c r="O1147" s="55">
        <f>(Table1[[#This Row],[Exp. Lead time]]-N1147)^2</f>
        <v>2.9217144402379618</v>
      </c>
      <c r="P1147" s="55">
        <v>2.9217144402379618</v>
      </c>
      <c r="Q1147" s="55">
        <f>1.64*SQRT(Table1[[#This Row],[Lead Time (days)]]*(M1147^2)+Table1[[#This Row],[APU
(units)]]*P1147)</f>
        <v>66.889487149394427</v>
      </c>
      <c r="R1147" s="58">
        <f>Table1[[#This Row],[Safety Stock]]+(E1147/30)*Table1[[#This Row],[Lead Time (days)]]</f>
        <v>446.2894871493944</v>
      </c>
      <c r="S1147" s="58" t="str">
        <f>IF(Table1[[#This Row],[On Hand Stock (units)]]&gt;R1147,"yes","no")</f>
        <v>no</v>
      </c>
      <c r="T1147" s="59">
        <f>Table1[[#This Row],[On Hand Stock (units)]]-J1147</f>
        <v>-134.08463729270917</v>
      </c>
      <c r="U1147" s="59">
        <f>Table1[[#This Row],[Exp. Lead time]]*Table1[[#This Row],[APU
(units)]]/30</f>
        <v>441.16279069767444</v>
      </c>
      <c r="V1147" s="59">
        <f>Table1[[#This Row],[On Hand Stock (units)]]+U1147</f>
        <v>632.27815340496522</v>
      </c>
      <c r="W1147" s="59" t="str">
        <f>IF(Table1[[#This Row],[On hand quantity after purchase]]&gt;Table1[[#This Row],[APU  Projection for oct]],"Yes","No")</f>
        <v>Yes</v>
      </c>
      <c r="X1147" s="59">
        <f>AE1147-Table1[[#This Row],[On Hand Stock (units)]]</f>
        <v>2101.160111056708</v>
      </c>
      <c r="Y1147" s="59">
        <f>MAX(Table1[[#This Row],[Qty required to meet next quarter]],Table1[[#This Row],[MOQ/One lead time demand]])</f>
        <v>2101.160111056708</v>
      </c>
      <c r="Z1147" s="59">
        <f>Table1[[#This Row],[Qty to purchase]]*Table1[[#This Row],[Std. Price ($)]]</f>
        <v>14810.694308199674</v>
      </c>
      <c r="AA1147" s="59"/>
      <c r="AB1147" s="59"/>
      <c r="AC1147" s="61">
        <f>Table1[[#This Row],[On Hand Stock (units)]]-(12*Table1[[#This Row],[APU
(units)]])</f>
        <v>-6312.8846372927092</v>
      </c>
      <c r="AD1147" s="64">
        <v>325.19999999999987</v>
      </c>
      <c r="AE1147" s="65">
        <f>AD1147*Table1[[#This Row],[Std. Price ($)]]</f>
        <v>2292.2754737639989</v>
      </c>
    </row>
    <row r="1148" spans="1:31" ht="18.5" x14ac:dyDescent="0.35">
      <c r="A1148" s="46">
        <v>57354.620851406398</v>
      </c>
      <c r="B1148" s="47">
        <v>14.094275549999997</v>
      </c>
      <c r="C1148" s="47">
        <v>7359.3352913863691</v>
      </c>
      <c r="D1148" s="47">
        <f>Table1[[#This Row],[On-Hand Stock ($)]]/Table1[[#This Row],[Std. Price ($)]]</f>
        <v>522.15066076144444</v>
      </c>
      <c r="E1148" s="48">
        <v>728</v>
      </c>
      <c r="F1148" s="49">
        <v>-0.4</v>
      </c>
      <c r="G1148" s="48">
        <v>0.97</v>
      </c>
      <c r="H1148" s="48">
        <v>0.56999999999999995</v>
      </c>
      <c r="I1148" s="48">
        <v>29</v>
      </c>
      <c r="J1148" s="55">
        <f>Table1[[#This Row],[APU
(units)]]+(Table1[[#This Row],[APU Trend]]*Table1[[#This Row],[APU
(units)]])</f>
        <v>436.8</v>
      </c>
      <c r="K1148" s="55" t="str">
        <f>IF(Table1[[#This Row],[On Hand Stock (units)]]&gt;J1148,"Yes","No")</f>
        <v>Yes</v>
      </c>
      <c r="L1148" s="55">
        <f>Table1[[#This Row],[Lead Time (days)]]/Table1[[#This Row],[S-OTD]]</f>
        <v>29.896907216494846</v>
      </c>
      <c r="M1148" s="55">
        <f>(Table1[[#This Row],[Demand variability (COV)]]/100)*E1148</f>
        <v>4.1495999999999995</v>
      </c>
      <c r="N1148" s="55">
        <f>AVERAGE(Table1[[#This Row],[Lead Time (days)]],Table1[[#This Row],[Exp. Lead time]])</f>
        <v>29.448453608247423</v>
      </c>
      <c r="O1148" s="55">
        <f>(Table1[[#This Row],[Exp. Lead time]]-N1148)^2</f>
        <v>0.20111063875013302</v>
      </c>
      <c r="P1148" s="55">
        <v>0.20111063875013302</v>
      </c>
      <c r="Q1148" s="55">
        <f>1.64*SQRT(Table1[[#This Row],[Lead Time (days)]]*(M1148^2)+Table1[[#This Row],[APU
(units)]]*P1148)</f>
        <v>41.675519486275149</v>
      </c>
      <c r="R1148" s="58">
        <f>Table1[[#This Row],[Safety Stock]]+(E1148/30)*Table1[[#This Row],[Lead Time (days)]]</f>
        <v>745.40885281960846</v>
      </c>
      <c r="S1148" s="58" t="str">
        <f>IF(Table1[[#This Row],[On Hand Stock (units)]]&gt;R1148,"yes","no")</f>
        <v>no</v>
      </c>
      <c r="T1148" s="59">
        <f>Table1[[#This Row],[On Hand Stock (units)]]-J1148</f>
        <v>85.350660761444431</v>
      </c>
      <c r="U1148" s="59">
        <f>Table1[[#This Row],[Exp. Lead time]]*Table1[[#This Row],[APU
(units)]]/30</f>
        <v>725.49828178694167</v>
      </c>
      <c r="V1148" s="59">
        <f>Table1[[#This Row],[On Hand Stock (units)]]+U1148</f>
        <v>1247.648942548386</v>
      </c>
      <c r="W1148" s="59" t="str">
        <f>IF(Table1[[#This Row],[On hand quantity after purchase]]&gt;Table1[[#This Row],[APU  Projection for oct]],"Yes","No")</f>
        <v>Yes</v>
      </c>
      <c r="X1148" s="59">
        <f>AE1148-Table1[[#This Row],[On Hand Stock (units)]]</f>
        <v>5634.2288994785531</v>
      </c>
      <c r="Y1148" s="59">
        <f>MAX(Table1[[#This Row],[Qty required to meet next quarter]],Table1[[#This Row],[MOQ/One lead time demand]])</f>
        <v>5634.2288994785531</v>
      </c>
      <c r="Z1148" s="59">
        <f>Table1[[#This Row],[Qty to purchase]]*Table1[[#This Row],[Std. Price ($)]]</f>
        <v>79410.374621023962</v>
      </c>
      <c r="AA1148" s="59"/>
      <c r="AB1148" s="59"/>
      <c r="AC1148" s="61">
        <f>Table1[[#This Row],[On Hand Stock (units)]]-(12*Table1[[#This Row],[APU
(units)]])</f>
        <v>-8213.8493392385553</v>
      </c>
      <c r="AD1148" s="64">
        <v>436.79999999999995</v>
      </c>
      <c r="AE1148" s="65">
        <f>AD1148*Table1[[#This Row],[Std. Price ($)]]</f>
        <v>6156.3795602399978</v>
      </c>
    </row>
    <row r="1149" spans="1:31" ht="18.5" x14ac:dyDescent="0.35">
      <c r="A1149" s="46">
        <v>23114.859589008862</v>
      </c>
      <c r="B1149" s="47">
        <v>5.0150899999999998</v>
      </c>
      <c r="C1149" s="47">
        <v>1120.4945530136913</v>
      </c>
      <c r="D1149" s="47">
        <f>Table1[[#This Row],[On-Hand Stock ($)]]/Table1[[#This Row],[Std. Price ($)]]</f>
        <v>223.42461511432325</v>
      </c>
      <c r="E1149" s="48">
        <v>592</v>
      </c>
      <c r="F1149" s="49">
        <v>1.2</v>
      </c>
      <c r="G1149" s="48">
        <v>0.91</v>
      </c>
      <c r="H1149" s="48">
        <v>0.45</v>
      </c>
      <c r="I1149" s="48">
        <v>18</v>
      </c>
      <c r="J1149" s="55">
        <f>Table1[[#This Row],[APU
(units)]]+(Table1[[#This Row],[APU Trend]]*Table1[[#This Row],[APU
(units)]])</f>
        <v>1302.4000000000001</v>
      </c>
      <c r="K1149" s="55" t="str">
        <f>IF(Table1[[#This Row],[On Hand Stock (units)]]&gt;J1149,"Yes","No")</f>
        <v>No</v>
      </c>
      <c r="L1149" s="55">
        <f>Table1[[#This Row],[Lead Time (days)]]/Table1[[#This Row],[S-OTD]]</f>
        <v>19.780219780219781</v>
      </c>
      <c r="M1149" s="55">
        <f>(Table1[[#This Row],[Demand variability (COV)]]/100)*E1149</f>
        <v>2.6640000000000001</v>
      </c>
      <c r="N1149" s="55">
        <f>AVERAGE(Table1[[#This Row],[Lead Time (days)]],Table1[[#This Row],[Exp. Lead time]])</f>
        <v>18.890109890109891</v>
      </c>
      <c r="O1149" s="55">
        <f>(Table1[[#This Row],[Exp. Lead time]]-N1149)^2</f>
        <v>0.79229561647144131</v>
      </c>
      <c r="P1149" s="55">
        <v>0.79229561647144131</v>
      </c>
      <c r="Q1149" s="55">
        <f>1.64*SQRT(Table1[[#This Row],[Lead Time (days)]]*(M1149^2)+Table1[[#This Row],[APU
(units)]]*P1149)</f>
        <v>40.063798052422094</v>
      </c>
      <c r="R1149" s="58">
        <f>Table1[[#This Row],[Safety Stock]]+(E1149/30)*Table1[[#This Row],[Lead Time (days)]]</f>
        <v>395.26379805242215</v>
      </c>
      <c r="S1149" s="58" t="str">
        <f>IF(Table1[[#This Row],[On Hand Stock (units)]]&gt;R1149,"yes","no")</f>
        <v>no</v>
      </c>
      <c r="T1149" s="59">
        <f>Table1[[#This Row],[On Hand Stock (units)]]-J1149</f>
        <v>-1078.9753848856769</v>
      </c>
      <c r="U1149" s="59">
        <f>Table1[[#This Row],[Exp. Lead time]]*Table1[[#This Row],[APU
(units)]]/30</f>
        <v>390.32967032967031</v>
      </c>
      <c r="V1149" s="59">
        <f>Table1[[#This Row],[On Hand Stock (units)]]+U1149</f>
        <v>613.75428544399358</v>
      </c>
      <c r="W1149" s="59" t="str">
        <f>IF(Table1[[#This Row],[On hand quantity after purchase]]&gt;Table1[[#This Row],[APU  Projection for oct]],"Yes","No")</f>
        <v>No</v>
      </c>
      <c r="X1149" s="59">
        <f>AE1149-Table1[[#This Row],[On Hand Stock (units)]]</f>
        <v>30059.694840885673</v>
      </c>
      <c r="Y1149" s="59">
        <f>MAX(Table1[[#This Row],[Qty required to meet next quarter]],Table1[[#This Row],[MOQ/One lead time demand]])</f>
        <v>30059.694840885673</v>
      </c>
      <c r="Z1149" s="59">
        <f>Table1[[#This Row],[Qty to purchase]]*Table1[[#This Row],[Std. Price ($)]]</f>
        <v>150752.07499957734</v>
      </c>
      <c r="AA1149" s="59"/>
      <c r="AB1149" s="59"/>
      <c r="AC1149" s="61">
        <f>Table1[[#This Row],[On Hand Stock (units)]]-(12*Table1[[#This Row],[APU
(units)]])</f>
        <v>-6880.5753848856766</v>
      </c>
      <c r="AD1149" s="64">
        <v>6038.4</v>
      </c>
      <c r="AE1149" s="65">
        <f>AD1149*Table1[[#This Row],[Std. Price ($)]]</f>
        <v>30283.119455999997</v>
      </c>
    </row>
    <row r="1150" spans="1:31" ht="18.5" x14ac:dyDescent="0.35">
      <c r="A1150" s="46">
        <v>94452.97860372081</v>
      </c>
      <c r="B1150" s="47">
        <v>11.662889999999999</v>
      </c>
      <c r="C1150" s="47">
        <v>3909.5667454377603</v>
      </c>
      <c r="D1150" s="47">
        <f>Table1[[#This Row],[On-Hand Stock ($)]]/Table1[[#This Row],[Std. Price ($)]]</f>
        <v>335.21423467406112</v>
      </c>
      <c r="E1150" s="48">
        <v>704</v>
      </c>
      <c r="F1150" s="49">
        <v>1.2</v>
      </c>
      <c r="G1150" s="48">
        <v>1</v>
      </c>
      <c r="H1150" s="48">
        <v>0.37</v>
      </c>
      <c r="I1150" s="48">
        <v>27</v>
      </c>
      <c r="J1150" s="55">
        <f>Table1[[#This Row],[APU
(units)]]+(Table1[[#This Row],[APU Trend]]*Table1[[#This Row],[APU
(units)]])</f>
        <v>1548.8</v>
      </c>
      <c r="K1150" s="55" t="str">
        <f>IF(Table1[[#This Row],[On Hand Stock (units)]]&gt;J1150,"Yes","No")</f>
        <v>No</v>
      </c>
      <c r="L1150" s="55">
        <f>Table1[[#This Row],[Lead Time (days)]]/Table1[[#This Row],[S-OTD]]</f>
        <v>27</v>
      </c>
      <c r="M1150" s="55">
        <f>(Table1[[#This Row],[Demand variability (COV)]]/100)*E1150</f>
        <v>2.6048</v>
      </c>
      <c r="N1150" s="55">
        <f>AVERAGE(Table1[[#This Row],[Lead Time (days)]],Table1[[#This Row],[Exp. Lead time]])</f>
        <v>27</v>
      </c>
      <c r="O1150" s="55">
        <f>(Table1[[#This Row],[Exp. Lead time]]-N1150)^2</f>
        <v>0</v>
      </c>
      <c r="P1150" s="55">
        <v>0</v>
      </c>
      <c r="Q1150" s="55">
        <f>1.64*SQRT(Table1[[#This Row],[Lead Time (days)]]*(M1150^2)+Table1[[#This Row],[APU
(units)]]*P1150)</f>
        <v>22.197298042292626</v>
      </c>
      <c r="R1150" s="58">
        <f>Table1[[#This Row],[Safety Stock]]+(E1150/30)*Table1[[#This Row],[Lead Time (days)]]</f>
        <v>655.79729804229248</v>
      </c>
      <c r="S1150" s="58" t="str">
        <f>IF(Table1[[#This Row],[On Hand Stock (units)]]&gt;R1150,"yes","no")</f>
        <v>no</v>
      </c>
      <c r="T1150" s="59">
        <f>Table1[[#This Row],[On Hand Stock (units)]]-J1150</f>
        <v>-1213.5857653259388</v>
      </c>
      <c r="U1150" s="59">
        <f>Table1[[#This Row],[Exp. Lead time]]*Table1[[#This Row],[APU
(units)]]/30</f>
        <v>633.6</v>
      </c>
      <c r="V1150" s="59">
        <f>Table1[[#This Row],[On Hand Stock (units)]]+U1150</f>
        <v>968.81423467406114</v>
      </c>
      <c r="W1150" s="59" t="str">
        <f>IF(Table1[[#This Row],[On hand quantity after purchase]]&gt;Table1[[#This Row],[APU  Projection for oct]],"Yes","No")</f>
        <v>No</v>
      </c>
      <c r="X1150" s="59">
        <f>AE1150-Table1[[#This Row],[On Hand Stock (units)]]</f>
        <v>83413.66627732593</v>
      </c>
      <c r="Y1150" s="59">
        <f>MAX(Table1[[#This Row],[Qty required to meet next quarter]],Table1[[#This Row],[MOQ/One lead time demand]])</f>
        <v>83413.66627732593</v>
      </c>
      <c r="Z1150" s="59">
        <f>Table1[[#This Row],[Qty to purchase]]*Table1[[#This Row],[Std. Price ($)]]</f>
        <v>972844.4142891618</v>
      </c>
      <c r="AA1150" s="59"/>
      <c r="AB1150" s="59"/>
      <c r="AC1150" s="61">
        <f>Table1[[#This Row],[On Hand Stock (units)]]-(12*Table1[[#This Row],[APU
(units)]])</f>
        <v>-8112.7857653259389</v>
      </c>
      <c r="AD1150" s="64">
        <v>7180.7999999999993</v>
      </c>
      <c r="AE1150" s="65">
        <f>AD1150*Table1[[#This Row],[Std. Price ($)]]</f>
        <v>83748.880511999989</v>
      </c>
    </row>
    <row r="1151" spans="1:31" ht="18.5" x14ac:dyDescent="0.35">
      <c r="A1151" s="46">
        <v>44607.352555676174</v>
      </c>
      <c r="B1151" s="47">
        <v>140.68238061</v>
      </c>
      <c r="C1151" s="47">
        <v>40432.188948130562</v>
      </c>
      <c r="D1151" s="47">
        <f>Table1[[#This Row],[On-Hand Stock ($)]]/Table1[[#This Row],[Std. Price ($)]]</f>
        <v>287.4005171992132</v>
      </c>
      <c r="E1151" s="48">
        <v>672</v>
      </c>
      <c r="F1151" s="49">
        <v>1.2</v>
      </c>
      <c r="G1151" s="48">
        <v>0.97</v>
      </c>
      <c r="H1151" s="48">
        <v>0.34</v>
      </c>
      <c r="I1151" s="48">
        <v>32</v>
      </c>
      <c r="J1151" s="55">
        <f>Table1[[#This Row],[APU
(units)]]+(Table1[[#This Row],[APU Trend]]*Table1[[#This Row],[APU
(units)]])</f>
        <v>1478.4</v>
      </c>
      <c r="K1151" s="55" t="str">
        <f>IF(Table1[[#This Row],[On Hand Stock (units)]]&gt;J1151,"Yes","No")</f>
        <v>No</v>
      </c>
      <c r="L1151" s="55">
        <f>Table1[[#This Row],[Lead Time (days)]]/Table1[[#This Row],[S-OTD]]</f>
        <v>32.989690721649488</v>
      </c>
      <c r="M1151" s="55">
        <f>(Table1[[#This Row],[Demand variability (COV)]]/100)*E1151</f>
        <v>2.2848000000000002</v>
      </c>
      <c r="N1151" s="55">
        <f>AVERAGE(Table1[[#This Row],[Lead Time (days)]],Table1[[#This Row],[Exp. Lead time]])</f>
        <v>32.494845360824741</v>
      </c>
      <c r="O1151" s="55">
        <f>(Table1[[#This Row],[Exp. Lead time]]-N1151)^2</f>
        <v>0.24487193112977465</v>
      </c>
      <c r="P1151" s="55">
        <v>0.24487193112977465</v>
      </c>
      <c r="Q1151" s="55">
        <f>1.64*SQRT(Table1[[#This Row],[Lead Time (days)]]*(M1151^2)+Table1[[#This Row],[APU
(units)]]*P1151)</f>
        <v>29.864390588650416</v>
      </c>
      <c r="R1151" s="58">
        <f>Table1[[#This Row],[Safety Stock]]+(E1151/30)*Table1[[#This Row],[Lead Time (days)]]</f>
        <v>746.66439058865035</v>
      </c>
      <c r="S1151" s="58" t="str">
        <f>IF(Table1[[#This Row],[On Hand Stock (units)]]&gt;R1151,"yes","no")</f>
        <v>no</v>
      </c>
      <c r="T1151" s="59">
        <f>Table1[[#This Row],[On Hand Stock (units)]]-J1151</f>
        <v>-1190.9994828007868</v>
      </c>
      <c r="U1151" s="59">
        <f>Table1[[#This Row],[Exp. Lead time]]*Table1[[#This Row],[APU
(units)]]/30</f>
        <v>738.96907216494844</v>
      </c>
      <c r="V1151" s="59">
        <f>Table1[[#This Row],[On Hand Stock (units)]]+U1151</f>
        <v>1026.3695893641616</v>
      </c>
      <c r="W1151" s="59" t="str">
        <f>IF(Table1[[#This Row],[On hand quantity after purchase]]&gt;Table1[[#This Row],[APU  Projection for oct]],"Yes","No")</f>
        <v>No</v>
      </c>
      <c r="X1151" s="59">
        <f>AE1151-Table1[[#This Row],[On Hand Stock (units)]]</f>
        <v>964005.90913598472</v>
      </c>
      <c r="Y1151" s="59">
        <f>MAX(Table1[[#This Row],[Qty required to meet next quarter]],Table1[[#This Row],[MOQ/One lead time demand]])</f>
        <v>964005.90913598472</v>
      </c>
      <c r="Z1151" s="59">
        <f>Table1[[#This Row],[Qty to purchase]]*Table1[[#This Row],[Std. Price ($)]]</f>
        <v>135618646.21935767</v>
      </c>
      <c r="AA1151" s="59"/>
      <c r="AB1151" s="59"/>
      <c r="AC1151" s="61">
        <f>Table1[[#This Row],[On Hand Stock (units)]]-(12*Table1[[#This Row],[APU
(units)]])</f>
        <v>-7776.599482800787</v>
      </c>
      <c r="AD1151" s="64">
        <v>6854.4</v>
      </c>
      <c r="AE1151" s="65">
        <f>AD1151*Table1[[#This Row],[Std. Price ($)]]</f>
        <v>964293.30965318391</v>
      </c>
    </row>
    <row r="1152" spans="1:31" ht="18.5" x14ac:dyDescent="0.35">
      <c r="A1152" s="46">
        <v>2394.5951540432443</v>
      </c>
      <c r="B1152" s="47">
        <v>10.512858009999999</v>
      </c>
      <c r="C1152" s="47">
        <v>3982.288453241948</v>
      </c>
      <c r="D1152" s="47">
        <f>Table1[[#This Row],[On-Hand Stock ($)]]/Table1[[#This Row],[Std. Price ($)]]</f>
        <v>378.80169687956703</v>
      </c>
      <c r="E1152" s="48">
        <v>736</v>
      </c>
      <c r="F1152" s="49">
        <v>1.5</v>
      </c>
      <c r="G1152" s="48">
        <v>1</v>
      </c>
      <c r="H1152" s="48">
        <v>0.69</v>
      </c>
      <c r="I1152" s="48">
        <v>17</v>
      </c>
      <c r="J1152" s="55">
        <f>Table1[[#This Row],[APU
(units)]]+(Table1[[#This Row],[APU Trend]]*Table1[[#This Row],[APU
(units)]])</f>
        <v>1840</v>
      </c>
      <c r="K1152" s="55" t="str">
        <f>IF(Table1[[#This Row],[On Hand Stock (units)]]&gt;J1152,"Yes","No")</f>
        <v>No</v>
      </c>
      <c r="L1152" s="55">
        <f>Table1[[#This Row],[Lead Time (days)]]/Table1[[#This Row],[S-OTD]]</f>
        <v>17</v>
      </c>
      <c r="M1152" s="55">
        <f>(Table1[[#This Row],[Demand variability (COV)]]/100)*E1152</f>
        <v>5.0784000000000002</v>
      </c>
      <c r="N1152" s="55">
        <f>AVERAGE(Table1[[#This Row],[Lead Time (days)]],Table1[[#This Row],[Exp. Lead time]])</f>
        <v>17</v>
      </c>
      <c r="O1152" s="55">
        <f>(Table1[[#This Row],[Exp. Lead time]]-N1152)^2</f>
        <v>0</v>
      </c>
      <c r="P1152" s="55">
        <v>0</v>
      </c>
      <c r="Q1152" s="55">
        <f>1.64*SQRT(Table1[[#This Row],[Lead Time (days)]]*(M1152^2)+Table1[[#This Row],[APU
(units)]]*P1152)</f>
        <v>34.339598558984228</v>
      </c>
      <c r="R1152" s="58">
        <f>Table1[[#This Row],[Safety Stock]]+(E1152/30)*Table1[[#This Row],[Lead Time (days)]]</f>
        <v>451.40626522565094</v>
      </c>
      <c r="S1152" s="58" t="str">
        <f>IF(Table1[[#This Row],[On Hand Stock (units)]]&gt;R1152,"yes","no")</f>
        <v>no</v>
      </c>
      <c r="T1152" s="59">
        <f>Table1[[#This Row],[On Hand Stock (units)]]-J1152</f>
        <v>-1461.1983031204329</v>
      </c>
      <c r="U1152" s="59">
        <f>Table1[[#This Row],[Exp. Lead time]]*Table1[[#This Row],[APU
(units)]]/30</f>
        <v>417.06666666666666</v>
      </c>
      <c r="V1152" s="59">
        <f>Table1[[#This Row],[On Hand Stock (units)]]+U1152</f>
        <v>795.8683635462337</v>
      </c>
      <c r="W1152" s="59" t="str">
        <f>IF(Table1[[#This Row],[On hand quantity after purchase]]&gt;Table1[[#This Row],[APU  Projection for oct]],"Yes","No")</f>
        <v>No</v>
      </c>
      <c r="X1152" s="59">
        <f>AE1152-Table1[[#This Row],[On Hand Stock (units)]]</f>
        <v>92470.760247440412</v>
      </c>
      <c r="Y1152" s="59">
        <f>MAX(Table1[[#This Row],[Qty required to meet next quarter]],Table1[[#This Row],[MOQ/One lead time demand]])</f>
        <v>92470.760247440412</v>
      </c>
      <c r="Z1152" s="59">
        <f>Table1[[#This Row],[Qty to purchase]]*Table1[[#This Row],[Std. Price ($)]]</f>
        <v>972131.97255809337</v>
      </c>
      <c r="AA1152" s="59"/>
      <c r="AB1152" s="59"/>
      <c r="AC1152" s="61">
        <f>Table1[[#This Row],[On Hand Stock (units)]]-(12*Table1[[#This Row],[APU
(units)]])</f>
        <v>-8453.1983031204327</v>
      </c>
      <c r="AD1152" s="64">
        <v>8832</v>
      </c>
      <c r="AE1152" s="65">
        <f>AD1152*Table1[[#This Row],[Std. Price ($)]]</f>
        <v>92849.561944319983</v>
      </c>
    </row>
    <row r="1153" spans="1:31" ht="18.5" x14ac:dyDescent="0.35">
      <c r="A1153" s="46">
        <v>63570.178563785194</v>
      </c>
      <c r="B1153" s="47">
        <v>11.048849999999998</v>
      </c>
      <c r="C1153" s="47">
        <v>8074.505623368801</v>
      </c>
      <c r="D1153" s="47">
        <f>Table1[[#This Row],[On-Hand Stock ($)]]/Table1[[#This Row],[Std. Price ($)]]</f>
        <v>730.80054696812817</v>
      </c>
      <c r="E1153" s="48">
        <v>736</v>
      </c>
      <c r="F1153" s="49">
        <v>1.2</v>
      </c>
      <c r="G1153" s="48">
        <v>1</v>
      </c>
      <c r="H1153" s="48">
        <v>0.69</v>
      </c>
      <c r="I1153" s="48">
        <v>33</v>
      </c>
      <c r="J1153" s="55">
        <f>Table1[[#This Row],[APU
(units)]]+(Table1[[#This Row],[APU Trend]]*Table1[[#This Row],[APU
(units)]])</f>
        <v>1619.1999999999998</v>
      </c>
      <c r="K1153" s="55" t="str">
        <f>IF(Table1[[#This Row],[On Hand Stock (units)]]&gt;J1153,"Yes","No")</f>
        <v>No</v>
      </c>
      <c r="L1153" s="55">
        <f>Table1[[#This Row],[Lead Time (days)]]/Table1[[#This Row],[S-OTD]]</f>
        <v>33</v>
      </c>
      <c r="M1153" s="55">
        <f>(Table1[[#This Row],[Demand variability (COV)]]/100)*E1153</f>
        <v>5.0784000000000002</v>
      </c>
      <c r="N1153" s="55">
        <f>AVERAGE(Table1[[#This Row],[Lead Time (days)]],Table1[[#This Row],[Exp. Lead time]])</f>
        <v>33</v>
      </c>
      <c r="O1153" s="55">
        <f>(Table1[[#This Row],[Exp. Lead time]]-N1153)^2</f>
        <v>0</v>
      </c>
      <c r="P1153" s="55">
        <v>0</v>
      </c>
      <c r="Q1153" s="55">
        <f>1.64*SQRT(Table1[[#This Row],[Lead Time (days)]]*(M1153^2)+Table1[[#This Row],[APU
(units)]]*P1153)</f>
        <v>47.844026588453112</v>
      </c>
      <c r="R1153" s="58">
        <f>Table1[[#This Row],[Safety Stock]]+(E1153/30)*Table1[[#This Row],[Lead Time (days)]]</f>
        <v>857.44402658845308</v>
      </c>
      <c r="S1153" s="58" t="str">
        <f>IF(Table1[[#This Row],[On Hand Stock (units)]]&gt;R1153,"yes","no")</f>
        <v>no</v>
      </c>
      <c r="T1153" s="59">
        <f>Table1[[#This Row],[On Hand Stock (units)]]-J1153</f>
        <v>-888.39945303187164</v>
      </c>
      <c r="U1153" s="59">
        <f>Table1[[#This Row],[Exp. Lead time]]*Table1[[#This Row],[APU
(units)]]/30</f>
        <v>809.6</v>
      </c>
      <c r="V1153" s="59">
        <f>Table1[[#This Row],[On Hand Stock (units)]]+U1153</f>
        <v>1540.4005469681283</v>
      </c>
      <c r="W1153" s="59" t="str">
        <f>IF(Table1[[#This Row],[On hand quantity after purchase]]&gt;Table1[[#This Row],[APU  Projection for oct]],"Yes","No")</f>
        <v>No</v>
      </c>
      <c r="X1153" s="59">
        <f>AE1153-Table1[[#This Row],[On Hand Stock (units)]]</f>
        <v>82215.126173031851</v>
      </c>
      <c r="Y1153" s="59">
        <f>MAX(Table1[[#This Row],[Qty required to meet next quarter]],Table1[[#This Row],[MOQ/One lead time demand]])</f>
        <v>82215.126173031851</v>
      </c>
      <c r="Z1153" s="59">
        <f>Table1[[#This Row],[Qty to purchase]]*Table1[[#This Row],[Std. Price ($)]]</f>
        <v>908382.59681690286</v>
      </c>
      <c r="AA1153" s="59"/>
      <c r="AB1153" s="59"/>
      <c r="AC1153" s="61">
        <f>Table1[[#This Row],[On Hand Stock (units)]]-(12*Table1[[#This Row],[APU
(units)]])</f>
        <v>-8101.1994530318716</v>
      </c>
      <c r="AD1153" s="64">
        <v>7507.1999999999989</v>
      </c>
      <c r="AE1153" s="65">
        <f>AD1153*Table1[[#This Row],[Std. Price ($)]]</f>
        <v>82945.926719999974</v>
      </c>
    </row>
    <row r="1154" spans="1:31" ht="18.5" x14ac:dyDescent="0.35">
      <c r="A1154" s="46">
        <v>66245.927261864184</v>
      </c>
      <c r="B1154" s="47">
        <v>38.622617199999993</v>
      </c>
      <c r="C1154" s="47">
        <v>13286.320906695753</v>
      </c>
      <c r="D1154" s="47">
        <f>Table1[[#This Row],[On-Hand Stock ($)]]/Table1[[#This Row],[Std. Price ($)]]</f>
        <v>344.00364009241082</v>
      </c>
      <c r="E1154" s="48">
        <v>736</v>
      </c>
      <c r="F1154" s="49">
        <v>0.2</v>
      </c>
      <c r="G1154" s="48">
        <v>0.98</v>
      </c>
      <c r="H1154" s="48">
        <v>0.69</v>
      </c>
      <c r="I1154" s="48">
        <v>17</v>
      </c>
      <c r="J1154" s="55">
        <f>Table1[[#This Row],[APU
(units)]]+(Table1[[#This Row],[APU Trend]]*Table1[[#This Row],[APU
(units)]])</f>
        <v>883.2</v>
      </c>
      <c r="K1154" s="55" t="str">
        <f>IF(Table1[[#This Row],[On Hand Stock (units)]]&gt;J1154,"Yes","No")</f>
        <v>No</v>
      </c>
      <c r="L1154" s="55">
        <f>Table1[[#This Row],[Lead Time (days)]]/Table1[[#This Row],[S-OTD]]</f>
        <v>17.346938775510203</v>
      </c>
      <c r="M1154" s="55">
        <f>(Table1[[#This Row],[Demand variability (COV)]]/100)*E1154</f>
        <v>5.0784000000000002</v>
      </c>
      <c r="N1154" s="55">
        <f>AVERAGE(Table1[[#This Row],[Lead Time (days)]],Table1[[#This Row],[Exp. Lead time]])</f>
        <v>17.173469387755102</v>
      </c>
      <c r="O1154" s="55">
        <f>(Table1[[#This Row],[Exp. Lead time]]-N1154)^2</f>
        <v>3.009162848812982E-2</v>
      </c>
      <c r="P1154" s="55">
        <v>3.009162848812982E-2</v>
      </c>
      <c r="Q1154" s="55">
        <f>1.64*SQRT(Table1[[#This Row],[Lead Time (days)]]*(M1154^2)+Table1[[#This Row],[APU
(units)]]*P1154)</f>
        <v>35.196246674364353</v>
      </c>
      <c r="R1154" s="58">
        <f>Table1[[#This Row],[Safety Stock]]+(E1154/30)*Table1[[#This Row],[Lead Time (days)]]</f>
        <v>452.26291334103109</v>
      </c>
      <c r="S1154" s="58" t="str">
        <f>IF(Table1[[#This Row],[On Hand Stock (units)]]&gt;R1154,"yes","no")</f>
        <v>no</v>
      </c>
      <c r="T1154" s="59">
        <f>Table1[[#This Row],[On Hand Stock (units)]]-J1154</f>
        <v>-539.19635990758923</v>
      </c>
      <c r="U1154" s="59">
        <f>Table1[[#This Row],[Exp. Lead time]]*Table1[[#This Row],[APU
(units)]]/30</f>
        <v>425.57823129251699</v>
      </c>
      <c r="V1154" s="59">
        <f>Table1[[#This Row],[On Hand Stock (units)]]+U1154</f>
        <v>769.58187138492781</v>
      </c>
      <c r="W1154" s="59" t="str">
        <f>IF(Table1[[#This Row],[On hand quantity after purchase]]&gt;Table1[[#This Row],[APU  Projection for oct]],"Yes","No")</f>
        <v>No</v>
      </c>
      <c r="X1154" s="59">
        <f>AE1154-Table1[[#This Row],[On Hand Stock (units)]]</f>
        <v>119046.23064854757</v>
      </c>
      <c r="Y1154" s="59">
        <f>MAX(Table1[[#This Row],[Qty required to meet next quarter]],Table1[[#This Row],[MOQ/One lead time demand]])</f>
        <v>119046.23064854757</v>
      </c>
      <c r="Z1154" s="59">
        <f>Table1[[#This Row],[Qty to purchase]]*Table1[[#This Row],[Std. Price ($)]]</f>
        <v>4597876.9954417599</v>
      </c>
      <c r="AA1154" s="59"/>
      <c r="AB1154" s="59"/>
      <c r="AC1154" s="61">
        <f>Table1[[#This Row],[On Hand Stock (units)]]-(12*Table1[[#This Row],[APU
(units)]])</f>
        <v>-8487.9963599075891</v>
      </c>
      <c r="AD1154" s="64">
        <v>3091.2000000000003</v>
      </c>
      <c r="AE1154" s="65">
        <f>AD1154*Table1[[#This Row],[Std. Price ($)]]</f>
        <v>119390.23428863999</v>
      </c>
    </row>
    <row r="1155" spans="1:31" ht="18.5" x14ac:dyDescent="0.35">
      <c r="A1155" s="46">
        <v>23411.41890541375</v>
      </c>
      <c r="B1155" s="47">
        <v>8.4236221699999998</v>
      </c>
      <c r="C1155" s="47">
        <v>3291.4649711659704</v>
      </c>
      <c r="D1155" s="47">
        <f>Table1[[#This Row],[On-Hand Stock ($)]]/Table1[[#This Row],[Std. Price ($)]]</f>
        <v>390.74223709703381</v>
      </c>
      <c r="E1155" s="48">
        <v>736</v>
      </c>
      <c r="F1155" s="49">
        <v>-0.6</v>
      </c>
      <c r="G1155" s="48">
        <v>0.99</v>
      </c>
      <c r="H1155" s="48">
        <v>0.69</v>
      </c>
      <c r="I1155" s="48">
        <v>17</v>
      </c>
      <c r="J1155" s="55">
        <f>Table1[[#This Row],[APU
(units)]]+(Table1[[#This Row],[APU Trend]]*Table1[[#This Row],[APU
(units)]])</f>
        <v>294.40000000000003</v>
      </c>
      <c r="K1155" s="55" t="str">
        <f>IF(Table1[[#This Row],[On Hand Stock (units)]]&gt;J1155,"Yes","No")</f>
        <v>Yes</v>
      </c>
      <c r="L1155" s="55">
        <f>Table1[[#This Row],[Lead Time (days)]]/Table1[[#This Row],[S-OTD]]</f>
        <v>17.171717171717173</v>
      </c>
      <c r="M1155" s="55">
        <f>(Table1[[#This Row],[Demand variability (COV)]]/100)*E1155</f>
        <v>5.0784000000000002</v>
      </c>
      <c r="N1155" s="55">
        <f>AVERAGE(Table1[[#This Row],[Lead Time (days)]],Table1[[#This Row],[Exp. Lead time]])</f>
        <v>17.085858585858588</v>
      </c>
      <c r="O1155" s="55">
        <f>(Table1[[#This Row],[Exp. Lead time]]-N1155)^2</f>
        <v>7.3716967656359683E-3</v>
      </c>
      <c r="P1155" s="55">
        <v>7.3716967656359683E-3</v>
      </c>
      <c r="Q1155" s="55">
        <f>1.64*SQRT(Table1[[#This Row],[Lead Time (days)]]*(M1155^2)+Table1[[#This Row],[APU
(units)]]*P1155)</f>
        <v>34.551420218120427</v>
      </c>
      <c r="R1155" s="58">
        <f>Table1[[#This Row],[Safety Stock]]+(E1155/30)*Table1[[#This Row],[Lead Time (days)]]</f>
        <v>451.61808688478715</v>
      </c>
      <c r="S1155" s="58" t="str">
        <f>IF(Table1[[#This Row],[On Hand Stock (units)]]&gt;R1155,"yes","no")</f>
        <v>no</v>
      </c>
      <c r="T1155" s="59">
        <f>Table1[[#This Row],[On Hand Stock (units)]]-J1155</f>
        <v>96.342237097033774</v>
      </c>
      <c r="U1155" s="59">
        <f>Table1[[#This Row],[Exp. Lead time]]*Table1[[#This Row],[APU
(units)]]/30</f>
        <v>421.27946127946132</v>
      </c>
      <c r="V1155" s="59">
        <f>Table1[[#This Row],[On Hand Stock (units)]]+U1155</f>
        <v>812.02169837649512</v>
      </c>
      <c r="W1155" s="59" t="str">
        <f>IF(Table1[[#This Row],[On hand quantity after purchase]]&gt;Table1[[#This Row],[APU  Projection for oct]],"Yes","No")</f>
        <v>Yes</v>
      </c>
      <c r="X1155" s="59">
        <f>AE1155-Table1[[#This Row],[On Hand Stock (units)]]</f>
        <v>-4110.6137873690323</v>
      </c>
      <c r="Y1155" s="59">
        <f>MAX(Table1[[#This Row],[Qty required to meet next quarter]],Table1[[#This Row],[MOQ/One lead time demand]])</f>
        <v>421.27946127946132</v>
      </c>
      <c r="Z1155" s="59">
        <f>Table1[[#This Row],[Qty to purchase]]*Table1[[#This Row],[Std. Price ($)]]</f>
        <v>3548.6990097993266</v>
      </c>
      <c r="AA1155" s="59"/>
      <c r="AB1155" s="59"/>
      <c r="AC1155" s="61">
        <f>Table1[[#This Row],[On Hand Stock (units)]]-(12*Table1[[#This Row],[APU
(units)]])</f>
        <v>-8441.2577629029656</v>
      </c>
      <c r="AD1155" s="64">
        <v>-441.59999999999985</v>
      </c>
      <c r="AE1155" s="65">
        <f>AD1155*Table1[[#This Row],[Std. Price ($)]]</f>
        <v>-3719.8715502719988</v>
      </c>
    </row>
    <row r="1156" spans="1:31" ht="18.5" x14ac:dyDescent="0.35">
      <c r="A1156" s="46">
        <v>76066.21819182238</v>
      </c>
      <c r="B1156" s="47">
        <v>19.02535</v>
      </c>
      <c r="C1156" s="47">
        <v>3754.3938444480164</v>
      </c>
      <c r="D1156" s="47">
        <f>Table1[[#This Row],[On-Hand Stock ($)]]/Table1[[#This Row],[Std. Price ($)]]</f>
        <v>197.33638773783485</v>
      </c>
      <c r="E1156" s="48">
        <v>632</v>
      </c>
      <c r="F1156" s="49">
        <v>-0.7</v>
      </c>
      <c r="G1156" s="48">
        <v>0.94</v>
      </c>
      <c r="H1156" s="48">
        <v>0.45</v>
      </c>
      <c r="I1156" s="48">
        <v>16</v>
      </c>
      <c r="J1156" s="55">
        <f>Table1[[#This Row],[APU
(units)]]+(Table1[[#This Row],[APU Trend]]*Table1[[#This Row],[APU
(units)]])</f>
        <v>189.60000000000002</v>
      </c>
      <c r="K1156" s="55" t="str">
        <f>IF(Table1[[#This Row],[On Hand Stock (units)]]&gt;J1156,"Yes","No")</f>
        <v>Yes</v>
      </c>
      <c r="L1156" s="55">
        <f>Table1[[#This Row],[Lead Time (days)]]/Table1[[#This Row],[S-OTD]]</f>
        <v>17.021276595744681</v>
      </c>
      <c r="M1156" s="55">
        <f>(Table1[[#This Row],[Demand variability (COV)]]/100)*E1156</f>
        <v>2.8440000000000003</v>
      </c>
      <c r="N1156" s="55">
        <f>AVERAGE(Table1[[#This Row],[Lead Time (days)]],Table1[[#This Row],[Exp. Lead time]])</f>
        <v>16.51063829787234</v>
      </c>
      <c r="O1156" s="55">
        <f>(Table1[[#This Row],[Exp. Lead time]]-N1156)^2</f>
        <v>0.26075147125396092</v>
      </c>
      <c r="P1156" s="55">
        <v>0.26075147125396092</v>
      </c>
      <c r="Q1156" s="55">
        <f>1.64*SQRT(Table1[[#This Row],[Lead Time (days)]]*(M1156^2)+Table1[[#This Row],[APU
(units)]]*P1156)</f>
        <v>28.130102370362984</v>
      </c>
      <c r="R1156" s="58">
        <f>Table1[[#This Row],[Safety Stock]]+(E1156/30)*Table1[[#This Row],[Lead Time (days)]]</f>
        <v>365.19676903702964</v>
      </c>
      <c r="S1156" s="58" t="str">
        <f>IF(Table1[[#This Row],[On Hand Stock (units)]]&gt;R1156,"yes","no")</f>
        <v>no</v>
      </c>
      <c r="T1156" s="59">
        <f>Table1[[#This Row],[On Hand Stock (units)]]-J1156</f>
        <v>7.736387737834832</v>
      </c>
      <c r="U1156" s="59">
        <f>Table1[[#This Row],[Exp. Lead time]]*Table1[[#This Row],[APU
(units)]]/30</f>
        <v>358.58156028368796</v>
      </c>
      <c r="V1156" s="59">
        <f>Table1[[#This Row],[On Hand Stock (units)]]+U1156</f>
        <v>555.91794802152276</v>
      </c>
      <c r="W1156" s="59" t="str">
        <f>IF(Table1[[#This Row],[On hand quantity after purchase]]&gt;Table1[[#This Row],[APU  Projection for oct]],"Yes","No")</f>
        <v>Yes</v>
      </c>
      <c r="X1156" s="59">
        <f>AE1156-Table1[[#This Row],[On Hand Stock (units)]]</f>
        <v>-14626.161827737829</v>
      </c>
      <c r="Y1156" s="59">
        <f>MAX(Table1[[#This Row],[Qty required to meet next quarter]],Table1[[#This Row],[MOQ/One lead time demand]])</f>
        <v>358.58156028368796</v>
      </c>
      <c r="Z1156" s="59">
        <f>Table1[[#This Row],[Qty to purchase]]*Table1[[#This Row],[Std. Price ($)]]</f>
        <v>6822.1396879432623</v>
      </c>
      <c r="AA1156" s="59"/>
      <c r="AB1156" s="59"/>
      <c r="AC1156" s="61">
        <f>Table1[[#This Row],[On Hand Stock (units)]]-(12*Table1[[#This Row],[APU
(units)]])</f>
        <v>-7386.6636122621649</v>
      </c>
      <c r="AD1156" s="64">
        <v>-758.39999999999975</v>
      </c>
      <c r="AE1156" s="65">
        <f>AD1156*Table1[[#This Row],[Std. Price ($)]]</f>
        <v>-14428.825439999995</v>
      </c>
    </row>
    <row r="1157" spans="1:31" ht="18.5" x14ac:dyDescent="0.35">
      <c r="A1157" s="46">
        <v>43619.562205066664</v>
      </c>
      <c r="B1157" s="47">
        <v>6.0388142199999999</v>
      </c>
      <c r="C1157" s="47">
        <v>1669.4747504699083</v>
      </c>
      <c r="D1157" s="47">
        <f>Table1[[#This Row],[On-Hand Stock ($)]]/Table1[[#This Row],[Std. Price ($)]]</f>
        <v>276.45737882459781</v>
      </c>
      <c r="E1157" s="48">
        <v>664</v>
      </c>
      <c r="F1157" s="49">
        <v>0.8</v>
      </c>
      <c r="G1157" s="48">
        <v>0.95</v>
      </c>
      <c r="H1157" s="48">
        <v>0.4</v>
      </c>
      <c r="I1157" s="48">
        <v>23</v>
      </c>
      <c r="J1157" s="55">
        <f>Table1[[#This Row],[APU
(units)]]+(Table1[[#This Row],[APU Trend]]*Table1[[#This Row],[APU
(units)]])</f>
        <v>1195.2</v>
      </c>
      <c r="K1157" s="55" t="str">
        <f>IF(Table1[[#This Row],[On Hand Stock (units)]]&gt;J1157,"Yes","No")</f>
        <v>No</v>
      </c>
      <c r="L1157" s="55">
        <f>Table1[[#This Row],[Lead Time (days)]]/Table1[[#This Row],[S-OTD]]</f>
        <v>24.210526315789476</v>
      </c>
      <c r="M1157" s="55">
        <f>(Table1[[#This Row],[Demand variability (COV)]]/100)*E1157</f>
        <v>2.6560000000000001</v>
      </c>
      <c r="N1157" s="55">
        <f>AVERAGE(Table1[[#This Row],[Lead Time (days)]],Table1[[#This Row],[Exp. Lead time]])</f>
        <v>23.60526315789474</v>
      </c>
      <c r="O1157" s="55">
        <f>(Table1[[#This Row],[Exp. Lead time]]-N1157)^2</f>
        <v>0.36634349030470847</v>
      </c>
      <c r="P1157" s="55">
        <v>0.36634349030470847</v>
      </c>
      <c r="Q1157" s="55">
        <f>1.64*SQRT(Table1[[#This Row],[Lead Time (days)]]*(M1157^2)+Table1[[#This Row],[APU
(units)]]*P1157)</f>
        <v>33.024803651807424</v>
      </c>
      <c r="R1157" s="58">
        <f>Table1[[#This Row],[Safety Stock]]+(E1157/30)*Table1[[#This Row],[Lead Time (days)]]</f>
        <v>542.09147031847408</v>
      </c>
      <c r="S1157" s="58" t="str">
        <f>IF(Table1[[#This Row],[On Hand Stock (units)]]&gt;R1157,"yes","no")</f>
        <v>no</v>
      </c>
      <c r="T1157" s="59">
        <f>Table1[[#This Row],[On Hand Stock (units)]]-J1157</f>
        <v>-918.74262117540229</v>
      </c>
      <c r="U1157" s="59">
        <f>Table1[[#This Row],[Exp. Lead time]]*Table1[[#This Row],[APU
(units)]]/30</f>
        <v>535.85964912280701</v>
      </c>
      <c r="V1157" s="59">
        <f>Table1[[#This Row],[On Hand Stock (units)]]+U1157</f>
        <v>812.31702794740477</v>
      </c>
      <c r="W1157" s="59" t="str">
        <f>IF(Table1[[#This Row],[On hand quantity after purchase]]&gt;Table1[[#This Row],[APU  Projection for oct]],"Yes","No")</f>
        <v>No</v>
      </c>
      <c r="X1157" s="59">
        <f>AE1157-Table1[[#This Row],[On Hand Stock (units)]]</f>
        <v>30999.769229399404</v>
      </c>
      <c r="Y1157" s="59">
        <f>MAX(Table1[[#This Row],[Qty required to meet next quarter]],Table1[[#This Row],[MOQ/One lead time demand]])</f>
        <v>30999.769229399404</v>
      </c>
      <c r="Z1157" s="59">
        <f>Table1[[#This Row],[Qty to purchase]]*Table1[[#This Row],[Std. Price ($)]]</f>
        <v>187201.84723921557</v>
      </c>
      <c r="AA1157" s="59"/>
      <c r="AB1157" s="59"/>
      <c r="AC1157" s="61">
        <f>Table1[[#This Row],[On Hand Stock (units)]]-(12*Table1[[#This Row],[APU
(units)]])</f>
        <v>-7691.542621175402</v>
      </c>
      <c r="AD1157" s="64">
        <v>5179.2000000000007</v>
      </c>
      <c r="AE1157" s="65">
        <f>AD1157*Table1[[#This Row],[Std. Price ($)]]</f>
        <v>31276.226608224002</v>
      </c>
    </row>
    <row r="1158" spans="1:31" ht="18.5" x14ac:dyDescent="0.35">
      <c r="A1158" s="46">
        <v>2546.9746318700804</v>
      </c>
      <c r="B1158" s="47">
        <v>138.16918454999998</v>
      </c>
      <c r="C1158" s="47">
        <v>468770.25933869852</v>
      </c>
      <c r="D1158" s="47">
        <f>Table1[[#This Row],[On-Hand Stock ($)]]/Table1[[#This Row],[Std. Price ($)]]</f>
        <v>3392.7265393179059</v>
      </c>
      <c r="E1158" s="48">
        <v>760</v>
      </c>
      <c r="F1158" s="49">
        <v>-0.1</v>
      </c>
      <c r="G1158" s="48">
        <v>0.87</v>
      </c>
      <c r="H1158" s="48">
        <v>1.39</v>
      </c>
      <c r="I1158" s="48">
        <v>83</v>
      </c>
      <c r="J1158" s="55">
        <f>Table1[[#This Row],[APU
(units)]]+(Table1[[#This Row],[APU Trend]]*Table1[[#This Row],[APU
(units)]])</f>
        <v>684</v>
      </c>
      <c r="K1158" s="55" t="str">
        <f>IF(Table1[[#This Row],[On Hand Stock (units)]]&gt;J1158,"Yes","No")</f>
        <v>Yes</v>
      </c>
      <c r="L1158" s="55">
        <f>Table1[[#This Row],[Lead Time (days)]]/Table1[[#This Row],[S-OTD]]</f>
        <v>95.402298850574709</v>
      </c>
      <c r="M1158" s="55">
        <f>(Table1[[#This Row],[Demand variability (COV)]]/100)*E1158</f>
        <v>10.564</v>
      </c>
      <c r="N1158" s="55">
        <f>AVERAGE(Table1[[#This Row],[Lead Time (days)]],Table1[[#This Row],[Exp. Lead time]])</f>
        <v>89.201149425287355</v>
      </c>
      <c r="O1158" s="55">
        <f>(Table1[[#This Row],[Exp. Lead time]]-N1158)^2</f>
        <v>38.454254194741686</v>
      </c>
      <c r="P1158" s="55">
        <v>38.454254194741686</v>
      </c>
      <c r="Q1158" s="55">
        <f>1.64*SQRT(Table1[[#This Row],[Lead Time (days)]]*(M1158^2)+Table1[[#This Row],[APU
(units)]]*P1158)</f>
        <v>321.74056166356684</v>
      </c>
      <c r="R1158" s="58">
        <f>Table1[[#This Row],[Safety Stock]]+(E1158/30)*Table1[[#This Row],[Lead Time (days)]]</f>
        <v>2424.4072283302335</v>
      </c>
      <c r="S1158" s="58" t="str">
        <f>IF(Table1[[#This Row],[On Hand Stock (units)]]&gt;R1158,"yes","no")</f>
        <v>yes</v>
      </c>
      <c r="T1158" s="59">
        <f>Table1[[#This Row],[On Hand Stock (units)]]-J1158</f>
        <v>2708.7265393179059</v>
      </c>
      <c r="U1158" s="59">
        <f>Table1[[#This Row],[Exp. Lead time]]*Table1[[#This Row],[APU
(units)]]/30</f>
        <v>2416.8582375478927</v>
      </c>
      <c r="V1158" s="59">
        <f>Table1[[#This Row],[On Hand Stock (units)]]+U1158</f>
        <v>5809.5847768657986</v>
      </c>
      <c r="W1158" s="59" t="str">
        <f>IF(Table1[[#This Row],[On hand quantity after purchase]]&gt;Table1[[#This Row],[APU  Projection for oct]],"Yes","No")</f>
        <v>Yes</v>
      </c>
      <c r="X1158" s="59">
        <f>AE1158-Table1[[#This Row],[On Hand Stock (units)]]</f>
        <v>248627.86607988208</v>
      </c>
      <c r="Y1158" s="59">
        <f>MAX(Table1[[#This Row],[Qty required to meet next quarter]],Table1[[#This Row],[MOQ/One lead time demand]])</f>
        <v>248627.86607988208</v>
      </c>
      <c r="Z1158" s="59">
        <f>Table1[[#This Row],[Qty to purchase]]*Table1[[#This Row],[Std. Price ($)]]</f>
        <v>34352709.512663908</v>
      </c>
      <c r="AA1158" s="59"/>
      <c r="AB1158" s="59"/>
      <c r="AC1158" s="61">
        <f>Table1[[#This Row],[On Hand Stock (units)]]-(12*Table1[[#This Row],[APU
(units)]])</f>
        <v>-5727.2734606820941</v>
      </c>
      <c r="AD1158" s="64">
        <v>1824</v>
      </c>
      <c r="AE1158" s="65">
        <f>AD1158*Table1[[#This Row],[Std. Price ($)]]</f>
        <v>252020.59261919998</v>
      </c>
    </row>
    <row r="1159" spans="1:31" ht="18.5" x14ac:dyDescent="0.35">
      <c r="A1159" s="46">
        <v>81938.128836303687</v>
      </c>
      <c r="B1159" s="47">
        <v>9.3266178699999998</v>
      </c>
      <c r="C1159" s="47">
        <v>1457.6532704023423</v>
      </c>
      <c r="D1159" s="47">
        <f>Table1[[#This Row],[On-Hand Stock ($)]]/Table1[[#This Row],[Std. Price ($)]]</f>
        <v>156.28958865046138</v>
      </c>
      <c r="E1159" s="48">
        <v>1004</v>
      </c>
      <c r="F1159" s="49">
        <v>-0.4</v>
      </c>
      <c r="G1159" s="48">
        <v>0.98</v>
      </c>
      <c r="H1159" s="48">
        <v>0.88</v>
      </c>
      <c r="I1159" s="48">
        <v>5</v>
      </c>
      <c r="J1159" s="55">
        <f>Table1[[#This Row],[APU
(units)]]+(Table1[[#This Row],[APU Trend]]*Table1[[#This Row],[APU
(units)]])</f>
        <v>602.4</v>
      </c>
      <c r="K1159" s="55" t="str">
        <f>IF(Table1[[#This Row],[On Hand Stock (units)]]&gt;J1159,"Yes","No")</f>
        <v>No</v>
      </c>
      <c r="L1159" s="55">
        <f>Table1[[#This Row],[Lead Time (days)]]/Table1[[#This Row],[S-OTD]]</f>
        <v>5.1020408163265305</v>
      </c>
      <c r="M1159" s="55">
        <f>(Table1[[#This Row],[Demand variability (COV)]]/100)*E1159</f>
        <v>8.8352000000000004</v>
      </c>
      <c r="N1159" s="55">
        <f>AVERAGE(Table1[[#This Row],[Lead Time (days)]],Table1[[#This Row],[Exp. Lead time]])</f>
        <v>5.0510204081632653</v>
      </c>
      <c r="O1159" s="55">
        <f>(Table1[[#This Row],[Exp. Lead time]]-N1159)^2</f>
        <v>2.6030820491461837E-3</v>
      </c>
      <c r="P1159" s="55">
        <v>2.6030820491461837E-3</v>
      </c>
      <c r="Q1159" s="55">
        <f>1.64*SQRT(Table1[[#This Row],[Lead Time (days)]]*(M1159^2)+Table1[[#This Row],[APU
(units)]]*P1159)</f>
        <v>32.508311891687349</v>
      </c>
      <c r="R1159" s="58">
        <f>Table1[[#This Row],[Safety Stock]]+(E1159/30)*Table1[[#This Row],[Lead Time (days)]]</f>
        <v>199.8416452250207</v>
      </c>
      <c r="S1159" s="58" t="str">
        <f>IF(Table1[[#This Row],[On Hand Stock (units)]]&gt;R1159,"yes","no")</f>
        <v>no</v>
      </c>
      <c r="T1159" s="59">
        <f>Table1[[#This Row],[On Hand Stock (units)]]-J1159</f>
        <v>-446.11041134953859</v>
      </c>
      <c r="U1159" s="59">
        <f>Table1[[#This Row],[Exp. Lead time]]*Table1[[#This Row],[APU
(units)]]/30</f>
        <v>170.74829931972786</v>
      </c>
      <c r="V1159" s="59">
        <f>Table1[[#This Row],[On Hand Stock (units)]]+U1159</f>
        <v>327.03788797018922</v>
      </c>
      <c r="W1159" s="59" t="str">
        <f>IF(Table1[[#This Row],[On hand quantity after purchase]]&gt;Table1[[#This Row],[APU  Projection for oct]],"Yes","No")</f>
        <v>No</v>
      </c>
      <c r="X1159" s="59">
        <f>AE1159-Table1[[#This Row],[On Hand Stock (units)]]</f>
        <v>5462.0650162375359</v>
      </c>
      <c r="Y1159" s="59">
        <f>MAX(Table1[[#This Row],[Qty required to meet next quarter]],Table1[[#This Row],[MOQ/One lead time demand]])</f>
        <v>5462.0650162375359</v>
      </c>
      <c r="Z1159" s="59">
        <f>Table1[[#This Row],[Qty to purchase]]*Table1[[#This Row],[Std. Price ($)]]</f>
        <v>50942.593187542843</v>
      </c>
      <c r="AA1159" s="59"/>
      <c r="AB1159" s="59"/>
      <c r="AC1159" s="61">
        <f>Table1[[#This Row],[On Hand Stock (units)]]-(12*Table1[[#This Row],[APU
(units)]])</f>
        <v>-11891.710411349539</v>
      </c>
      <c r="AD1159" s="64">
        <v>602.39999999999975</v>
      </c>
      <c r="AE1159" s="65">
        <f>AD1159*Table1[[#This Row],[Std. Price ($)]]</f>
        <v>5618.3546048879971</v>
      </c>
    </row>
    <row r="1160" spans="1:31" ht="18.5" x14ac:dyDescent="0.35">
      <c r="A1160" s="46">
        <v>42911.578721351754</v>
      </c>
      <c r="B1160" s="47">
        <v>6.4164948299999995</v>
      </c>
      <c r="C1160" s="47">
        <v>744.57903628566748</v>
      </c>
      <c r="D1160" s="47">
        <f>Table1[[#This Row],[On-Hand Stock ($)]]/Table1[[#This Row],[Std. Price ($)]]</f>
        <v>116.04139892771761</v>
      </c>
      <c r="E1160" s="48">
        <v>744</v>
      </c>
      <c r="F1160" s="49">
        <v>-0.4</v>
      </c>
      <c r="G1160" s="48">
        <v>1</v>
      </c>
      <c r="H1160" s="48">
        <v>0.41</v>
      </c>
      <c r="I1160" s="48">
        <v>6</v>
      </c>
      <c r="J1160" s="55">
        <f>Table1[[#This Row],[APU
(units)]]+(Table1[[#This Row],[APU Trend]]*Table1[[#This Row],[APU
(units)]])</f>
        <v>446.4</v>
      </c>
      <c r="K1160" s="55" t="str">
        <f>IF(Table1[[#This Row],[On Hand Stock (units)]]&gt;J1160,"Yes","No")</f>
        <v>No</v>
      </c>
      <c r="L1160" s="55">
        <f>Table1[[#This Row],[Lead Time (days)]]/Table1[[#This Row],[S-OTD]]</f>
        <v>6</v>
      </c>
      <c r="M1160" s="55">
        <f>(Table1[[#This Row],[Demand variability (COV)]]/100)*E1160</f>
        <v>3.0503999999999998</v>
      </c>
      <c r="N1160" s="55">
        <f>AVERAGE(Table1[[#This Row],[Lead Time (days)]],Table1[[#This Row],[Exp. Lead time]])</f>
        <v>6</v>
      </c>
      <c r="O1160" s="55">
        <f>(Table1[[#This Row],[Exp. Lead time]]-N1160)^2</f>
        <v>0</v>
      </c>
      <c r="P1160" s="55">
        <v>0</v>
      </c>
      <c r="Q1160" s="55">
        <f>1.64*SQRT(Table1[[#This Row],[Lead Time (days)]]*(M1160^2)+Table1[[#This Row],[APU
(units)]]*P1160)</f>
        <v>12.253954558672721</v>
      </c>
      <c r="R1160" s="58">
        <f>Table1[[#This Row],[Safety Stock]]+(E1160/30)*Table1[[#This Row],[Lead Time (days)]]</f>
        <v>161.05395455867273</v>
      </c>
      <c r="S1160" s="58" t="str">
        <f>IF(Table1[[#This Row],[On Hand Stock (units)]]&gt;R1160,"yes","no")</f>
        <v>no</v>
      </c>
      <c r="T1160" s="59">
        <f>Table1[[#This Row],[On Hand Stock (units)]]-J1160</f>
        <v>-330.35860107228234</v>
      </c>
      <c r="U1160" s="59">
        <f>Table1[[#This Row],[Exp. Lead time]]*Table1[[#This Row],[APU
(units)]]/30</f>
        <v>148.80000000000001</v>
      </c>
      <c r="V1160" s="59">
        <f>Table1[[#This Row],[On Hand Stock (units)]]+U1160</f>
        <v>264.84139892771759</v>
      </c>
      <c r="W1160" s="59" t="str">
        <f>IF(Table1[[#This Row],[On hand quantity after purchase]]&gt;Table1[[#This Row],[APU  Projection for oct]],"Yes","No")</f>
        <v>No</v>
      </c>
      <c r="X1160" s="59">
        <f>AE1160-Table1[[#This Row],[On Hand Stock (units)]]</f>
        <v>2748.2818931842808</v>
      </c>
      <c r="Y1160" s="59">
        <f>MAX(Table1[[#This Row],[Qty required to meet next quarter]],Table1[[#This Row],[MOQ/One lead time demand]])</f>
        <v>2748.2818931842808</v>
      </c>
      <c r="Z1160" s="59">
        <f>Table1[[#This Row],[Qty to purchase]]*Table1[[#This Row],[Std. Price ($)]]</f>
        <v>17634.336558999548</v>
      </c>
      <c r="AA1160" s="59"/>
      <c r="AB1160" s="59"/>
      <c r="AC1160" s="61">
        <f>Table1[[#This Row],[On Hand Stock (units)]]-(12*Table1[[#This Row],[APU
(units)]])</f>
        <v>-8811.9586010722833</v>
      </c>
      <c r="AD1160" s="64">
        <v>446.39999999999975</v>
      </c>
      <c r="AE1160" s="65">
        <f>AD1160*Table1[[#This Row],[Std. Price ($)]]</f>
        <v>2864.3232921119984</v>
      </c>
    </row>
    <row r="1161" spans="1:31" ht="18.5" x14ac:dyDescent="0.35">
      <c r="A1161" s="46">
        <v>33552.627497281996</v>
      </c>
      <c r="B1161" s="47">
        <v>73.335685580000003</v>
      </c>
      <c r="C1161" s="47">
        <v>21243.10861945917</v>
      </c>
      <c r="D1161" s="47">
        <f>Table1[[#This Row],[On-Hand Stock ($)]]/Table1[[#This Row],[Std. Price ($)]]</f>
        <v>289.66946243770519</v>
      </c>
      <c r="E1161" s="48">
        <v>752</v>
      </c>
      <c r="F1161" s="49">
        <v>-0.6</v>
      </c>
      <c r="G1161" s="48">
        <v>0.99</v>
      </c>
      <c r="H1161" s="48">
        <v>0.25</v>
      </c>
      <c r="I1161" s="48">
        <v>38</v>
      </c>
      <c r="J1161" s="55">
        <f>Table1[[#This Row],[APU
(units)]]+(Table1[[#This Row],[APU Trend]]*Table1[[#This Row],[APU
(units)]])</f>
        <v>300.8</v>
      </c>
      <c r="K1161" s="55" t="str">
        <f>IF(Table1[[#This Row],[On Hand Stock (units)]]&gt;J1161,"Yes","No")</f>
        <v>No</v>
      </c>
      <c r="L1161" s="55">
        <f>Table1[[#This Row],[Lead Time (days)]]/Table1[[#This Row],[S-OTD]]</f>
        <v>38.383838383838388</v>
      </c>
      <c r="M1161" s="55">
        <f>(Table1[[#This Row],[Demand variability (COV)]]/100)*E1161</f>
        <v>1.8800000000000001</v>
      </c>
      <c r="N1161" s="55">
        <f>AVERAGE(Table1[[#This Row],[Lead Time (days)]],Table1[[#This Row],[Exp. Lead time]])</f>
        <v>38.191919191919197</v>
      </c>
      <c r="O1161" s="55">
        <f>(Table1[[#This Row],[Exp. Lead time]]-N1161)^2</f>
        <v>3.683297622691499E-2</v>
      </c>
      <c r="P1161" s="55">
        <v>3.683297622691499E-2</v>
      </c>
      <c r="Q1161" s="55">
        <f>1.64*SQRT(Table1[[#This Row],[Lead Time (days)]]*(M1161^2)+Table1[[#This Row],[APU
(units)]]*P1161)</f>
        <v>20.874152838154959</v>
      </c>
      <c r="R1161" s="58">
        <f>Table1[[#This Row],[Safety Stock]]+(E1161/30)*Table1[[#This Row],[Lead Time (days)]]</f>
        <v>973.40748617148824</v>
      </c>
      <c r="S1161" s="58" t="str">
        <f>IF(Table1[[#This Row],[On Hand Stock (units)]]&gt;R1161,"yes","no")</f>
        <v>no</v>
      </c>
      <c r="T1161" s="59">
        <f>Table1[[#This Row],[On Hand Stock (units)]]-J1161</f>
        <v>-11.130537562294819</v>
      </c>
      <c r="U1161" s="59">
        <f>Table1[[#This Row],[Exp. Lead time]]*Table1[[#This Row],[APU
(units)]]/30</f>
        <v>962.15488215488222</v>
      </c>
      <c r="V1161" s="59">
        <f>Table1[[#This Row],[On Hand Stock (units)]]+U1161</f>
        <v>1251.8243445925873</v>
      </c>
      <c r="W1161" s="59" t="str">
        <f>IF(Table1[[#This Row],[On hand quantity after purchase]]&gt;Table1[[#This Row],[APU  Projection for oct]],"Yes","No")</f>
        <v>Yes</v>
      </c>
      <c r="X1161" s="59">
        <f>AE1161-Table1[[#This Row],[On Hand Stock (units)]]</f>
        <v>-33378.730796133699</v>
      </c>
      <c r="Y1161" s="59">
        <f>MAX(Table1[[#This Row],[Qty required to meet next quarter]],Table1[[#This Row],[MOQ/One lead time demand]])</f>
        <v>962.15488215488222</v>
      </c>
      <c r="Z1161" s="59">
        <f>Table1[[#This Row],[Qty to purchase]]*Table1[[#This Row],[Std. Price ($)]]</f>
        <v>70560.287916972404</v>
      </c>
      <c r="AA1161" s="59"/>
      <c r="AB1161" s="59"/>
      <c r="AC1161" s="61">
        <f>Table1[[#This Row],[On Hand Stock (units)]]-(12*Table1[[#This Row],[APU
(units)]])</f>
        <v>-8734.3305375622949</v>
      </c>
      <c r="AD1161" s="64">
        <v>-451.19999999999987</v>
      </c>
      <c r="AE1161" s="65">
        <f>AD1161*Table1[[#This Row],[Std. Price ($)]]</f>
        <v>-33089.061333695994</v>
      </c>
    </row>
    <row r="1162" spans="1:31" ht="18.5" x14ac:dyDescent="0.35">
      <c r="A1162" s="46">
        <v>39789.332654386657</v>
      </c>
      <c r="B1162" s="47">
        <v>9.5959754599999982</v>
      </c>
      <c r="C1162" s="47">
        <v>2813.9122219077653</v>
      </c>
      <c r="D1162" s="47">
        <f>Table1[[#This Row],[On-Hand Stock ($)]]/Table1[[#This Row],[Std. Price ($)]]</f>
        <v>293.23878886907511</v>
      </c>
      <c r="E1162" s="48">
        <v>688</v>
      </c>
      <c r="F1162" s="49">
        <v>0.2</v>
      </c>
      <c r="G1162" s="48">
        <v>1</v>
      </c>
      <c r="H1162" s="48">
        <v>0.42</v>
      </c>
      <c r="I1162" s="48">
        <v>21</v>
      </c>
      <c r="J1162" s="55">
        <f>Table1[[#This Row],[APU
(units)]]+(Table1[[#This Row],[APU Trend]]*Table1[[#This Row],[APU
(units)]])</f>
        <v>825.6</v>
      </c>
      <c r="K1162" s="55" t="str">
        <f>IF(Table1[[#This Row],[On Hand Stock (units)]]&gt;J1162,"Yes","No")</f>
        <v>No</v>
      </c>
      <c r="L1162" s="55">
        <f>Table1[[#This Row],[Lead Time (days)]]/Table1[[#This Row],[S-OTD]]</f>
        <v>21</v>
      </c>
      <c r="M1162" s="55">
        <f>(Table1[[#This Row],[Demand variability (COV)]]/100)*E1162</f>
        <v>2.8895999999999997</v>
      </c>
      <c r="N1162" s="55">
        <f>AVERAGE(Table1[[#This Row],[Lead Time (days)]],Table1[[#This Row],[Exp. Lead time]])</f>
        <v>21</v>
      </c>
      <c r="O1162" s="55">
        <f>(Table1[[#This Row],[Exp. Lead time]]-N1162)^2</f>
        <v>0</v>
      </c>
      <c r="P1162" s="55">
        <v>0</v>
      </c>
      <c r="Q1162" s="55">
        <f>1.64*SQRT(Table1[[#This Row],[Lead Time (days)]]*(M1162^2)+Table1[[#This Row],[APU
(units)]]*P1162)</f>
        <v>21.716569594156805</v>
      </c>
      <c r="R1162" s="58">
        <f>Table1[[#This Row],[Safety Stock]]+(E1162/30)*Table1[[#This Row],[Lead Time (days)]]</f>
        <v>503.31656959415682</v>
      </c>
      <c r="S1162" s="58" t="str">
        <f>IF(Table1[[#This Row],[On Hand Stock (units)]]&gt;R1162,"yes","no")</f>
        <v>no</v>
      </c>
      <c r="T1162" s="59">
        <f>Table1[[#This Row],[On Hand Stock (units)]]-J1162</f>
        <v>-532.36121113092486</v>
      </c>
      <c r="U1162" s="59">
        <f>Table1[[#This Row],[Exp. Lead time]]*Table1[[#This Row],[APU
(units)]]/30</f>
        <v>481.6</v>
      </c>
      <c r="V1162" s="59">
        <f>Table1[[#This Row],[On Hand Stock (units)]]+U1162</f>
        <v>774.83878886907519</v>
      </c>
      <c r="W1162" s="59" t="str">
        <f>IF(Table1[[#This Row],[On hand quantity after purchase]]&gt;Table1[[#This Row],[APU  Projection for oct]],"Yes","No")</f>
        <v>No</v>
      </c>
      <c r="X1162" s="59">
        <f>AE1162-Table1[[#This Row],[On Hand Stock (units)]]</f>
        <v>27435.291900346921</v>
      </c>
      <c r="Y1162" s="59">
        <f>MAX(Table1[[#This Row],[Qty required to meet next quarter]],Table1[[#This Row],[MOQ/One lead time demand]])</f>
        <v>27435.291900346921</v>
      </c>
      <c r="Z1162" s="59">
        <f>Table1[[#This Row],[Qty to purchase]]*Table1[[#This Row],[Std. Price ($)]]</f>
        <v>263268.38781366579</v>
      </c>
      <c r="AA1162" s="59"/>
      <c r="AB1162" s="59"/>
      <c r="AC1162" s="61">
        <f>Table1[[#This Row],[On Hand Stock (units)]]-(12*Table1[[#This Row],[APU
(units)]])</f>
        <v>-7962.7612111309245</v>
      </c>
      <c r="AD1162" s="64">
        <v>2889.6000000000004</v>
      </c>
      <c r="AE1162" s="65">
        <f>AD1162*Table1[[#This Row],[Std. Price ($)]]</f>
        <v>27728.530689215997</v>
      </c>
    </row>
    <row r="1163" spans="1:31" ht="18.5" x14ac:dyDescent="0.35">
      <c r="A1163" s="46">
        <v>91222.740316086158</v>
      </c>
      <c r="B1163" s="47">
        <v>29.909298439999997</v>
      </c>
      <c r="C1163" s="47">
        <v>49157.520938330999</v>
      </c>
      <c r="D1163" s="47">
        <f>Table1[[#This Row],[On-Hand Stock ($)]]/Table1[[#This Row],[Std. Price ($)]]</f>
        <v>1643.553125692473</v>
      </c>
      <c r="E1163" s="48">
        <v>786</v>
      </c>
      <c r="F1163" s="49">
        <v>-0.2</v>
      </c>
      <c r="G1163" s="48">
        <v>0.99</v>
      </c>
      <c r="H1163" s="48">
        <v>0.47</v>
      </c>
      <c r="I1163" s="48">
        <v>108</v>
      </c>
      <c r="J1163" s="55">
        <f>Table1[[#This Row],[APU
(units)]]+(Table1[[#This Row],[APU Trend]]*Table1[[#This Row],[APU
(units)]])</f>
        <v>628.79999999999995</v>
      </c>
      <c r="K1163" s="55" t="str">
        <f>IF(Table1[[#This Row],[On Hand Stock (units)]]&gt;J1163,"Yes","No")</f>
        <v>Yes</v>
      </c>
      <c r="L1163" s="55">
        <f>Table1[[#This Row],[Lead Time (days)]]/Table1[[#This Row],[S-OTD]]</f>
        <v>109.09090909090909</v>
      </c>
      <c r="M1163" s="55">
        <f>(Table1[[#This Row],[Demand variability (COV)]]/100)*E1163</f>
        <v>3.6941999999999995</v>
      </c>
      <c r="N1163" s="55">
        <f>AVERAGE(Table1[[#This Row],[Lead Time (days)]],Table1[[#This Row],[Exp. Lead time]])</f>
        <v>108.54545454545455</v>
      </c>
      <c r="O1163" s="55">
        <f>(Table1[[#This Row],[Exp. Lead time]]-N1163)^2</f>
        <v>0.29752066115702619</v>
      </c>
      <c r="P1163" s="55">
        <v>0.29752066115702619</v>
      </c>
      <c r="Q1163" s="55">
        <f>1.64*SQRT(Table1[[#This Row],[Lead Time (days)]]*(M1163^2)+Table1[[#This Row],[APU
(units)]]*P1163)</f>
        <v>67.772680289320334</v>
      </c>
      <c r="R1163" s="58">
        <f>Table1[[#This Row],[Safety Stock]]+(E1163/30)*Table1[[#This Row],[Lead Time (days)]]</f>
        <v>2897.3726802893202</v>
      </c>
      <c r="S1163" s="58" t="str">
        <f>IF(Table1[[#This Row],[On Hand Stock (units)]]&gt;R1163,"yes","no")</f>
        <v>no</v>
      </c>
      <c r="T1163" s="59">
        <f>Table1[[#This Row],[On Hand Stock (units)]]-J1163</f>
        <v>1014.7531256924731</v>
      </c>
      <c r="U1163" s="59">
        <f>Table1[[#This Row],[Exp. Lead time]]*Table1[[#This Row],[APU
(units)]]/30</f>
        <v>2858.181818181818</v>
      </c>
      <c r="V1163" s="59">
        <f>Table1[[#This Row],[On Hand Stock (units)]]+U1163</f>
        <v>4501.7349438742913</v>
      </c>
      <c r="W1163" s="59" t="str">
        <f>IF(Table1[[#This Row],[On hand quantity after purchase]]&gt;Table1[[#This Row],[APU  Projection for oct]],"Yes","No")</f>
        <v>Yes</v>
      </c>
      <c r="X1163" s="59">
        <f>AE1163-Table1[[#This Row],[On Hand Stock (units)]]</f>
        <v>40672.122307219513</v>
      </c>
      <c r="Y1163" s="59">
        <f>MAX(Table1[[#This Row],[Qty required to meet next quarter]],Table1[[#This Row],[MOQ/One lead time demand]])</f>
        <v>40672.122307219513</v>
      </c>
      <c r="Z1163" s="59">
        <f>Table1[[#This Row],[Qty to purchase]]*Table1[[#This Row],[Std. Price ($)]]</f>
        <v>1216474.6442748096</v>
      </c>
      <c r="AA1163" s="59"/>
      <c r="AB1163" s="59"/>
      <c r="AC1163" s="61">
        <f>Table1[[#This Row],[On Hand Stock (units)]]-(12*Table1[[#This Row],[APU
(units)]])</f>
        <v>-7788.4468743075267</v>
      </c>
      <c r="AD1163" s="64">
        <v>1414.7999999999997</v>
      </c>
      <c r="AE1163" s="65">
        <f>AD1163*Table1[[#This Row],[Std. Price ($)]]</f>
        <v>42315.675432911987</v>
      </c>
    </row>
    <row r="1164" spans="1:31" ht="18.5" x14ac:dyDescent="0.35">
      <c r="A1164" s="46">
        <v>52640.43787056455</v>
      </c>
      <c r="B1164" s="47">
        <v>7.4856558599999987</v>
      </c>
      <c r="C1164" s="47">
        <v>719.82583736308959</v>
      </c>
      <c r="D1164" s="47">
        <f>Table1[[#This Row],[On-Hand Stock ($)]]/Table1[[#This Row],[Std. Price ($)]]</f>
        <v>96.160690636276414</v>
      </c>
      <c r="E1164" s="48">
        <v>624</v>
      </c>
      <c r="F1164" s="49">
        <v>1.2</v>
      </c>
      <c r="G1164" s="48">
        <v>1</v>
      </c>
      <c r="H1164" s="48">
        <v>0.54</v>
      </c>
      <c r="I1164" s="48">
        <v>5</v>
      </c>
      <c r="J1164" s="55">
        <f>Table1[[#This Row],[APU
(units)]]+(Table1[[#This Row],[APU Trend]]*Table1[[#This Row],[APU
(units)]])</f>
        <v>1372.8</v>
      </c>
      <c r="K1164" s="55" t="str">
        <f>IF(Table1[[#This Row],[On Hand Stock (units)]]&gt;J1164,"Yes","No")</f>
        <v>No</v>
      </c>
      <c r="L1164" s="55">
        <f>Table1[[#This Row],[Lead Time (days)]]/Table1[[#This Row],[S-OTD]]</f>
        <v>5</v>
      </c>
      <c r="M1164" s="55">
        <f>(Table1[[#This Row],[Demand variability (COV)]]/100)*E1164</f>
        <v>3.3696000000000002</v>
      </c>
      <c r="N1164" s="55">
        <f>AVERAGE(Table1[[#This Row],[Lead Time (days)]],Table1[[#This Row],[Exp. Lead time]])</f>
        <v>5</v>
      </c>
      <c r="O1164" s="55">
        <f>(Table1[[#This Row],[Exp. Lead time]]-N1164)^2</f>
        <v>0</v>
      </c>
      <c r="P1164" s="55">
        <v>0</v>
      </c>
      <c r="Q1164" s="55">
        <f>1.64*SQRT(Table1[[#This Row],[Lead Time (days)]]*(M1164^2)+Table1[[#This Row],[APU
(units)]]*P1164)</f>
        <v>12.356833637452599</v>
      </c>
      <c r="R1164" s="58">
        <f>Table1[[#This Row],[Safety Stock]]+(E1164/30)*Table1[[#This Row],[Lead Time (days)]]</f>
        <v>116.3568336374526</v>
      </c>
      <c r="S1164" s="58" t="str">
        <f>IF(Table1[[#This Row],[On Hand Stock (units)]]&gt;R1164,"yes","no")</f>
        <v>no</v>
      </c>
      <c r="T1164" s="59">
        <f>Table1[[#This Row],[On Hand Stock (units)]]-J1164</f>
        <v>-1276.6393093637234</v>
      </c>
      <c r="U1164" s="59">
        <f>Table1[[#This Row],[Exp. Lead time]]*Table1[[#This Row],[APU
(units)]]/30</f>
        <v>104</v>
      </c>
      <c r="V1164" s="59">
        <f>Table1[[#This Row],[On Hand Stock (units)]]+U1164</f>
        <v>200.1606906362764</v>
      </c>
      <c r="W1164" s="59" t="str">
        <f>IF(Table1[[#This Row],[On hand quantity after purchase]]&gt;Table1[[#This Row],[APU  Projection for oct]],"Yes","No")</f>
        <v>No</v>
      </c>
      <c r="X1164" s="59">
        <f>AE1164-Table1[[#This Row],[On Hand Stock (units)]]</f>
        <v>47548.54172709171</v>
      </c>
      <c r="Y1164" s="59">
        <f>MAX(Table1[[#This Row],[Qty required to meet next quarter]],Table1[[#This Row],[MOQ/One lead time demand]])</f>
        <v>47548.54172709171</v>
      </c>
      <c r="Z1164" s="59">
        <f>Table1[[#This Row],[Qty to purchase]]*Table1[[#This Row],[Std. Price ($)]]</f>
        <v>355932.02001385851</v>
      </c>
      <c r="AA1164" s="59"/>
      <c r="AB1164" s="59"/>
      <c r="AC1164" s="61">
        <f>Table1[[#This Row],[On Hand Stock (units)]]-(12*Table1[[#This Row],[APU
(units)]])</f>
        <v>-7391.8393093637233</v>
      </c>
      <c r="AD1164" s="64">
        <v>6364.7999999999993</v>
      </c>
      <c r="AE1164" s="65">
        <f>AD1164*Table1[[#This Row],[Std. Price ($)]]</f>
        <v>47644.702417727989</v>
      </c>
    </row>
    <row r="1165" spans="1:31" ht="18.5" x14ac:dyDescent="0.35">
      <c r="A1165" s="46">
        <v>5461.5544907541725</v>
      </c>
      <c r="B1165" s="47">
        <v>7.1434016599999994</v>
      </c>
      <c r="C1165" s="47">
        <v>10193.404400387215</v>
      </c>
      <c r="D1165" s="47">
        <f>Table1[[#This Row],[On-Hand Stock ($)]]/Table1[[#This Row],[Std. Price ($)]]</f>
        <v>1426.9678348714351</v>
      </c>
      <c r="E1165" s="48">
        <v>818</v>
      </c>
      <c r="F1165" s="49">
        <v>1.5</v>
      </c>
      <c r="G1165" s="48">
        <v>1</v>
      </c>
      <c r="H1165" s="48">
        <v>0.37</v>
      </c>
      <c r="I1165" s="48">
        <v>88</v>
      </c>
      <c r="J1165" s="55">
        <f>Table1[[#This Row],[APU
(units)]]+(Table1[[#This Row],[APU Trend]]*Table1[[#This Row],[APU
(units)]])</f>
        <v>2045</v>
      </c>
      <c r="K1165" s="55" t="str">
        <f>IF(Table1[[#This Row],[On Hand Stock (units)]]&gt;J1165,"Yes","No")</f>
        <v>No</v>
      </c>
      <c r="L1165" s="55">
        <f>Table1[[#This Row],[Lead Time (days)]]/Table1[[#This Row],[S-OTD]]</f>
        <v>88</v>
      </c>
      <c r="M1165" s="55">
        <f>(Table1[[#This Row],[Demand variability (COV)]]/100)*E1165</f>
        <v>3.0266000000000002</v>
      </c>
      <c r="N1165" s="55">
        <f>AVERAGE(Table1[[#This Row],[Lead Time (days)]],Table1[[#This Row],[Exp. Lead time]])</f>
        <v>88</v>
      </c>
      <c r="O1165" s="55">
        <f>(Table1[[#This Row],[Exp. Lead time]]-N1165)^2</f>
        <v>0</v>
      </c>
      <c r="P1165" s="55">
        <v>0</v>
      </c>
      <c r="Q1165" s="55">
        <f>1.64*SQRT(Table1[[#This Row],[Lead Time (days)]]*(M1165^2)+Table1[[#This Row],[APU
(units)]]*P1165)</f>
        <v>46.562920470875618</v>
      </c>
      <c r="R1165" s="58">
        <f>Table1[[#This Row],[Safety Stock]]+(E1165/30)*Table1[[#This Row],[Lead Time (days)]]</f>
        <v>2446.0295871375424</v>
      </c>
      <c r="S1165" s="58" t="str">
        <f>IF(Table1[[#This Row],[On Hand Stock (units)]]&gt;R1165,"yes","no")</f>
        <v>no</v>
      </c>
      <c r="T1165" s="59">
        <f>Table1[[#This Row],[On Hand Stock (units)]]-J1165</f>
        <v>-618.03216512856488</v>
      </c>
      <c r="U1165" s="59">
        <f>Table1[[#This Row],[Exp. Lead time]]*Table1[[#This Row],[APU
(units)]]/30</f>
        <v>2399.4666666666667</v>
      </c>
      <c r="V1165" s="59">
        <f>Table1[[#This Row],[On Hand Stock (units)]]+U1165</f>
        <v>3826.4345015381018</v>
      </c>
      <c r="W1165" s="59" t="str">
        <f>IF(Table1[[#This Row],[On hand quantity after purchase]]&gt;Table1[[#This Row],[APU  Projection for oct]],"Yes","No")</f>
        <v>Yes</v>
      </c>
      <c r="X1165" s="59">
        <f>AE1165-Table1[[#This Row],[On Hand Stock (units)]]</f>
        <v>68692.662859688557</v>
      </c>
      <c r="Y1165" s="59">
        <f>MAX(Table1[[#This Row],[Qty required to meet next quarter]],Table1[[#This Row],[MOQ/One lead time demand]])</f>
        <v>68692.662859688557</v>
      </c>
      <c r="Z1165" s="59">
        <f>Table1[[#This Row],[Qty to purchase]]*Table1[[#This Row],[Std. Price ($)]]</f>
        <v>490699.28190171957</v>
      </c>
      <c r="AA1165" s="59"/>
      <c r="AB1165" s="59"/>
      <c r="AC1165" s="61">
        <f>Table1[[#This Row],[On Hand Stock (units)]]-(12*Table1[[#This Row],[APU
(units)]])</f>
        <v>-8389.0321651285649</v>
      </c>
      <c r="AD1165" s="64">
        <v>9816</v>
      </c>
      <c r="AE1165" s="65">
        <f>AD1165*Table1[[#This Row],[Std. Price ($)]]</f>
        <v>70119.630694559994</v>
      </c>
    </row>
    <row r="1166" spans="1:31" ht="18.5" x14ac:dyDescent="0.35">
      <c r="A1166" s="46">
        <v>55583.32874397347</v>
      </c>
      <c r="B1166" s="47">
        <v>14.547103819999998</v>
      </c>
      <c r="C1166" s="47">
        <v>1183.1301152981312</v>
      </c>
      <c r="D1166" s="47">
        <f>Table1[[#This Row],[On-Hand Stock ($)]]/Table1[[#This Row],[Std. Price ($)]]</f>
        <v>81.330973500822324</v>
      </c>
      <c r="E1166" s="48">
        <v>752</v>
      </c>
      <c r="F1166" s="49">
        <v>-0.1</v>
      </c>
      <c r="G1166" s="48">
        <v>0.98</v>
      </c>
      <c r="H1166" s="48">
        <v>0.42</v>
      </c>
      <c r="I1166" s="48">
        <v>7</v>
      </c>
      <c r="J1166" s="55">
        <f>Table1[[#This Row],[APU
(units)]]+(Table1[[#This Row],[APU Trend]]*Table1[[#This Row],[APU
(units)]])</f>
        <v>676.8</v>
      </c>
      <c r="K1166" s="55" t="str">
        <f>IF(Table1[[#This Row],[On Hand Stock (units)]]&gt;J1166,"Yes","No")</f>
        <v>No</v>
      </c>
      <c r="L1166" s="55">
        <f>Table1[[#This Row],[Lead Time (days)]]/Table1[[#This Row],[S-OTD]]</f>
        <v>7.1428571428571432</v>
      </c>
      <c r="M1166" s="55">
        <f>(Table1[[#This Row],[Demand variability (COV)]]/100)*E1166</f>
        <v>3.1583999999999999</v>
      </c>
      <c r="N1166" s="55">
        <f>AVERAGE(Table1[[#This Row],[Lead Time (days)]],Table1[[#This Row],[Exp. Lead time]])</f>
        <v>7.0714285714285712</v>
      </c>
      <c r="O1166" s="55">
        <f>(Table1[[#This Row],[Exp. Lead time]]-N1166)^2</f>
        <v>5.1020408163266213E-3</v>
      </c>
      <c r="P1166" s="55">
        <v>5.1020408163266213E-3</v>
      </c>
      <c r="Q1166" s="55">
        <f>1.64*SQRT(Table1[[#This Row],[Lead Time (days)]]*(M1166^2)+Table1[[#This Row],[APU
(units)]]*P1166)</f>
        <v>14.075860098192409</v>
      </c>
      <c r="R1166" s="58">
        <f>Table1[[#This Row],[Safety Stock]]+(E1166/30)*Table1[[#This Row],[Lead Time (days)]]</f>
        <v>189.54252676485908</v>
      </c>
      <c r="S1166" s="58" t="str">
        <f>IF(Table1[[#This Row],[On Hand Stock (units)]]&gt;R1166,"yes","no")</f>
        <v>no</v>
      </c>
      <c r="T1166" s="59">
        <f>Table1[[#This Row],[On Hand Stock (units)]]-J1166</f>
        <v>-595.46902649917763</v>
      </c>
      <c r="U1166" s="59">
        <f>Table1[[#This Row],[Exp. Lead time]]*Table1[[#This Row],[APU
(units)]]/30</f>
        <v>179.04761904761907</v>
      </c>
      <c r="V1166" s="59">
        <f>Table1[[#This Row],[On Hand Stock (units)]]+U1166</f>
        <v>260.37859254844136</v>
      </c>
      <c r="W1166" s="59" t="str">
        <f>IF(Table1[[#This Row],[On hand quantity after purchase]]&gt;Table1[[#This Row],[APU  Projection for oct]],"Yes","No")</f>
        <v>No</v>
      </c>
      <c r="X1166" s="59">
        <f>AE1166-Table1[[#This Row],[On Hand Stock (units)]]</f>
        <v>26173.282000835177</v>
      </c>
      <c r="Y1166" s="59">
        <f>MAX(Table1[[#This Row],[Qty required to meet next quarter]],Table1[[#This Row],[MOQ/One lead time demand]])</f>
        <v>26173.282000835177</v>
      </c>
      <c r="Z1166" s="59">
        <f>Table1[[#This Row],[Qty to purchase]]*Table1[[#This Row],[Std. Price ($)]]</f>
        <v>380745.45057628659</v>
      </c>
      <c r="AA1166" s="59"/>
      <c r="AB1166" s="59"/>
      <c r="AC1166" s="61">
        <f>Table1[[#This Row],[On Hand Stock (units)]]-(12*Table1[[#This Row],[APU
(units)]])</f>
        <v>-8942.6690264991776</v>
      </c>
      <c r="AD1166" s="64">
        <v>1804.8000000000002</v>
      </c>
      <c r="AE1166" s="65">
        <f>AD1166*Table1[[#This Row],[Std. Price ($)]]</f>
        <v>26254.612974336</v>
      </c>
    </row>
    <row r="1167" spans="1:31" ht="18.5" x14ac:dyDescent="0.35">
      <c r="A1167" s="46">
        <v>34575.365341073018</v>
      </c>
      <c r="B1167" s="47">
        <v>10.0867465</v>
      </c>
      <c r="C1167" s="47">
        <v>2580.9698667580628</v>
      </c>
      <c r="D1167" s="47">
        <f>Table1[[#This Row],[On-Hand Stock ($)]]/Table1[[#This Row],[Std. Price ($)]]</f>
        <v>255.87734030572324</v>
      </c>
      <c r="E1167" s="48">
        <v>220</v>
      </c>
      <c r="F1167" s="49">
        <v>1.2</v>
      </c>
      <c r="G1167" s="48">
        <v>0.9</v>
      </c>
      <c r="H1167" s="48">
        <v>1.79</v>
      </c>
      <c r="I1167" s="48">
        <v>16</v>
      </c>
      <c r="J1167" s="55">
        <f>Table1[[#This Row],[APU
(units)]]+(Table1[[#This Row],[APU Trend]]*Table1[[#This Row],[APU
(units)]])</f>
        <v>484</v>
      </c>
      <c r="K1167" s="55" t="str">
        <f>IF(Table1[[#This Row],[On Hand Stock (units)]]&gt;J1167,"Yes","No")</f>
        <v>No</v>
      </c>
      <c r="L1167" s="55">
        <f>Table1[[#This Row],[Lead Time (days)]]/Table1[[#This Row],[S-OTD]]</f>
        <v>17.777777777777779</v>
      </c>
      <c r="M1167" s="55">
        <f>(Table1[[#This Row],[Demand variability (COV)]]/100)*E1167</f>
        <v>3.9379999999999997</v>
      </c>
      <c r="N1167" s="55">
        <f>AVERAGE(Table1[[#This Row],[Lead Time (days)]],Table1[[#This Row],[Exp. Lead time]])</f>
        <v>16.888888888888889</v>
      </c>
      <c r="O1167" s="55">
        <f>(Table1[[#This Row],[Exp. Lead time]]-N1167)^2</f>
        <v>0.79012345679012419</v>
      </c>
      <c r="P1167" s="55">
        <v>0.79012345679012419</v>
      </c>
      <c r="Q1167" s="55">
        <f>1.64*SQRT(Table1[[#This Row],[Lead Time (days)]]*(M1167^2)+Table1[[#This Row],[APU
(units)]]*P1167)</f>
        <v>33.688037734819133</v>
      </c>
      <c r="R1167" s="58">
        <f>Table1[[#This Row],[Safety Stock]]+(E1167/30)*Table1[[#This Row],[Lead Time (days)]]</f>
        <v>151.02137106815246</v>
      </c>
      <c r="S1167" s="58" t="str">
        <f>IF(Table1[[#This Row],[On Hand Stock (units)]]&gt;R1167,"yes","no")</f>
        <v>yes</v>
      </c>
      <c r="T1167" s="59">
        <f>Table1[[#This Row],[On Hand Stock (units)]]-J1167</f>
        <v>-228.12265969427676</v>
      </c>
      <c r="U1167" s="59">
        <f>Table1[[#This Row],[Exp. Lead time]]*Table1[[#This Row],[APU
(units)]]/30</f>
        <v>130.37037037037038</v>
      </c>
      <c r="V1167" s="59">
        <f>Table1[[#This Row],[On Hand Stock (units)]]+U1167</f>
        <v>386.24771067609362</v>
      </c>
      <c r="W1167" s="59" t="str">
        <f>IF(Table1[[#This Row],[On hand quantity after purchase]]&gt;Table1[[#This Row],[APU  Projection for oct]],"Yes","No")</f>
        <v>No</v>
      </c>
      <c r="X1167" s="59">
        <f>AE1167-Table1[[#This Row],[On Hand Stock (units)]]</f>
        <v>22378.781805694278</v>
      </c>
      <c r="Y1167" s="59">
        <f>MAX(Table1[[#This Row],[Qty required to meet next quarter]],Table1[[#This Row],[MOQ/One lead time demand]])</f>
        <v>22378.781805694278</v>
      </c>
      <c r="Z1167" s="59">
        <f>Table1[[#This Row],[Qty to purchase]]*Table1[[#This Row],[Std. Price ($)]]</f>
        <v>225729.09905285045</v>
      </c>
      <c r="AA1167" s="59"/>
      <c r="AB1167" s="59"/>
      <c r="AC1167" s="61">
        <f>Table1[[#This Row],[On Hand Stock (units)]]-(12*Table1[[#This Row],[APU
(units)]])</f>
        <v>-2384.122659694277</v>
      </c>
      <c r="AD1167" s="64">
        <v>2244</v>
      </c>
      <c r="AE1167" s="65">
        <f>AD1167*Table1[[#This Row],[Std. Price ($)]]</f>
        <v>22634.659146000002</v>
      </c>
    </row>
    <row r="1168" spans="1:31" ht="18.5" x14ac:dyDescent="0.35">
      <c r="A1168" s="46">
        <v>21392.919570331793</v>
      </c>
      <c r="B1168" s="47">
        <v>8.5335800499999994</v>
      </c>
      <c r="C1168" s="47">
        <v>1674.4111804520758</v>
      </c>
      <c r="D1168" s="47">
        <f>Table1[[#This Row],[On-Hand Stock ($)]]/Table1[[#This Row],[Std. Price ($)]]</f>
        <v>196.21438723740289</v>
      </c>
      <c r="E1168" s="48">
        <v>1076</v>
      </c>
      <c r="F1168" s="49">
        <v>0.8</v>
      </c>
      <c r="G1168" s="48">
        <v>1</v>
      </c>
      <c r="H1168" s="48">
        <v>1.04</v>
      </c>
      <c r="I1168" s="48">
        <v>5</v>
      </c>
      <c r="J1168" s="55">
        <f>Table1[[#This Row],[APU
(units)]]+(Table1[[#This Row],[APU Trend]]*Table1[[#This Row],[APU
(units)]])</f>
        <v>1936.8000000000002</v>
      </c>
      <c r="K1168" s="55" t="str">
        <f>IF(Table1[[#This Row],[On Hand Stock (units)]]&gt;J1168,"Yes","No")</f>
        <v>No</v>
      </c>
      <c r="L1168" s="55">
        <f>Table1[[#This Row],[Lead Time (days)]]/Table1[[#This Row],[S-OTD]]</f>
        <v>5</v>
      </c>
      <c r="M1168" s="55">
        <f>(Table1[[#This Row],[Demand variability (COV)]]/100)*E1168</f>
        <v>11.1904</v>
      </c>
      <c r="N1168" s="55">
        <f>AVERAGE(Table1[[#This Row],[Lead Time (days)]],Table1[[#This Row],[Exp. Lead time]])</f>
        <v>5</v>
      </c>
      <c r="O1168" s="55">
        <f>(Table1[[#This Row],[Exp. Lead time]]-N1168)^2</f>
        <v>0</v>
      </c>
      <c r="P1168" s="55">
        <v>0</v>
      </c>
      <c r="Q1168" s="55">
        <f>1.64*SQRT(Table1[[#This Row],[Lead Time (days)]]*(M1168^2)+Table1[[#This Row],[APU
(units)]]*P1168)</f>
        <v>41.036891956478378</v>
      </c>
      <c r="R1168" s="58">
        <f>Table1[[#This Row],[Safety Stock]]+(E1168/30)*Table1[[#This Row],[Lead Time (days)]]</f>
        <v>220.37022528981171</v>
      </c>
      <c r="S1168" s="58" t="str">
        <f>IF(Table1[[#This Row],[On Hand Stock (units)]]&gt;R1168,"yes","no")</f>
        <v>no</v>
      </c>
      <c r="T1168" s="59">
        <f>Table1[[#This Row],[On Hand Stock (units)]]-J1168</f>
        <v>-1740.5856127625973</v>
      </c>
      <c r="U1168" s="59">
        <f>Table1[[#This Row],[Exp. Lead time]]*Table1[[#This Row],[APU
(units)]]/30</f>
        <v>179.33333333333334</v>
      </c>
      <c r="V1168" s="59">
        <f>Table1[[#This Row],[On Hand Stock (units)]]+U1168</f>
        <v>375.54772057073626</v>
      </c>
      <c r="W1168" s="59" t="str">
        <f>IF(Table1[[#This Row],[On hand quantity after purchase]]&gt;Table1[[#This Row],[APU  Projection for oct]],"Yes","No")</f>
        <v>No</v>
      </c>
      <c r="X1168" s="59">
        <f>AE1168-Table1[[#This Row],[On Hand Stock (units)]]</f>
        <v>71424.416256402605</v>
      </c>
      <c r="Y1168" s="59">
        <f>MAX(Table1[[#This Row],[Qty required to meet next quarter]],Table1[[#This Row],[MOQ/One lead time demand]])</f>
        <v>71424.416256402605</v>
      </c>
      <c r="Z1168" s="59">
        <f>Table1[[#This Row],[Qty to purchase]]*Table1[[#This Row],[Std. Price ($)]]</f>
        <v>609505.97364853288</v>
      </c>
      <c r="AA1168" s="59"/>
      <c r="AB1168" s="59"/>
      <c r="AC1168" s="61">
        <f>Table1[[#This Row],[On Hand Stock (units)]]-(12*Table1[[#This Row],[APU
(units)]])</f>
        <v>-12715.785612762596</v>
      </c>
      <c r="AD1168" s="64">
        <v>8392.8000000000011</v>
      </c>
      <c r="AE1168" s="65">
        <f>AD1168*Table1[[#This Row],[Std. Price ($)]]</f>
        <v>71620.630643640005</v>
      </c>
    </row>
    <row r="1169" spans="1:31" ht="18.5" x14ac:dyDescent="0.35">
      <c r="A1169" s="46">
        <v>1093.5666688888568</v>
      </c>
      <c r="B1169" s="47">
        <v>16.867848219999999</v>
      </c>
      <c r="C1169" s="47">
        <v>12014.153205368721</v>
      </c>
      <c r="D1169" s="47">
        <f>Table1[[#This Row],[On-Hand Stock ($)]]/Table1[[#This Row],[Std. Price ($)]]</f>
        <v>712.25167838086713</v>
      </c>
      <c r="E1169" s="48">
        <v>752</v>
      </c>
      <c r="F1169" s="49">
        <v>0.2</v>
      </c>
      <c r="G1169" s="48">
        <v>0.95</v>
      </c>
      <c r="H1169" s="48">
        <v>1.06</v>
      </c>
      <c r="I1169" s="48">
        <v>22</v>
      </c>
      <c r="J1169" s="55">
        <f>Table1[[#This Row],[APU
(units)]]+(Table1[[#This Row],[APU Trend]]*Table1[[#This Row],[APU
(units)]])</f>
        <v>902.4</v>
      </c>
      <c r="K1169" s="55" t="str">
        <f>IF(Table1[[#This Row],[On Hand Stock (units)]]&gt;J1169,"Yes","No")</f>
        <v>No</v>
      </c>
      <c r="L1169" s="55">
        <f>Table1[[#This Row],[Lead Time (days)]]/Table1[[#This Row],[S-OTD]]</f>
        <v>23.157894736842106</v>
      </c>
      <c r="M1169" s="55">
        <f>(Table1[[#This Row],[Demand variability (COV)]]/100)*E1169</f>
        <v>7.9711999999999996</v>
      </c>
      <c r="N1169" s="55">
        <f>AVERAGE(Table1[[#This Row],[Lead Time (days)]],Table1[[#This Row],[Exp. Lead time]])</f>
        <v>22.578947368421055</v>
      </c>
      <c r="O1169" s="55">
        <f>(Table1[[#This Row],[Exp. Lead time]]-N1169)^2</f>
        <v>0.33518005540166051</v>
      </c>
      <c r="P1169" s="55">
        <v>0.33518005540166051</v>
      </c>
      <c r="Q1169" s="55">
        <f>1.64*SQRT(Table1[[#This Row],[Lead Time (days)]]*(M1169^2)+Table1[[#This Row],[APU
(units)]]*P1169)</f>
        <v>66.615823933284602</v>
      </c>
      <c r="R1169" s="58">
        <f>Table1[[#This Row],[Safety Stock]]+(E1169/30)*Table1[[#This Row],[Lead Time (days)]]</f>
        <v>618.08249059995126</v>
      </c>
      <c r="S1169" s="58" t="str">
        <f>IF(Table1[[#This Row],[On Hand Stock (units)]]&gt;R1169,"yes","no")</f>
        <v>yes</v>
      </c>
      <c r="T1169" s="59">
        <f>Table1[[#This Row],[On Hand Stock (units)]]-J1169</f>
        <v>-190.14832161913284</v>
      </c>
      <c r="U1169" s="59">
        <f>Table1[[#This Row],[Exp. Lead time]]*Table1[[#This Row],[APU
(units)]]/30</f>
        <v>580.49122807017545</v>
      </c>
      <c r="V1169" s="59">
        <f>Table1[[#This Row],[On Hand Stock (units)]]+U1169</f>
        <v>1292.7429064510425</v>
      </c>
      <c r="W1169" s="59" t="str">
        <f>IF(Table1[[#This Row],[On hand quantity after purchase]]&gt;Table1[[#This Row],[APU  Projection for oct]],"Yes","No")</f>
        <v>Yes</v>
      </c>
      <c r="X1169" s="59">
        <f>AE1169-Table1[[#This Row],[On Hand Stock (units)]]</f>
        <v>52563.160139667125</v>
      </c>
      <c r="Y1169" s="59">
        <f>MAX(Table1[[#This Row],[Qty required to meet next quarter]],Table1[[#This Row],[MOQ/One lead time demand]])</f>
        <v>52563.160139667125</v>
      </c>
      <c r="Z1169" s="59">
        <f>Table1[[#This Row],[Qty to purchase]]*Table1[[#This Row],[Std. Price ($)]]</f>
        <v>886627.40719945903</v>
      </c>
      <c r="AA1169" s="59"/>
      <c r="AB1169" s="59"/>
      <c r="AC1169" s="61">
        <f>Table1[[#This Row],[On Hand Stock (units)]]-(12*Table1[[#This Row],[APU
(units)]])</f>
        <v>-8311.7483216191322</v>
      </c>
      <c r="AD1169" s="64">
        <v>3158.3999999999996</v>
      </c>
      <c r="AE1169" s="65">
        <f>AD1169*Table1[[#This Row],[Std. Price ($)]]</f>
        <v>53275.411818047993</v>
      </c>
    </row>
    <row r="1170" spans="1:31" ht="18.5" x14ac:dyDescent="0.35">
      <c r="A1170" s="46">
        <v>12389.932217763044</v>
      </c>
      <c r="B1170" s="47">
        <v>138.16918454999998</v>
      </c>
      <c r="C1170" s="47">
        <v>335783.92980631714</v>
      </c>
      <c r="D1170" s="47">
        <f>Table1[[#This Row],[On-Hand Stock ($)]]/Table1[[#This Row],[Std. Price ($)]]</f>
        <v>2430.2374722694067</v>
      </c>
      <c r="E1170" s="48">
        <v>752</v>
      </c>
      <c r="F1170" s="49">
        <v>1.2</v>
      </c>
      <c r="G1170" s="48">
        <v>1</v>
      </c>
      <c r="H1170" s="48">
        <v>1.06</v>
      </c>
      <c r="I1170" s="48">
        <v>79</v>
      </c>
      <c r="J1170" s="55">
        <f>Table1[[#This Row],[APU
(units)]]+(Table1[[#This Row],[APU Trend]]*Table1[[#This Row],[APU
(units)]])</f>
        <v>1654.4</v>
      </c>
      <c r="K1170" s="55" t="str">
        <f>IF(Table1[[#This Row],[On Hand Stock (units)]]&gt;J1170,"Yes","No")</f>
        <v>Yes</v>
      </c>
      <c r="L1170" s="55">
        <f>Table1[[#This Row],[Lead Time (days)]]/Table1[[#This Row],[S-OTD]]</f>
        <v>79</v>
      </c>
      <c r="M1170" s="55">
        <f>(Table1[[#This Row],[Demand variability (COV)]]/100)*E1170</f>
        <v>7.9711999999999996</v>
      </c>
      <c r="N1170" s="55">
        <f>AVERAGE(Table1[[#This Row],[Lead Time (days)]],Table1[[#This Row],[Exp. Lead time]])</f>
        <v>79</v>
      </c>
      <c r="O1170" s="55">
        <f>(Table1[[#This Row],[Exp. Lead time]]-N1170)^2</f>
        <v>0</v>
      </c>
      <c r="P1170" s="55">
        <v>0</v>
      </c>
      <c r="Q1170" s="55">
        <f>1.64*SQRT(Table1[[#This Row],[Lead Time (days)]]*(M1170^2)+Table1[[#This Row],[APU
(units)]]*P1170)</f>
        <v>116.19330355646186</v>
      </c>
      <c r="R1170" s="58">
        <f>Table1[[#This Row],[Safety Stock]]+(E1170/30)*Table1[[#This Row],[Lead Time (days)]]</f>
        <v>2096.4599702231285</v>
      </c>
      <c r="S1170" s="58" t="str">
        <f>IF(Table1[[#This Row],[On Hand Stock (units)]]&gt;R1170,"yes","no")</f>
        <v>yes</v>
      </c>
      <c r="T1170" s="59">
        <f>Table1[[#This Row],[On Hand Stock (units)]]-J1170</f>
        <v>775.83747226940659</v>
      </c>
      <c r="U1170" s="59">
        <f>Table1[[#This Row],[Exp. Lead time]]*Table1[[#This Row],[APU
(units)]]/30</f>
        <v>1980.2666666666667</v>
      </c>
      <c r="V1170" s="59">
        <f>Table1[[#This Row],[On Hand Stock (units)]]+U1170</f>
        <v>4410.5041389360731</v>
      </c>
      <c r="W1170" s="59" t="str">
        <f>IF(Table1[[#This Row],[On hand quantity after purchase]]&gt;Table1[[#This Row],[APU  Projection for oct]],"Yes","No")</f>
        <v>Yes</v>
      </c>
      <c r="X1170" s="59">
        <f>AE1170-Table1[[#This Row],[On Hand Stock (units)]]</f>
        <v>1057382.6757000505</v>
      </c>
      <c r="Y1170" s="59">
        <f>MAX(Table1[[#This Row],[Qty required to meet next quarter]],Table1[[#This Row],[MOQ/One lead time demand]])</f>
        <v>1057382.6757000505</v>
      </c>
      <c r="Z1170" s="59">
        <f>Table1[[#This Row],[Qty to purchase]]*Table1[[#This Row],[Std. Price ($)]]</f>
        <v>146097702.05877307</v>
      </c>
      <c r="AA1170" s="59"/>
      <c r="AB1170" s="59"/>
      <c r="AC1170" s="61">
        <f>Table1[[#This Row],[On Hand Stock (units)]]-(12*Table1[[#This Row],[APU
(units)]])</f>
        <v>-6593.7625277305933</v>
      </c>
      <c r="AD1170" s="64">
        <v>7670.4000000000005</v>
      </c>
      <c r="AE1170" s="65">
        <f>AD1170*Table1[[#This Row],[Std. Price ($)]]</f>
        <v>1059812.91317232</v>
      </c>
    </row>
    <row r="1171" spans="1:31" ht="18.5" x14ac:dyDescent="0.35">
      <c r="A1171" s="46">
        <v>49928.212458138391</v>
      </c>
      <c r="B1171" s="47">
        <v>5.1056372499999991</v>
      </c>
      <c r="C1171" s="47">
        <v>2538.6502951323268</v>
      </c>
      <c r="D1171" s="47">
        <f>Table1[[#This Row],[On-Hand Stock ($)]]/Table1[[#This Row],[Std. Price ($)]]</f>
        <v>497.22496347195982</v>
      </c>
      <c r="E1171" s="48">
        <v>372</v>
      </c>
      <c r="F1171" s="49">
        <v>-0.4</v>
      </c>
      <c r="G1171" s="48">
        <v>0.88</v>
      </c>
      <c r="H1171" s="48">
        <v>1.45</v>
      </c>
      <c r="I1171" s="48">
        <v>21</v>
      </c>
      <c r="J1171" s="55">
        <f>Table1[[#This Row],[APU
(units)]]+(Table1[[#This Row],[APU Trend]]*Table1[[#This Row],[APU
(units)]])</f>
        <v>223.2</v>
      </c>
      <c r="K1171" s="55" t="str">
        <f>IF(Table1[[#This Row],[On Hand Stock (units)]]&gt;J1171,"Yes","No")</f>
        <v>Yes</v>
      </c>
      <c r="L1171" s="55">
        <f>Table1[[#This Row],[Lead Time (days)]]/Table1[[#This Row],[S-OTD]]</f>
        <v>23.863636363636363</v>
      </c>
      <c r="M1171" s="55">
        <f>(Table1[[#This Row],[Demand variability (COV)]]/100)*E1171</f>
        <v>5.3939999999999992</v>
      </c>
      <c r="N1171" s="55">
        <f>AVERAGE(Table1[[#This Row],[Lead Time (days)]],Table1[[#This Row],[Exp. Lead time]])</f>
        <v>22.43181818181818</v>
      </c>
      <c r="O1171" s="55">
        <f>(Table1[[#This Row],[Exp. Lead time]]-N1171)^2</f>
        <v>2.0501033057851288</v>
      </c>
      <c r="P1171" s="55">
        <v>2.0501033057851288</v>
      </c>
      <c r="Q1171" s="55">
        <f>1.64*SQRT(Table1[[#This Row],[Lead Time (days)]]*(M1171^2)+Table1[[#This Row],[APU
(units)]]*P1171)</f>
        <v>60.782709731623193</v>
      </c>
      <c r="R1171" s="58">
        <f>Table1[[#This Row],[Safety Stock]]+(E1171/30)*Table1[[#This Row],[Lead Time (days)]]</f>
        <v>321.18270973162322</v>
      </c>
      <c r="S1171" s="58" t="str">
        <f>IF(Table1[[#This Row],[On Hand Stock (units)]]&gt;R1171,"yes","no")</f>
        <v>yes</v>
      </c>
      <c r="T1171" s="59">
        <f>Table1[[#This Row],[On Hand Stock (units)]]-J1171</f>
        <v>274.02496347195984</v>
      </c>
      <c r="U1171" s="59">
        <f>Table1[[#This Row],[Exp. Lead time]]*Table1[[#This Row],[APU
(units)]]/30</f>
        <v>295.90909090909093</v>
      </c>
      <c r="V1171" s="59">
        <f>Table1[[#This Row],[On Hand Stock (units)]]+U1171</f>
        <v>793.13405438105076</v>
      </c>
      <c r="W1171" s="59" t="str">
        <f>IF(Table1[[#This Row],[On hand quantity after purchase]]&gt;Table1[[#This Row],[APU  Projection for oct]],"Yes","No")</f>
        <v>Yes</v>
      </c>
      <c r="X1171" s="59">
        <f>AE1171-Table1[[#This Row],[On Hand Stock (units)]]</f>
        <v>642.35327072803921</v>
      </c>
      <c r="Y1171" s="59">
        <f>MAX(Table1[[#This Row],[Qty required to meet next quarter]],Table1[[#This Row],[MOQ/One lead time demand]])</f>
        <v>642.35327072803921</v>
      </c>
      <c r="Z1171" s="59">
        <f>Table1[[#This Row],[Qty to purchase]]*Table1[[#This Row],[Std. Price ($)]]</f>
        <v>3279.622786688411</v>
      </c>
      <c r="AA1171" s="59"/>
      <c r="AB1171" s="59"/>
      <c r="AC1171" s="61">
        <f>Table1[[#This Row],[On Hand Stock (units)]]-(12*Table1[[#This Row],[APU
(units)]])</f>
        <v>-3966.7750365280403</v>
      </c>
      <c r="AD1171" s="64">
        <v>223.19999999999987</v>
      </c>
      <c r="AE1171" s="65">
        <f>AD1171*Table1[[#This Row],[Std. Price ($)]]</f>
        <v>1139.5782341999991</v>
      </c>
    </row>
    <row r="1172" spans="1:31" ht="18.5" x14ac:dyDescent="0.35">
      <c r="A1172" s="46">
        <v>43049.369735330481</v>
      </c>
      <c r="B1172" s="47">
        <v>16.033068579999998</v>
      </c>
      <c r="C1172" s="47">
        <v>12418.641312155149</v>
      </c>
      <c r="D1172" s="47">
        <f>Table1[[#This Row],[On-Hand Stock ($)]]/Table1[[#This Row],[Std. Price ($)]]</f>
        <v>774.56422332319062</v>
      </c>
      <c r="E1172" s="48">
        <v>1230</v>
      </c>
      <c r="F1172" s="49">
        <v>0.2</v>
      </c>
      <c r="G1172" s="48">
        <v>1</v>
      </c>
      <c r="H1172" s="48">
        <v>1.03</v>
      </c>
      <c r="I1172" s="48">
        <v>15</v>
      </c>
      <c r="J1172" s="55">
        <f>Table1[[#This Row],[APU
(units)]]+(Table1[[#This Row],[APU Trend]]*Table1[[#This Row],[APU
(units)]])</f>
        <v>1476</v>
      </c>
      <c r="K1172" s="55" t="str">
        <f>IF(Table1[[#This Row],[On Hand Stock (units)]]&gt;J1172,"Yes","No")</f>
        <v>No</v>
      </c>
      <c r="L1172" s="55">
        <f>Table1[[#This Row],[Lead Time (days)]]/Table1[[#This Row],[S-OTD]]</f>
        <v>15</v>
      </c>
      <c r="M1172" s="55">
        <f>(Table1[[#This Row],[Demand variability (COV)]]/100)*E1172</f>
        <v>12.669</v>
      </c>
      <c r="N1172" s="55">
        <f>AVERAGE(Table1[[#This Row],[Lead Time (days)]],Table1[[#This Row],[Exp. Lead time]])</f>
        <v>15</v>
      </c>
      <c r="O1172" s="55">
        <f>(Table1[[#This Row],[Exp. Lead time]]-N1172)^2</f>
        <v>0</v>
      </c>
      <c r="P1172" s="55">
        <v>0</v>
      </c>
      <c r="Q1172" s="55">
        <f>1.64*SQRT(Table1[[#This Row],[Lead Time (days)]]*(M1172^2)+Table1[[#This Row],[APU
(units)]]*P1172)</f>
        <v>80.469594661486894</v>
      </c>
      <c r="R1172" s="58">
        <f>Table1[[#This Row],[Safety Stock]]+(E1172/30)*Table1[[#This Row],[Lead Time (days)]]</f>
        <v>695.46959466148689</v>
      </c>
      <c r="S1172" s="58" t="str">
        <f>IF(Table1[[#This Row],[On Hand Stock (units)]]&gt;R1172,"yes","no")</f>
        <v>yes</v>
      </c>
      <c r="T1172" s="59">
        <f>Table1[[#This Row],[On Hand Stock (units)]]-J1172</f>
        <v>-701.43577667680938</v>
      </c>
      <c r="U1172" s="59">
        <f>Table1[[#This Row],[Exp. Lead time]]*Table1[[#This Row],[APU
(units)]]/30</f>
        <v>615</v>
      </c>
      <c r="V1172" s="59">
        <f>Table1[[#This Row],[On Hand Stock (units)]]+U1172</f>
        <v>1389.5642233231906</v>
      </c>
      <c r="W1172" s="59" t="str">
        <f>IF(Table1[[#This Row],[On hand quantity after purchase]]&gt;Table1[[#This Row],[APU  Projection for oct]],"Yes","No")</f>
        <v>No</v>
      </c>
      <c r="X1172" s="59">
        <f>AE1172-Table1[[#This Row],[On Hand Stock (units)]]</f>
        <v>82052.268060956805</v>
      </c>
      <c r="Y1172" s="59">
        <f>MAX(Table1[[#This Row],[Qty required to meet next quarter]],Table1[[#This Row],[MOQ/One lead time demand]])</f>
        <v>82052.268060956805</v>
      </c>
      <c r="Z1172" s="59">
        <f>Table1[[#This Row],[Qty to purchase]]*Table1[[#This Row],[Std. Price ($)]]</f>
        <v>1315549.6409658638</v>
      </c>
      <c r="AA1172" s="59"/>
      <c r="AB1172" s="59"/>
      <c r="AC1172" s="61">
        <f>Table1[[#This Row],[On Hand Stock (units)]]-(12*Table1[[#This Row],[APU
(units)]])</f>
        <v>-13985.43577667681</v>
      </c>
      <c r="AD1172" s="64">
        <v>5166</v>
      </c>
      <c r="AE1172" s="65">
        <f>AD1172*Table1[[#This Row],[Std. Price ($)]]</f>
        <v>82826.832284279997</v>
      </c>
    </row>
    <row r="1173" spans="1:31" ht="18.5" x14ac:dyDescent="0.35">
      <c r="A1173" s="46">
        <v>93423.308766219488</v>
      </c>
      <c r="B1173" s="47">
        <v>8.0581999999999994</v>
      </c>
      <c r="C1173" s="47">
        <v>1792.3501499904</v>
      </c>
      <c r="D1173" s="47">
        <f>Table1[[#This Row],[On-Hand Stock ($)]]/Table1[[#This Row],[Std. Price ($)]]</f>
        <v>222.42562234623119</v>
      </c>
      <c r="E1173" s="48">
        <v>624</v>
      </c>
      <c r="F1173" s="49">
        <v>0.4</v>
      </c>
      <c r="G1173" s="48">
        <v>1</v>
      </c>
      <c r="H1173" s="48">
        <v>0.57999999999999996</v>
      </c>
      <c r="I1173" s="48">
        <v>16</v>
      </c>
      <c r="J1173" s="55">
        <f>Table1[[#This Row],[APU
(units)]]+(Table1[[#This Row],[APU Trend]]*Table1[[#This Row],[APU
(units)]])</f>
        <v>873.6</v>
      </c>
      <c r="K1173" s="55" t="str">
        <f>IF(Table1[[#This Row],[On Hand Stock (units)]]&gt;J1173,"Yes","No")</f>
        <v>No</v>
      </c>
      <c r="L1173" s="55">
        <f>Table1[[#This Row],[Lead Time (days)]]/Table1[[#This Row],[S-OTD]]</f>
        <v>16</v>
      </c>
      <c r="M1173" s="55">
        <f>(Table1[[#This Row],[Demand variability (COV)]]/100)*E1173</f>
        <v>3.6191999999999998</v>
      </c>
      <c r="N1173" s="55">
        <f>AVERAGE(Table1[[#This Row],[Lead Time (days)]],Table1[[#This Row],[Exp. Lead time]])</f>
        <v>16</v>
      </c>
      <c r="O1173" s="55">
        <f>(Table1[[#This Row],[Exp. Lead time]]-N1173)^2</f>
        <v>0</v>
      </c>
      <c r="P1173" s="55">
        <v>0</v>
      </c>
      <c r="Q1173" s="55">
        <f>1.64*SQRT(Table1[[#This Row],[Lead Time (days)]]*(M1173^2)+Table1[[#This Row],[APU
(units)]]*P1173)</f>
        <v>23.741951999999998</v>
      </c>
      <c r="R1173" s="58">
        <f>Table1[[#This Row],[Safety Stock]]+(E1173/30)*Table1[[#This Row],[Lead Time (days)]]</f>
        <v>356.54195200000004</v>
      </c>
      <c r="S1173" s="58" t="str">
        <f>IF(Table1[[#This Row],[On Hand Stock (units)]]&gt;R1173,"yes","no")</f>
        <v>no</v>
      </c>
      <c r="T1173" s="59">
        <f>Table1[[#This Row],[On Hand Stock (units)]]-J1173</f>
        <v>-651.17437765376883</v>
      </c>
      <c r="U1173" s="59">
        <f>Table1[[#This Row],[Exp. Lead time]]*Table1[[#This Row],[APU
(units)]]/30</f>
        <v>332.8</v>
      </c>
      <c r="V1173" s="59">
        <f>Table1[[#This Row],[On Hand Stock (units)]]+U1173</f>
        <v>555.22562234623115</v>
      </c>
      <c r="W1173" s="59" t="str">
        <f>IF(Table1[[#This Row],[On hand quantity after purchase]]&gt;Table1[[#This Row],[APU  Projection for oct]],"Yes","No")</f>
        <v>No</v>
      </c>
      <c r="X1173" s="59">
        <f>AE1173-Table1[[#This Row],[On Hand Stock (units)]]</f>
        <v>26930.485097653767</v>
      </c>
      <c r="Y1173" s="59">
        <f>MAX(Table1[[#This Row],[Qty required to meet next quarter]],Table1[[#This Row],[MOQ/One lead time demand]])</f>
        <v>26930.485097653767</v>
      </c>
      <c r="Z1173" s="59">
        <f>Table1[[#This Row],[Qty to purchase]]*Table1[[#This Row],[Std. Price ($)]]</f>
        <v>217011.23501391357</v>
      </c>
      <c r="AA1173" s="59"/>
      <c r="AB1173" s="59"/>
      <c r="AC1173" s="61">
        <f>Table1[[#This Row],[On Hand Stock (units)]]-(12*Table1[[#This Row],[APU
(units)]])</f>
        <v>-7265.5743776537693</v>
      </c>
      <c r="AD1173" s="64">
        <v>3369.6000000000004</v>
      </c>
      <c r="AE1173" s="65">
        <f>AD1173*Table1[[#This Row],[Std. Price ($)]]</f>
        <v>27152.91072</v>
      </c>
    </row>
    <row r="1174" spans="1:31" ht="18.5" x14ac:dyDescent="0.35">
      <c r="A1174" s="46">
        <v>56666.551273346158</v>
      </c>
      <c r="B1174" s="47">
        <v>30.727298189999999</v>
      </c>
      <c r="C1174" s="47">
        <v>3013.0604857926751</v>
      </c>
      <c r="D1174" s="47">
        <f>Table1[[#This Row],[On-Hand Stock ($)]]/Table1[[#This Row],[Std. Price ($)]]</f>
        <v>98.058100232621698</v>
      </c>
      <c r="E1174" s="48">
        <v>890</v>
      </c>
      <c r="F1174" s="49">
        <v>0.5</v>
      </c>
      <c r="G1174" s="48">
        <v>0.82</v>
      </c>
      <c r="H1174" s="48">
        <v>0.51</v>
      </c>
      <c r="I1174" s="48">
        <v>5</v>
      </c>
      <c r="J1174" s="55">
        <f>Table1[[#This Row],[APU
(units)]]+(Table1[[#This Row],[APU Trend]]*Table1[[#This Row],[APU
(units)]])</f>
        <v>1335</v>
      </c>
      <c r="K1174" s="55" t="str">
        <f>IF(Table1[[#This Row],[On Hand Stock (units)]]&gt;J1174,"Yes","No")</f>
        <v>No</v>
      </c>
      <c r="L1174" s="55">
        <f>Table1[[#This Row],[Lead Time (days)]]/Table1[[#This Row],[S-OTD]]</f>
        <v>6.0975609756097562</v>
      </c>
      <c r="M1174" s="55">
        <f>(Table1[[#This Row],[Demand variability (COV)]]/100)*E1174</f>
        <v>4.5390000000000006</v>
      </c>
      <c r="N1174" s="55">
        <f>AVERAGE(Table1[[#This Row],[Lead Time (days)]],Table1[[#This Row],[Exp. Lead time]])</f>
        <v>5.5487804878048781</v>
      </c>
      <c r="O1174" s="55">
        <f>(Table1[[#This Row],[Exp. Lead time]]-N1174)^2</f>
        <v>0.30116002379535994</v>
      </c>
      <c r="P1174" s="55">
        <v>0.30116002379535994</v>
      </c>
      <c r="Q1174" s="55">
        <f>1.64*SQRT(Table1[[#This Row],[Lead Time (days)]]*(M1174^2)+Table1[[#This Row],[APU
(units)]]*P1174)</f>
        <v>31.590547675024567</v>
      </c>
      <c r="R1174" s="58">
        <f>Table1[[#This Row],[Safety Stock]]+(E1174/30)*Table1[[#This Row],[Lead Time (days)]]</f>
        <v>179.92388100835791</v>
      </c>
      <c r="S1174" s="58" t="str">
        <f>IF(Table1[[#This Row],[On Hand Stock (units)]]&gt;R1174,"yes","no")</f>
        <v>no</v>
      </c>
      <c r="T1174" s="59">
        <f>Table1[[#This Row],[On Hand Stock (units)]]-J1174</f>
        <v>-1236.9418997673783</v>
      </c>
      <c r="U1174" s="59">
        <f>Table1[[#This Row],[Exp. Lead time]]*Table1[[#This Row],[APU
(units)]]/30</f>
        <v>180.89430894308944</v>
      </c>
      <c r="V1174" s="59">
        <f>Table1[[#This Row],[On Hand Stock (units)]]+U1174</f>
        <v>278.95240917571113</v>
      </c>
      <c r="W1174" s="59" t="str">
        <f>IF(Table1[[#This Row],[On hand quantity after purchase]]&gt;Table1[[#This Row],[APU  Projection for oct]],"Yes","No")</f>
        <v>No</v>
      </c>
      <c r="X1174" s="59">
        <f>AE1174-Table1[[#This Row],[On Hand Stock (units)]]</f>
        <v>163985.71423436736</v>
      </c>
      <c r="Y1174" s="59">
        <f>MAX(Table1[[#This Row],[Qty required to meet next quarter]],Table1[[#This Row],[MOQ/One lead time demand]])</f>
        <v>163985.71423436736</v>
      </c>
      <c r="Z1174" s="59">
        <f>Table1[[#This Row],[Qty to purchase]]*Table1[[#This Row],[Std. Price ($)]]</f>
        <v>5038837.9401795333</v>
      </c>
      <c r="AA1174" s="59"/>
      <c r="AB1174" s="59"/>
      <c r="AC1174" s="61">
        <f>Table1[[#This Row],[On Hand Stock (units)]]-(12*Table1[[#This Row],[APU
(units)]])</f>
        <v>-10581.941899767378</v>
      </c>
      <c r="AD1174" s="64">
        <v>5340</v>
      </c>
      <c r="AE1174" s="65">
        <f>AD1174*Table1[[#This Row],[Std. Price ($)]]</f>
        <v>164083.77233459998</v>
      </c>
    </row>
    <row r="1175" spans="1:31" ht="18.5" x14ac:dyDescent="0.35">
      <c r="A1175" s="46">
        <v>12779.512953157546</v>
      </c>
      <c r="B1175" s="47">
        <v>9.0452417799999996</v>
      </c>
      <c r="C1175" s="47">
        <v>9184.2011506868002</v>
      </c>
      <c r="D1175" s="47">
        <f>Table1[[#This Row],[On-Hand Stock ($)]]/Table1[[#This Row],[Std. Price ($)]]</f>
        <v>1015.3627038465743</v>
      </c>
      <c r="E1175" s="48">
        <v>446</v>
      </c>
      <c r="F1175" s="49">
        <v>1.2</v>
      </c>
      <c r="G1175" s="48">
        <v>0.97</v>
      </c>
      <c r="H1175" s="48">
        <v>1.8</v>
      </c>
      <c r="I1175" s="48">
        <v>31</v>
      </c>
      <c r="J1175" s="55">
        <f>Table1[[#This Row],[APU
(units)]]+(Table1[[#This Row],[APU Trend]]*Table1[[#This Row],[APU
(units)]])</f>
        <v>981.19999999999993</v>
      </c>
      <c r="K1175" s="55" t="str">
        <f>IF(Table1[[#This Row],[On Hand Stock (units)]]&gt;J1175,"Yes","No")</f>
        <v>Yes</v>
      </c>
      <c r="L1175" s="55">
        <f>Table1[[#This Row],[Lead Time (days)]]/Table1[[#This Row],[S-OTD]]</f>
        <v>31.958762886597938</v>
      </c>
      <c r="M1175" s="55">
        <f>(Table1[[#This Row],[Demand variability (COV)]]/100)*E1175</f>
        <v>8.0280000000000005</v>
      </c>
      <c r="N1175" s="55">
        <f>AVERAGE(Table1[[#This Row],[Lead Time (days)]],Table1[[#This Row],[Exp. Lead time]])</f>
        <v>31.479381443298969</v>
      </c>
      <c r="O1175" s="55">
        <f>(Table1[[#This Row],[Exp. Lead time]]-N1175)^2</f>
        <v>0.22980656817940276</v>
      </c>
      <c r="P1175" s="55">
        <v>0.22980656817940276</v>
      </c>
      <c r="Q1175" s="55">
        <f>1.64*SQRT(Table1[[#This Row],[Lead Time (days)]]*(M1175^2)+Table1[[#This Row],[APU
(units)]]*P1175)</f>
        <v>75.161506553914904</v>
      </c>
      <c r="R1175" s="58">
        <f>Table1[[#This Row],[Safety Stock]]+(E1175/30)*Table1[[#This Row],[Lead Time (days)]]</f>
        <v>536.02817322058161</v>
      </c>
      <c r="S1175" s="58" t="str">
        <f>IF(Table1[[#This Row],[On Hand Stock (units)]]&gt;R1175,"yes","no")</f>
        <v>yes</v>
      </c>
      <c r="T1175" s="59">
        <f>Table1[[#This Row],[On Hand Stock (units)]]-J1175</f>
        <v>34.162703846574345</v>
      </c>
      <c r="U1175" s="59">
        <f>Table1[[#This Row],[Exp. Lead time]]*Table1[[#This Row],[APU
(units)]]/30</f>
        <v>475.12027491408935</v>
      </c>
      <c r="V1175" s="59">
        <f>Table1[[#This Row],[On Hand Stock (units)]]+U1175</f>
        <v>1490.4829787606636</v>
      </c>
      <c r="W1175" s="59" t="str">
        <f>IF(Table1[[#This Row],[On hand quantity after purchase]]&gt;Table1[[#This Row],[APU  Projection for oct]],"Yes","No")</f>
        <v>Yes</v>
      </c>
      <c r="X1175" s="59">
        <f>AE1175-Table1[[#This Row],[On Hand Stock (units)]]</f>
        <v>40133.251201729428</v>
      </c>
      <c r="Y1175" s="59">
        <f>MAX(Table1[[#This Row],[Qty required to meet next quarter]],Table1[[#This Row],[MOQ/One lead time demand]])</f>
        <v>40133.251201729428</v>
      </c>
      <c r="Z1175" s="59">
        <f>Table1[[#This Row],[Qty to purchase]]*Table1[[#This Row],[Std. Price ($)]]</f>
        <v>363014.9605371182</v>
      </c>
      <c r="AA1175" s="59"/>
      <c r="AB1175" s="59"/>
      <c r="AC1175" s="61">
        <f>Table1[[#This Row],[On Hand Stock (units)]]-(12*Table1[[#This Row],[APU
(units)]])</f>
        <v>-4336.6372961534253</v>
      </c>
      <c r="AD1175" s="64">
        <v>4549.2</v>
      </c>
      <c r="AE1175" s="65">
        <f>AD1175*Table1[[#This Row],[Std. Price ($)]]</f>
        <v>41148.613905576</v>
      </c>
    </row>
    <row r="1176" spans="1:31" ht="18.5" x14ac:dyDescent="0.35">
      <c r="A1176" s="46">
        <v>88578.743138616439</v>
      </c>
      <c r="B1176" s="47">
        <v>5.9151242899999987</v>
      </c>
      <c r="C1176" s="47">
        <v>855.55467222509105</v>
      </c>
      <c r="D1176" s="47">
        <f>Table1[[#This Row],[On-Hand Stock ($)]]/Table1[[#This Row],[Std. Price ($)]]</f>
        <v>144.63849452351766</v>
      </c>
      <c r="E1176" s="48">
        <v>736</v>
      </c>
      <c r="F1176" s="49">
        <v>0.2</v>
      </c>
      <c r="G1176" s="48">
        <v>1</v>
      </c>
      <c r="H1176" s="48">
        <v>0.69</v>
      </c>
      <c r="I1176" s="48">
        <v>5</v>
      </c>
      <c r="J1176" s="55">
        <f>Table1[[#This Row],[APU
(units)]]+(Table1[[#This Row],[APU Trend]]*Table1[[#This Row],[APU
(units)]])</f>
        <v>883.2</v>
      </c>
      <c r="K1176" s="55" t="str">
        <f>IF(Table1[[#This Row],[On Hand Stock (units)]]&gt;J1176,"Yes","No")</f>
        <v>No</v>
      </c>
      <c r="L1176" s="55">
        <f>Table1[[#This Row],[Lead Time (days)]]/Table1[[#This Row],[S-OTD]]</f>
        <v>5</v>
      </c>
      <c r="M1176" s="55">
        <f>(Table1[[#This Row],[Demand variability (COV)]]/100)*E1176</f>
        <v>5.0784000000000002</v>
      </c>
      <c r="N1176" s="55">
        <f>AVERAGE(Table1[[#This Row],[Lead Time (days)]],Table1[[#This Row],[Exp. Lead time]])</f>
        <v>5</v>
      </c>
      <c r="O1176" s="55">
        <f>(Table1[[#This Row],[Exp. Lead time]]-N1176)^2</f>
        <v>0</v>
      </c>
      <c r="P1176" s="55">
        <v>0</v>
      </c>
      <c r="Q1176" s="55">
        <f>1.64*SQRT(Table1[[#This Row],[Lead Time (days)]]*(M1176^2)+Table1[[#This Row],[APU
(units)]]*P1176)</f>
        <v>18.623262091773288</v>
      </c>
      <c r="R1176" s="58">
        <f>Table1[[#This Row],[Safety Stock]]+(E1176/30)*Table1[[#This Row],[Lead Time (days)]]</f>
        <v>141.28992875843997</v>
      </c>
      <c r="S1176" s="58" t="str">
        <f>IF(Table1[[#This Row],[On Hand Stock (units)]]&gt;R1176,"yes","no")</f>
        <v>yes</v>
      </c>
      <c r="T1176" s="59">
        <f>Table1[[#This Row],[On Hand Stock (units)]]-J1176</f>
        <v>-738.56150547648235</v>
      </c>
      <c r="U1176" s="59">
        <f>Table1[[#This Row],[Exp. Lead time]]*Table1[[#This Row],[APU
(units)]]/30</f>
        <v>122.66666666666667</v>
      </c>
      <c r="V1176" s="59">
        <f>Table1[[#This Row],[On Hand Stock (units)]]+U1176</f>
        <v>267.30516119018432</v>
      </c>
      <c r="W1176" s="59" t="str">
        <f>IF(Table1[[#This Row],[On hand quantity after purchase]]&gt;Table1[[#This Row],[APU  Projection for oct]],"Yes","No")</f>
        <v>No</v>
      </c>
      <c r="X1176" s="59">
        <f>AE1176-Table1[[#This Row],[On Hand Stock (units)]]</f>
        <v>18140.193710724478</v>
      </c>
      <c r="Y1176" s="59">
        <f>MAX(Table1[[#This Row],[Qty required to meet next quarter]],Table1[[#This Row],[MOQ/One lead time demand]])</f>
        <v>18140.193710724478</v>
      </c>
      <c r="Z1176" s="59">
        <f>Table1[[#This Row],[Qty to purchase]]*Table1[[#This Row],[Std. Price ($)]]</f>
        <v>107301.50044361157</v>
      </c>
      <c r="AA1176" s="59"/>
      <c r="AB1176" s="59"/>
      <c r="AC1176" s="61">
        <f>Table1[[#This Row],[On Hand Stock (units)]]-(12*Table1[[#This Row],[APU
(units)]])</f>
        <v>-8687.3615054764832</v>
      </c>
      <c r="AD1176" s="64">
        <v>3091.2000000000003</v>
      </c>
      <c r="AE1176" s="65">
        <f>AD1176*Table1[[#This Row],[Std. Price ($)]]</f>
        <v>18284.832205247996</v>
      </c>
    </row>
    <row r="1177" spans="1:31" ht="18.5" x14ac:dyDescent="0.35">
      <c r="A1177" s="46">
        <v>90041.57909301536</v>
      </c>
      <c r="B1177" s="47">
        <v>6.2935978199999996</v>
      </c>
      <c r="C1177" s="47">
        <v>7959.0559469418486</v>
      </c>
      <c r="D1177" s="47">
        <f>Table1[[#This Row],[On-Hand Stock ($)]]/Table1[[#This Row],[Std. Price ($)]]</f>
        <v>1264.6273522037429</v>
      </c>
      <c r="E1177" s="48">
        <v>842</v>
      </c>
      <c r="F1177" s="49">
        <v>0.2</v>
      </c>
      <c r="G1177" s="48">
        <v>0.96</v>
      </c>
      <c r="H1177" s="48">
        <v>0.6</v>
      </c>
      <c r="I1177" s="48">
        <v>51</v>
      </c>
      <c r="J1177" s="55">
        <f>Table1[[#This Row],[APU
(units)]]+(Table1[[#This Row],[APU Trend]]*Table1[[#This Row],[APU
(units)]])</f>
        <v>1010.4</v>
      </c>
      <c r="K1177" s="55" t="str">
        <f>IF(Table1[[#This Row],[On Hand Stock (units)]]&gt;J1177,"Yes","No")</f>
        <v>Yes</v>
      </c>
      <c r="L1177" s="55">
        <f>Table1[[#This Row],[Lead Time (days)]]/Table1[[#This Row],[S-OTD]]</f>
        <v>53.125</v>
      </c>
      <c r="M1177" s="55">
        <f>(Table1[[#This Row],[Demand variability (COV)]]/100)*E1177</f>
        <v>5.0520000000000005</v>
      </c>
      <c r="N1177" s="55">
        <f>AVERAGE(Table1[[#This Row],[Lead Time (days)]],Table1[[#This Row],[Exp. Lead time]])</f>
        <v>52.0625</v>
      </c>
      <c r="O1177" s="55">
        <f>(Table1[[#This Row],[Exp. Lead time]]-N1177)^2</f>
        <v>1.12890625</v>
      </c>
      <c r="P1177" s="55">
        <v>1.12890625</v>
      </c>
      <c r="Q1177" s="55">
        <f>1.64*SQRT(Table1[[#This Row],[Lead Time (days)]]*(M1177^2)+Table1[[#This Row],[APU
(units)]]*P1177)</f>
        <v>77.830000392511892</v>
      </c>
      <c r="R1177" s="58">
        <f>Table1[[#This Row],[Safety Stock]]+(E1177/30)*Table1[[#This Row],[Lead Time (days)]]</f>
        <v>1509.230000392512</v>
      </c>
      <c r="S1177" s="58" t="str">
        <f>IF(Table1[[#This Row],[On Hand Stock (units)]]&gt;R1177,"yes","no")</f>
        <v>no</v>
      </c>
      <c r="T1177" s="59">
        <f>Table1[[#This Row],[On Hand Stock (units)]]-J1177</f>
        <v>254.22735220374295</v>
      </c>
      <c r="U1177" s="59">
        <f>Table1[[#This Row],[Exp. Lead time]]*Table1[[#This Row],[APU
(units)]]/30</f>
        <v>1491.0416666666667</v>
      </c>
      <c r="V1177" s="59">
        <f>Table1[[#This Row],[On Hand Stock (units)]]+U1177</f>
        <v>2755.6690188704097</v>
      </c>
      <c r="W1177" s="59" t="str">
        <f>IF(Table1[[#This Row],[On hand quantity after purchase]]&gt;Table1[[#This Row],[APU  Projection for oct]],"Yes","No")</f>
        <v>Yes</v>
      </c>
      <c r="X1177" s="59">
        <f>AE1177-Table1[[#This Row],[On Hand Stock (units)]]</f>
        <v>20992.051978444251</v>
      </c>
      <c r="Y1177" s="59">
        <f>MAX(Table1[[#This Row],[Qty required to meet next quarter]],Table1[[#This Row],[MOQ/One lead time demand]])</f>
        <v>20992.051978444251</v>
      </c>
      <c r="Z1177" s="59">
        <f>Table1[[#This Row],[Qty to purchase]]*Table1[[#This Row],[Std. Price ($)]]</f>
        <v>132115.53256886342</v>
      </c>
      <c r="AA1177" s="59"/>
      <c r="AB1177" s="59"/>
      <c r="AC1177" s="61">
        <f>Table1[[#This Row],[On Hand Stock (units)]]-(12*Table1[[#This Row],[APU
(units)]])</f>
        <v>-8839.3726477962573</v>
      </c>
      <c r="AD1177" s="64">
        <v>3536.3999999999996</v>
      </c>
      <c r="AE1177" s="65">
        <f>AD1177*Table1[[#This Row],[Std. Price ($)]]</f>
        <v>22256.679330647996</v>
      </c>
    </row>
    <row r="1178" spans="1:31" ht="18.5" x14ac:dyDescent="0.35">
      <c r="A1178" s="46">
        <v>56625.980594524626</v>
      </c>
      <c r="B1178" s="47">
        <v>15.950871069999998</v>
      </c>
      <c r="C1178" s="47">
        <v>7893.8318343327364</v>
      </c>
      <c r="D1178" s="47">
        <f>Table1[[#This Row],[On-Hand Stock ($)]]/Table1[[#This Row],[Std. Price ($)]]</f>
        <v>494.88405991690695</v>
      </c>
      <c r="E1178" s="48">
        <v>930</v>
      </c>
      <c r="F1178" s="49">
        <v>0.6</v>
      </c>
      <c r="G1178" s="48">
        <v>1</v>
      </c>
      <c r="H1178" s="48">
        <v>0.43</v>
      </c>
      <c r="I1178" s="48">
        <v>28</v>
      </c>
      <c r="J1178" s="55">
        <f>Table1[[#This Row],[APU
(units)]]+(Table1[[#This Row],[APU Trend]]*Table1[[#This Row],[APU
(units)]])</f>
        <v>1488</v>
      </c>
      <c r="K1178" s="55" t="str">
        <f>IF(Table1[[#This Row],[On Hand Stock (units)]]&gt;J1178,"Yes","No")</f>
        <v>No</v>
      </c>
      <c r="L1178" s="55">
        <f>Table1[[#This Row],[Lead Time (days)]]/Table1[[#This Row],[S-OTD]]</f>
        <v>28</v>
      </c>
      <c r="M1178" s="55">
        <f>(Table1[[#This Row],[Demand variability (COV)]]/100)*E1178</f>
        <v>3.9990000000000001</v>
      </c>
      <c r="N1178" s="55">
        <f>AVERAGE(Table1[[#This Row],[Lead Time (days)]],Table1[[#This Row],[Exp. Lead time]])</f>
        <v>28</v>
      </c>
      <c r="O1178" s="55">
        <f>(Table1[[#This Row],[Exp. Lead time]]-N1178)^2</f>
        <v>0</v>
      </c>
      <c r="P1178" s="55">
        <v>0</v>
      </c>
      <c r="Q1178" s="55">
        <f>1.64*SQRT(Table1[[#This Row],[Lead Time (days)]]*(M1178^2)+Table1[[#This Row],[APU
(units)]]*P1178)</f>
        <v>34.703579136867134</v>
      </c>
      <c r="R1178" s="58">
        <f>Table1[[#This Row],[Safety Stock]]+(E1178/30)*Table1[[#This Row],[Lead Time (days)]]</f>
        <v>902.70357913686712</v>
      </c>
      <c r="S1178" s="58" t="str">
        <f>IF(Table1[[#This Row],[On Hand Stock (units)]]&gt;R1178,"yes","no")</f>
        <v>no</v>
      </c>
      <c r="T1178" s="59">
        <f>Table1[[#This Row],[On Hand Stock (units)]]-J1178</f>
        <v>-993.11594008309305</v>
      </c>
      <c r="U1178" s="59">
        <f>Table1[[#This Row],[Exp. Lead time]]*Table1[[#This Row],[APU
(units)]]/30</f>
        <v>868</v>
      </c>
      <c r="V1178" s="59">
        <f>Table1[[#This Row],[On Hand Stock (units)]]+U1178</f>
        <v>1362.8840599169071</v>
      </c>
      <c r="W1178" s="59" t="str">
        <f>IF(Table1[[#This Row],[On hand quantity after purchase]]&gt;Table1[[#This Row],[APU  Projection for oct]],"Yes","No")</f>
        <v>No</v>
      </c>
      <c r="X1178" s="59">
        <f>AE1178-Table1[[#This Row],[On Hand Stock (units)]]</f>
        <v>97411.56256774308</v>
      </c>
      <c r="Y1178" s="59">
        <f>MAX(Table1[[#This Row],[Qty required to meet next quarter]],Table1[[#This Row],[MOQ/One lead time demand]])</f>
        <v>97411.56256774308</v>
      </c>
      <c r="Z1178" s="59">
        <f>Table1[[#This Row],[Qty to purchase]]*Table1[[#This Row],[Std. Price ($)]]</f>
        <v>1553799.2752453077</v>
      </c>
      <c r="AA1178" s="59"/>
      <c r="AB1178" s="59"/>
      <c r="AC1178" s="61">
        <f>Table1[[#This Row],[On Hand Stock (units)]]-(12*Table1[[#This Row],[APU
(units)]])</f>
        <v>-10665.115940083093</v>
      </c>
      <c r="AD1178" s="64">
        <v>6138</v>
      </c>
      <c r="AE1178" s="65">
        <f>AD1178*Table1[[#This Row],[Std. Price ($)]]</f>
        <v>97906.446627659985</v>
      </c>
    </row>
    <row r="1179" spans="1:31" ht="18.5" x14ac:dyDescent="0.35">
      <c r="A1179" s="46">
        <v>87576.318256891958</v>
      </c>
      <c r="B1179" s="47">
        <v>9.970019129999999</v>
      </c>
      <c r="C1179" s="47">
        <v>1162.8218223633269</v>
      </c>
      <c r="D1179" s="47">
        <f>Table1[[#This Row],[On-Hand Stock ($)]]/Table1[[#This Row],[Std. Price ($)]]</f>
        <v>116.63185468364563</v>
      </c>
      <c r="E1179" s="48">
        <v>946</v>
      </c>
      <c r="F1179" s="49">
        <v>1.5</v>
      </c>
      <c r="G1179" s="48">
        <v>0.89</v>
      </c>
      <c r="H1179" s="48">
        <v>0.37</v>
      </c>
      <c r="I1179" s="48">
        <v>8</v>
      </c>
      <c r="J1179" s="55">
        <f>Table1[[#This Row],[APU
(units)]]+(Table1[[#This Row],[APU Trend]]*Table1[[#This Row],[APU
(units)]])</f>
        <v>2365</v>
      </c>
      <c r="K1179" s="55" t="str">
        <f>IF(Table1[[#This Row],[On Hand Stock (units)]]&gt;J1179,"Yes","No")</f>
        <v>No</v>
      </c>
      <c r="L1179" s="55">
        <f>Table1[[#This Row],[Lead Time (days)]]/Table1[[#This Row],[S-OTD]]</f>
        <v>8.9887640449438209</v>
      </c>
      <c r="M1179" s="55">
        <f>(Table1[[#This Row],[Demand variability (COV)]]/100)*E1179</f>
        <v>3.5002</v>
      </c>
      <c r="N1179" s="55">
        <f>AVERAGE(Table1[[#This Row],[Lead Time (days)]],Table1[[#This Row],[Exp. Lead time]])</f>
        <v>8.4943820224719104</v>
      </c>
      <c r="O1179" s="55">
        <f>(Table1[[#This Row],[Exp. Lead time]]-N1179)^2</f>
        <v>0.24441358414341655</v>
      </c>
      <c r="P1179" s="55">
        <v>0.24441358414341655</v>
      </c>
      <c r="Q1179" s="55">
        <f>1.64*SQRT(Table1[[#This Row],[Lead Time (days)]]*(M1179^2)+Table1[[#This Row],[APU
(units)]]*P1179)</f>
        <v>29.757141367973333</v>
      </c>
      <c r="R1179" s="58">
        <f>Table1[[#This Row],[Safety Stock]]+(E1179/30)*Table1[[#This Row],[Lead Time (days)]]</f>
        <v>282.02380803464001</v>
      </c>
      <c r="S1179" s="58" t="str">
        <f>IF(Table1[[#This Row],[On Hand Stock (units)]]&gt;R1179,"yes","no")</f>
        <v>no</v>
      </c>
      <c r="T1179" s="59">
        <f>Table1[[#This Row],[On Hand Stock (units)]]-J1179</f>
        <v>-2248.3681453163545</v>
      </c>
      <c r="U1179" s="59">
        <f>Table1[[#This Row],[Exp. Lead time]]*Table1[[#This Row],[APU
(units)]]/30</f>
        <v>283.44569288389516</v>
      </c>
      <c r="V1179" s="59">
        <f>Table1[[#This Row],[On Hand Stock (units)]]+U1179</f>
        <v>400.07754756754082</v>
      </c>
      <c r="W1179" s="59" t="str">
        <f>IF(Table1[[#This Row],[On hand quantity after purchase]]&gt;Table1[[#This Row],[APU  Projection for oct]],"Yes","No")</f>
        <v>No</v>
      </c>
      <c r="X1179" s="59">
        <f>AE1179-Table1[[#This Row],[On Hand Stock (units)]]</f>
        <v>113063.02530907634</v>
      </c>
      <c r="Y1179" s="59">
        <f>MAX(Table1[[#This Row],[Qty required to meet next quarter]],Table1[[#This Row],[MOQ/One lead time demand]])</f>
        <v>113063.02530907634</v>
      </c>
      <c r="Z1179" s="59">
        <f>Table1[[#This Row],[Qty to purchase]]*Table1[[#This Row],[Std. Price ($)]]</f>
        <v>1127240.5252271651</v>
      </c>
      <c r="AA1179" s="59"/>
      <c r="AB1179" s="59"/>
      <c r="AC1179" s="61">
        <f>Table1[[#This Row],[On Hand Stock (units)]]-(12*Table1[[#This Row],[APU
(units)]])</f>
        <v>-11235.368145316354</v>
      </c>
      <c r="AD1179" s="64">
        <v>11352</v>
      </c>
      <c r="AE1179" s="65">
        <f>AD1179*Table1[[#This Row],[Std. Price ($)]]</f>
        <v>113179.65716375998</v>
      </c>
    </row>
    <row r="1180" spans="1:31" ht="18.5" x14ac:dyDescent="0.35">
      <c r="A1180" s="46">
        <v>19058.819129844796</v>
      </c>
      <c r="B1180" s="47">
        <v>13.160963129999999</v>
      </c>
      <c r="C1180" s="47">
        <v>1474.3165181030695</v>
      </c>
      <c r="D1180" s="47">
        <f>Table1[[#This Row],[On-Hand Stock ($)]]/Table1[[#This Row],[Std. Price ($)]]</f>
        <v>112.02193209875436</v>
      </c>
      <c r="E1180" s="48">
        <v>946</v>
      </c>
      <c r="F1180" s="49">
        <v>1.5</v>
      </c>
      <c r="G1180" s="48">
        <v>0.87</v>
      </c>
      <c r="H1180" s="48">
        <v>0.37</v>
      </c>
      <c r="I1180" s="48">
        <v>8</v>
      </c>
      <c r="J1180" s="55">
        <f>Table1[[#This Row],[APU
(units)]]+(Table1[[#This Row],[APU Trend]]*Table1[[#This Row],[APU
(units)]])</f>
        <v>2365</v>
      </c>
      <c r="K1180" s="55" t="str">
        <f>IF(Table1[[#This Row],[On Hand Stock (units)]]&gt;J1180,"Yes","No")</f>
        <v>No</v>
      </c>
      <c r="L1180" s="55">
        <f>Table1[[#This Row],[Lead Time (days)]]/Table1[[#This Row],[S-OTD]]</f>
        <v>9.1954022988505741</v>
      </c>
      <c r="M1180" s="55">
        <f>(Table1[[#This Row],[Demand variability (COV)]]/100)*E1180</f>
        <v>3.5002</v>
      </c>
      <c r="N1180" s="55">
        <f>AVERAGE(Table1[[#This Row],[Lead Time (days)]],Table1[[#This Row],[Exp. Lead time]])</f>
        <v>8.5977011494252871</v>
      </c>
      <c r="O1180" s="55">
        <f>(Table1[[#This Row],[Exp. Lead time]]-N1180)^2</f>
        <v>0.35724666402430932</v>
      </c>
      <c r="P1180" s="55">
        <v>0.35724666402430932</v>
      </c>
      <c r="Q1180" s="55">
        <f>1.64*SQRT(Table1[[#This Row],[Lead Time (days)]]*(M1180^2)+Table1[[#This Row],[APU
(units)]]*P1180)</f>
        <v>34.242891496662864</v>
      </c>
      <c r="R1180" s="58">
        <f>Table1[[#This Row],[Safety Stock]]+(E1180/30)*Table1[[#This Row],[Lead Time (days)]]</f>
        <v>286.50955816332953</v>
      </c>
      <c r="S1180" s="58" t="str">
        <f>IF(Table1[[#This Row],[On Hand Stock (units)]]&gt;R1180,"yes","no")</f>
        <v>no</v>
      </c>
      <c r="T1180" s="59">
        <f>Table1[[#This Row],[On Hand Stock (units)]]-J1180</f>
        <v>-2252.9780679012456</v>
      </c>
      <c r="U1180" s="59">
        <f>Table1[[#This Row],[Exp. Lead time]]*Table1[[#This Row],[APU
(units)]]/30</f>
        <v>289.96168582375481</v>
      </c>
      <c r="V1180" s="59">
        <f>Table1[[#This Row],[On Hand Stock (units)]]+U1180</f>
        <v>401.98361792250915</v>
      </c>
      <c r="W1180" s="59" t="str">
        <f>IF(Table1[[#This Row],[On hand quantity after purchase]]&gt;Table1[[#This Row],[APU  Projection for oct]],"Yes","No")</f>
        <v>No</v>
      </c>
      <c r="X1180" s="59">
        <f>AE1180-Table1[[#This Row],[On Hand Stock (units)]]</f>
        <v>149291.23151966123</v>
      </c>
      <c r="Y1180" s="59">
        <f>MAX(Table1[[#This Row],[Qty required to meet next quarter]],Table1[[#This Row],[MOQ/One lead time demand]])</f>
        <v>149291.23151966123</v>
      </c>
      <c r="Z1180" s="59">
        <f>Table1[[#This Row],[Qty to purchase]]*Table1[[#This Row],[Std. Price ($)]]</f>
        <v>1964816.3936625551</v>
      </c>
      <c r="AA1180" s="59"/>
      <c r="AB1180" s="59"/>
      <c r="AC1180" s="61">
        <f>Table1[[#This Row],[On Hand Stock (units)]]-(12*Table1[[#This Row],[APU
(units)]])</f>
        <v>-11239.978067901246</v>
      </c>
      <c r="AD1180" s="64">
        <v>11352</v>
      </c>
      <c r="AE1180" s="65">
        <f>AD1180*Table1[[#This Row],[Std. Price ($)]]</f>
        <v>149403.25345175999</v>
      </c>
    </row>
    <row r="1181" spans="1:31" ht="18.5" x14ac:dyDescent="0.35">
      <c r="A1181" s="46">
        <v>63005.950145358314</v>
      </c>
      <c r="B1181" s="47">
        <v>14.263271139999999</v>
      </c>
      <c r="C1181" s="47">
        <v>1503.6733715903226</v>
      </c>
      <c r="D1181" s="47">
        <f>Table1[[#This Row],[On-Hand Stock ($)]]/Table1[[#This Row],[Std. Price ($)]]</f>
        <v>105.42275729256892</v>
      </c>
      <c r="E1181" s="48">
        <v>946</v>
      </c>
      <c r="F1181" s="49">
        <v>-0.2</v>
      </c>
      <c r="G1181" s="48">
        <v>0.98</v>
      </c>
      <c r="H1181" s="48">
        <v>0.37</v>
      </c>
      <c r="I1181" s="48">
        <v>8</v>
      </c>
      <c r="J1181" s="55">
        <f>Table1[[#This Row],[APU
(units)]]+(Table1[[#This Row],[APU Trend]]*Table1[[#This Row],[APU
(units)]])</f>
        <v>756.8</v>
      </c>
      <c r="K1181" s="55" t="str">
        <f>IF(Table1[[#This Row],[On Hand Stock (units)]]&gt;J1181,"Yes","No")</f>
        <v>No</v>
      </c>
      <c r="L1181" s="55">
        <f>Table1[[#This Row],[Lead Time (days)]]/Table1[[#This Row],[S-OTD]]</f>
        <v>8.1632653061224492</v>
      </c>
      <c r="M1181" s="55">
        <f>(Table1[[#This Row],[Demand variability (COV)]]/100)*E1181</f>
        <v>3.5002</v>
      </c>
      <c r="N1181" s="55">
        <f>AVERAGE(Table1[[#This Row],[Lead Time (days)]],Table1[[#This Row],[Exp. Lead time]])</f>
        <v>8.0816326530612237</v>
      </c>
      <c r="O1181" s="55">
        <f>(Table1[[#This Row],[Exp. Lead time]]-N1181)^2</f>
        <v>6.6638900458144039E-3</v>
      </c>
      <c r="P1181" s="55">
        <v>6.6638900458144039E-3</v>
      </c>
      <c r="Q1181" s="55">
        <f>1.64*SQRT(Table1[[#This Row],[Lead Time (days)]]*(M1181^2)+Table1[[#This Row],[APU
(units)]]*P1181)</f>
        <v>16.750112546483514</v>
      </c>
      <c r="R1181" s="58">
        <f>Table1[[#This Row],[Safety Stock]]+(E1181/30)*Table1[[#This Row],[Lead Time (days)]]</f>
        <v>269.01677921315019</v>
      </c>
      <c r="S1181" s="58" t="str">
        <f>IF(Table1[[#This Row],[On Hand Stock (units)]]&gt;R1181,"yes","no")</f>
        <v>no</v>
      </c>
      <c r="T1181" s="59">
        <f>Table1[[#This Row],[On Hand Stock (units)]]-J1181</f>
        <v>-651.37724270743104</v>
      </c>
      <c r="U1181" s="59">
        <f>Table1[[#This Row],[Exp. Lead time]]*Table1[[#This Row],[APU
(units)]]/30</f>
        <v>257.41496598639458</v>
      </c>
      <c r="V1181" s="59">
        <f>Table1[[#This Row],[On Hand Stock (units)]]+U1181</f>
        <v>362.83772327896349</v>
      </c>
      <c r="W1181" s="59" t="str">
        <f>IF(Table1[[#This Row],[On hand quantity after purchase]]&gt;Table1[[#This Row],[APU  Projection for oct]],"Yes","No")</f>
        <v>No</v>
      </c>
      <c r="X1181" s="59">
        <f>AE1181-Table1[[#This Row],[On Hand Stock (units)]]</f>
        <v>24182.075339899424</v>
      </c>
      <c r="Y1181" s="59">
        <f>MAX(Table1[[#This Row],[Qty required to meet next quarter]],Table1[[#This Row],[MOQ/One lead time demand]])</f>
        <v>24182.075339899424</v>
      </c>
      <c r="Z1181" s="59">
        <f>Table1[[#This Row],[Qty to purchase]]*Table1[[#This Row],[Std. Price ($)]]</f>
        <v>344915.49730089313</v>
      </c>
      <c r="AA1181" s="59"/>
      <c r="AB1181" s="59"/>
      <c r="AC1181" s="61">
        <f>Table1[[#This Row],[On Hand Stock (units)]]-(12*Table1[[#This Row],[APU
(units)]])</f>
        <v>-11246.577242707432</v>
      </c>
      <c r="AD1181" s="64">
        <v>1702.7999999999997</v>
      </c>
      <c r="AE1181" s="65">
        <f>AD1181*Table1[[#This Row],[Std. Price ($)]]</f>
        <v>24287.498097191994</v>
      </c>
    </row>
    <row r="1182" spans="1:31" ht="18.5" x14ac:dyDescent="0.35">
      <c r="A1182" s="46">
        <v>60353.487688818655</v>
      </c>
      <c r="B1182" s="47">
        <v>23.018272809999999</v>
      </c>
      <c r="C1182" s="47">
        <v>5944.4446082833156</v>
      </c>
      <c r="D1182" s="47">
        <f>Table1[[#This Row],[On-Hand Stock ($)]]/Table1[[#This Row],[Std. Price ($)]]</f>
        <v>258.24894236638062</v>
      </c>
      <c r="E1182" s="48">
        <v>946</v>
      </c>
      <c r="F1182" s="49">
        <v>-0.7</v>
      </c>
      <c r="G1182" s="48">
        <v>0.95</v>
      </c>
      <c r="H1182" s="48">
        <v>0.37</v>
      </c>
      <c r="I1182" s="48">
        <v>17</v>
      </c>
      <c r="J1182" s="55">
        <f>Table1[[#This Row],[APU
(units)]]+(Table1[[#This Row],[APU Trend]]*Table1[[#This Row],[APU
(units)]])</f>
        <v>283.80000000000007</v>
      </c>
      <c r="K1182" s="55" t="str">
        <f>IF(Table1[[#This Row],[On Hand Stock (units)]]&gt;J1182,"Yes","No")</f>
        <v>No</v>
      </c>
      <c r="L1182" s="55">
        <f>Table1[[#This Row],[Lead Time (days)]]/Table1[[#This Row],[S-OTD]]</f>
        <v>17.894736842105264</v>
      </c>
      <c r="M1182" s="55">
        <f>(Table1[[#This Row],[Demand variability (COV)]]/100)*E1182</f>
        <v>3.5002</v>
      </c>
      <c r="N1182" s="55">
        <f>AVERAGE(Table1[[#This Row],[Lead Time (days)]],Table1[[#This Row],[Exp. Lead time]])</f>
        <v>17.44736842105263</v>
      </c>
      <c r="O1182" s="55">
        <f>(Table1[[#This Row],[Exp. Lead time]]-N1182)^2</f>
        <v>0.20013850415512649</v>
      </c>
      <c r="P1182" s="55">
        <v>0.20013850415512649</v>
      </c>
      <c r="Q1182" s="55">
        <f>1.64*SQRT(Table1[[#This Row],[Lead Time (days)]]*(M1182^2)+Table1[[#This Row],[APU
(units)]]*P1182)</f>
        <v>32.701650401205633</v>
      </c>
      <c r="R1182" s="58">
        <f>Table1[[#This Row],[Safety Stock]]+(E1182/30)*Table1[[#This Row],[Lead Time (days)]]</f>
        <v>568.76831706787232</v>
      </c>
      <c r="S1182" s="58" t="str">
        <f>IF(Table1[[#This Row],[On Hand Stock (units)]]&gt;R1182,"yes","no")</f>
        <v>no</v>
      </c>
      <c r="T1182" s="59">
        <f>Table1[[#This Row],[On Hand Stock (units)]]-J1182</f>
        <v>-25.55105763361945</v>
      </c>
      <c r="U1182" s="59">
        <f>Table1[[#This Row],[Exp. Lead time]]*Table1[[#This Row],[APU
(units)]]/30</f>
        <v>564.28070175438597</v>
      </c>
      <c r="V1182" s="59">
        <f>Table1[[#This Row],[On Hand Stock (units)]]+U1182</f>
        <v>822.52964412076653</v>
      </c>
      <c r="W1182" s="59" t="str">
        <f>IF(Table1[[#This Row],[On hand quantity after purchase]]&gt;Table1[[#This Row],[APU  Projection for oct]],"Yes","No")</f>
        <v>Yes</v>
      </c>
      <c r="X1182" s="59">
        <f>AE1182-Table1[[#This Row],[On Hand Stock (units)]]</f>
        <v>-26388.592236278364</v>
      </c>
      <c r="Y1182" s="59">
        <f>MAX(Table1[[#This Row],[Qty required to meet next quarter]],Table1[[#This Row],[MOQ/One lead time demand]])</f>
        <v>564.28070175438597</v>
      </c>
      <c r="Z1182" s="59">
        <f>Table1[[#This Row],[Qty to purchase]]*Table1[[#This Row],[Std. Price ($)]]</f>
        <v>12988.767134400701</v>
      </c>
      <c r="AA1182" s="59"/>
      <c r="AB1182" s="59"/>
      <c r="AC1182" s="61">
        <f>Table1[[#This Row],[On Hand Stock (units)]]-(12*Table1[[#This Row],[APU
(units)]])</f>
        <v>-11093.751057633619</v>
      </c>
      <c r="AD1182" s="64">
        <v>-1135.1999999999994</v>
      </c>
      <c r="AE1182" s="65">
        <f>AD1182*Table1[[#This Row],[Std. Price ($)]]</f>
        <v>-26130.343293911985</v>
      </c>
    </row>
    <row r="1183" spans="1:31" ht="18.5" x14ac:dyDescent="0.35">
      <c r="A1183" s="46">
        <v>7028.0208951836958</v>
      </c>
      <c r="B1183" s="47">
        <v>5.5674430600000004</v>
      </c>
      <c r="C1183" s="47">
        <v>10502.736982155067</v>
      </c>
      <c r="D1183" s="47">
        <f>Table1[[#This Row],[On-Hand Stock ($)]]/Table1[[#This Row],[Std. Price ($)]]</f>
        <v>1886.4561108156292</v>
      </c>
      <c r="E1183" s="48">
        <v>946</v>
      </c>
      <c r="F1183" s="49">
        <v>0.8</v>
      </c>
      <c r="G1183" s="48">
        <v>0.98</v>
      </c>
      <c r="H1183" s="48">
        <v>0.37</v>
      </c>
      <c r="I1183" s="48">
        <v>93</v>
      </c>
      <c r="J1183" s="55">
        <f>Table1[[#This Row],[APU
(units)]]+(Table1[[#This Row],[APU Trend]]*Table1[[#This Row],[APU
(units)]])</f>
        <v>1702.8000000000002</v>
      </c>
      <c r="K1183" s="55" t="str">
        <f>IF(Table1[[#This Row],[On Hand Stock (units)]]&gt;J1183,"Yes","No")</f>
        <v>Yes</v>
      </c>
      <c r="L1183" s="55">
        <f>Table1[[#This Row],[Lead Time (days)]]/Table1[[#This Row],[S-OTD]]</f>
        <v>94.897959183673464</v>
      </c>
      <c r="M1183" s="55">
        <f>(Table1[[#This Row],[Demand variability (COV)]]/100)*E1183</f>
        <v>3.5002</v>
      </c>
      <c r="N1183" s="55">
        <f>AVERAGE(Table1[[#This Row],[Lead Time (days)]],Table1[[#This Row],[Exp. Lead time]])</f>
        <v>93.948979591836732</v>
      </c>
      <c r="O1183" s="55">
        <f>(Table1[[#This Row],[Exp. Lead time]]-N1183)^2</f>
        <v>0.90056226572261067</v>
      </c>
      <c r="P1183" s="55">
        <v>0.90056226572261067</v>
      </c>
      <c r="Q1183" s="55">
        <f>1.64*SQRT(Table1[[#This Row],[Lead Time (days)]]*(M1183^2)+Table1[[#This Row],[APU
(units)]]*P1183)</f>
        <v>73.183557191755298</v>
      </c>
      <c r="R1183" s="58">
        <f>Table1[[#This Row],[Safety Stock]]+(E1183/30)*Table1[[#This Row],[Lead Time (days)]]</f>
        <v>3005.7835571917558</v>
      </c>
      <c r="S1183" s="58" t="str">
        <f>IF(Table1[[#This Row],[On Hand Stock (units)]]&gt;R1183,"yes","no")</f>
        <v>no</v>
      </c>
      <c r="T1183" s="59">
        <f>Table1[[#This Row],[On Hand Stock (units)]]-J1183</f>
        <v>183.65611081562906</v>
      </c>
      <c r="U1183" s="59">
        <f>Table1[[#This Row],[Exp. Lead time]]*Table1[[#This Row],[APU
(units)]]/30</f>
        <v>2992.4489795918366</v>
      </c>
      <c r="V1183" s="59">
        <f>Table1[[#This Row],[On Hand Stock (units)]]+U1183</f>
        <v>4878.9050904074657</v>
      </c>
      <c r="W1183" s="59" t="str">
        <f>IF(Table1[[#This Row],[On hand quantity after purchase]]&gt;Table1[[#This Row],[APU  Projection for oct]],"Yes","No")</f>
        <v>Yes</v>
      </c>
      <c r="X1183" s="59">
        <f>AE1183-Table1[[#This Row],[On Hand Stock (units)]]</f>
        <v>39194.592740312386</v>
      </c>
      <c r="Y1183" s="59">
        <f>MAX(Table1[[#This Row],[Qty required to meet next quarter]],Table1[[#This Row],[MOQ/One lead time demand]])</f>
        <v>39194.592740312386</v>
      </c>
      <c r="Z1183" s="59">
        <f>Table1[[#This Row],[Qty to purchase]]*Table1[[#This Row],[Std. Price ($)]]</f>
        <v>218213.66334157859</v>
      </c>
      <c r="AA1183" s="59"/>
      <c r="AB1183" s="59"/>
      <c r="AC1183" s="61">
        <f>Table1[[#This Row],[On Hand Stock (units)]]-(12*Table1[[#This Row],[APU
(units)]])</f>
        <v>-9465.5438891843714</v>
      </c>
      <c r="AD1183" s="64">
        <v>7378.8000000000011</v>
      </c>
      <c r="AE1183" s="65">
        <f>AD1183*Table1[[#This Row],[Std. Price ($)]]</f>
        <v>41081.048851128013</v>
      </c>
    </row>
    <row r="1184" spans="1:31" ht="18.5" x14ac:dyDescent="0.35">
      <c r="A1184" s="46">
        <v>89546.990970905303</v>
      </c>
      <c r="B1184" s="47">
        <v>30.407522239999999</v>
      </c>
      <c r="C1184" s="47">
        <v>7874.2137845308562</v>
      </c>
      <c r="D1184" s="47">
        <f>Table1[[#This Row],[On-Hand Stock ($)]]/Table1[[#This Row],[Std. Price ($)]]</f>
        <v>258.95611363469175</v>
      </c>
      <c r="E1184" s="48">
        <v>954</v>
      </c>
      <c r="F1184" s="49">
        <v>0.6</v>
      </c>
      <c r="G1184" s="48">
        <v>0.96</v>
      </c>
      <c r="H1184" s="48">
        <v>0.38</v>
      </c>
      <c r="I1184" s="48">
        <v>17</v>
      </c>
      <c r="J1184" s="55">
        <f>Table1[[#This Row],[APU
(units)]]+(Table1[[#This Row],[APU Trend]]*Table1[[#This Row],[APU
(units)]])</f>
        <v>1526.4</v>
      </c>
      <c r="K1184" s="55" t="str">
        <f>IF(Table1[[#This Row],[On Hand Stock (units)]]&gt;J1184,"Yes","No")</f>
        <v>No</v>
      </c>
      <c r="L1184" s="55">
        <f>Table1[[#This Row],[Lead Time (days)]]/Table1[[#This Row],[S-OTD]]</f>
        <v>17.708333333333336</v>
      </c>
      <c r="M1184" s="55">
        <f>(Table1[[#This Row],[Demand variability (COV)]]/100)*E1184</f>
        <v>3.6252</v>
      </c>
      <c r="N1184" s="55">
        <f>AVERAGE(Table1[[#This Row],[Lead Time (days)]],Table1[[#This Row],[Exp. Lead time]])</f>
        <v>17.354166666666668</v>
      </c>
      <c r="O1184" s="55">
        <f>(Table1[[#This Row],[Exp. Lead time]]-N1184)^2</f>
        <v>0.12543402777777862</v>
      </c>
      <c r="P1184" s="55">
        <v>0.12543402777777862</v>
      </c>
      <c r="Q1184" s="55">
        <f>1.64*SQRT(Table1[[#This Row],[Lead Time (days)]]*(M1184^2)+Table1[[#This Row],[APU
(units)]]*P1184)</f>
        <v>30.376737612339646</v>
      </c>
      <c r="R1184" s="58">
        <f>Table1[[#This Row],[Safety Stock]]+(E1184/30)*Table1[[#This Row],[Lead Time (days)]]</f>
        <v>570.97673761233966</v>
      </c>
      <c r="S1184" s="58" t="str">
        <f>IF(Table1[[#This Row],[On Hand Stock (units)]]&gt;R1184,"yes","no")</f>
        <v>no</v>
      </c>
      <c r="T1184" s="59">
        <f>Table1[[#This Row],[On Hand Stock (units)]]-J1184</f>
        <v>-1267.4438863653083</v>
      </c>
      <c r="U1184" s="59">
        <f>Table1[[#This Row],[Exp. Lead time]]*Table1[[#This Row],[APU
(units)]]/30</f>
        <v>563.12500000000011</v>
      </c>
      <c r="V1184" s="59">
        <f>Table1[[#This Row],[On Hand Stock (units)]]+U1184</f>
        <v>822.08111363469186</v>
      </c>
      <c r="W1184" s="59" t="str">
        <f>IF(Table1[[#This Row],[On hand quantity after purchase]]&gt;Table1[[#This Row],[APU  Projection for oct]],"Yes","No")</f>
        <v>No</v>
      </c>
      <c r="X1184" s="59">
        <f>AE1184-Table1[[#This Row],[On Hand Stock (units)]]</f>
        <v>191198.9669183013</v>
      </c>
      <c r="Y1184" s="59">
        <f>MAX(Table1[[#This Row],[Qty required to meet next quarter]],Table1[[#This Row],[MOQ/One lead time demand]])</f>
        <v>191198.9669183013</v>
      </c>
      <c r="Z1184" s="59">
        <f>Table1[[#This Row],[Qty to purchase]]*Table1[[#This Row],[Std. Price ($)]]</f>
        <v>5813886.8388332706</v>
      </c>
      <c r="AA1184" s="59"/>
      <c r="AB1184" s="59"/>
      <c r="AC1184" s="61">
        <f>Table1[[#This Row],[On Hand Stock (units)]]-(12*Table1[[#This Row],[APU
(units)]])</f>
        <v>-11189.043886365309</v>
      </c>
      <c r="AD1184" s="64">
        <v>6296.4</v>
      </c>
      <c r="AE1184" s="65">
        <f>AD1184*Table1[[#This Row],[Std. Price ($)]]</f>
        <v>191457.92303193599</v>
      </c>
    </row>
    <row r="1185" spans="1:31" ht="18.5" x14ac:dyDescent="0.35">
      <c r="A1185" s="46">
        <v>15017.434461417301</v>
      </c>
      <c r="B1185" s="47">
        <v>10.15572796</v>
      </c>
      <c r="C1185" s="47">
        <v>9744.1994101098135</v>
      </c>
      <c r="D1185" s="47">
        <f>Table1[[#This Row],[On-Hand Stock ($)]]/Table1[[#This Row],[Std. Price ($)]]</f>
        <v>959.47818300066137</v>
      </c>
      <c r="E1185" s="48">
        <v>954</v>
      </c>
      <c r="F1185" s="49">
        <v>0.5</v>
      </c>
      <c r="G1185" s="48">
        <v>0.97</v>
      </c>
      <c r="H1185" s="48">
        <v>0.4</v>
      </c>
      <c r="I1185" s="48">
        <v>52</v>
      </c>
      <c r="J1185" s="55">
        <f>Table1[[#This Row],[APU
(units)]]+(Table1[[#This Row],[APU Trend]]*Table1[[#This Row],[APU
(units)]])</f>
        <v>1431</v>
      </c>
      <c r="K1185" s="55" t="str">
        <f>IF(Table1[[#This Row],[On Hand Stock (units)]]&gt;J1185,"Yes","No")</f>
        <v>No</v>
      </c>
      <c r="L1185" s="55">
        <f>Table1[[#This Row],[Lead Time (days)]]/Table1[[#This Row],[S-OTD]]</f>
        <v>53.608247422680414</v>
      </c>
      <c r="M1185" s="55">
        <f>(Table1[[#This Row],[Demand variability (COV)]]/100)*E1185</f>
        <v>3.8160000000000003</v>
      </c>
      <c r="N1185" s="55">
        <f>AVERAGE(Table1[[#This Row],[Lead Time (days)]],Table1[[#This Row],[Exp. Lead time]])</f>
        <v>52.80412371134021</v>
      </c>
      <c r="O1185" s="55">
        <f>(Table1[[#This Row],[Exp. Lead time]]-N1185)^2</f>
        <v>0.6466149431395426</v>
      </c>
      <c r="P1185" s="55">
        <v>0.6466149431395426</v>
      </c>
      <c r="Q1185" s="55">
        <f>1.64*SQRT(Table1[[#This Row],[Lead Time (days)]]*(M1185^2)+Table1[[#This Row],[APU
(units)]]*P1185)</f>
        <v>60.792638093721344</v>
      </c>
      <c r="R1185" s="58">
        <f>Table1[[#This Row],[Safety Stock]]+(E1185/30)*Table1[[#This Row],[Lead Time (days)]]</f>
        <v>1714.3926380937214</v>
      </c>
      <c r="S1185" s="58" t="str">
        <f>IF(Table1[[#This Row],[On Hand Stock (units)]]&gt;R1185,"yes","no")</f>
        <v>no</v>
      </c>
      <c r="T1185" s="59">
        <f>Table1[[#This Row],[On Hand Stock (units)]]-J1185</f>
        <v>-471.52181699933863</v>
      </c>
      <c r="U1185" s="59">
        <f>Table1[[#This Row],[Exp. Lead time]]*Table1[[#This Row],[APU
(units)]]/30</f>
        <v>1704.7422680412371</v>
      </c>
      <c r="V1185" s="59">
        <f>Table1[[#This Row],[On Hand Stock (units)]]+U1185</f>
        <v>2664.2204510418987</v>
      </c>
      <c r="W1185" s="59" t="str">
        <f>IF(Table1[[#This Row],[On hand quantity after purchase]]&gt;Table1[[#This Row],[APU  Projection for oct]],"Yes","No")</f>
        <v>Yes</v>
      </c>
      <c r="X1185" s="59">
        <f>AE1185-Table1[[#This Row],[On Hand Stock (units)]]</f>
        <v>57171.908660039342</v>
      </c>
      <c r="Y1185" s="59">
        <f>MAX(Table1[[#This Row],[Qty required to meet next quarter]],Table1[[#This Row],[MOQ/One lead time demand]])</f>
        <v>57171.908660039342</v>
      </c>
      <c r="Z1185" s="59">
        <f>Table1[[#This Row],[Qty to purchase]]*Table1[[#This Row],[Std. Price ($)]]</f>
        <v>580622.35130532773</v>
      </c>
      <c r="AA1185" s="59"/>
      <c r="AB1185" s="59"/>
      <c r="AC1185" s="61">
        <f>Table1[[#This Row],[On Hand Stock (units)]]-(12*Table1[[#This Row],[APU
(units)]])</f>
        <v>-10488.521816999339</v>
      </c>
      <c r="AD1185" s="64">
        <v>5724</v>
      </c>
      <c r="AE1185" s="65">
        <f>AD1185*Table1[[#This Row],[Std. Price ($)]]</f>
        <v>58131.386843040003</v>
      </c>
    </row>
    <row r="1186" spans="1:31" ht="18.5" x14ac:dyDescent="0.35">
      <c r="A1186" s="46">
        <v>62585.840506717839</v>
      </c>
      <c r="B1186" s="47">
        <v>19.890475599999998</v>
      </c>
      <c r="C1186" s="47">
        <v>6950.8105971643508</v>
      </c>
      <c r="D1186" s="47">
        <f>Table1[[#This Row],[On-Hand Stock ($)]]/Table1[[#This Row],[Std. Price ($)]]</f>
        <v>349.45421803611129</v>
      </c>
      <c r="E1186" s="48">
        <v>1068</v>
      </c>
      <c r="F1186" s="49">
        <v>-0.7</v>
      </c>
      <c r="G1186" s="48">
        <v>0.93</v>
      </c>
      <c r="H1186" s="48">
        <v>0.72</v>
      </c>
      <c r="I1186" s="48">
        <v>11</v>
      </c>
      <c r="J1186" s="55">
        <f>Table1[[#This Row],[APU
(units)]]+(Table1[[#This Row],[APU Trend]]*Table1[[#This Row],[APU
(units)]])</f>
        <v>320.40000000000009</v>
      </c>
      <c r="K1186" s="55" t="str">
        <f>IF(Table1[[#This Row],[On Hand Stock (units)]]&gt;J1186,"Yes","No")</f>
        <v>Yes</v>
      </c>
      <c r="L1186" s="55">
        <f>Table1[[#This Row],[Lead Time (days)]]/Table1[[#This Row],[S-OTD]]</f>
        <v>11.827956989247312</v>
      </c>
      <c r="M1186" s="55">
        <f>(Table1[[#This Row],[Demand variability (COV)]]/100)*E1186</f>
        <v>7.6895999999999995</v>
      </c>
      <c r="N1186" s="55">
        <f>AVERAGE(Table1[[#This Row],[Lead Time (days)]],Table1[[#This Row],[Exp. Lead time]])</f>
        <v>11.413978494623656</v>
      </c>
      <c r="O1186" s="55">
        <f>(Table1[[#This Row],[Exp. Lead time]]-N1186)^2</f>
        <v>0.17137819401086837</v>
      </c>
      <c r="P1186" s="55">
        <v>0.17137819401086837</v>
      </c>
      <c r="Q1186" s="55">
        <f>1.64*SQRT(Table1[[#This Row],[Lead Time (days)]]*(M1186^2)+Table1[[#This Row],[APU
(units)]]*P1186)</f>
        <v>47.346358071722037</v>
      </c>
      <c r="R1186" s="58">
        <f>Table1[[#This Row],[Safety Stock]]+(E1186/30)*Table1[[#This Row],[Lead Time (days)]]</f>
        <v>438.94635807172205</v>
      </c>
      <c r="S1186" s="58" t="str">
        <f>IF(Table1[[#This Row],[On Hand Stock (units)]]&gt;R1186,"yes","no")</f>
        <v>no</v>
      </c>
      <c r="T1186" s="59">
        <f>Table1[[#This Row],[On Hand Stock (units)]]-J1186</f>
        <v>29.054218036111195</v>
      </c>
      <c r="U1186" s="59">
        <f>Table1[[#This Row],[Exp. Lead time]]*Table1[[#This Row],[APU
(units)]]/30</f>
        <v>421.07526881720429</v>
      </c>
      <c r="V1186" s="59">
        <f>Table1[[#This Row],[On Hand Stock (units)]]+U1186</f>
        <v>770.52948685331557</v>
      </c>
      <c r="W1186" s="59" t="str">
        <f>IF(Table1[[#This Row],[On hand quantity after purchase]]&gt;Table1[[#This Row],[APU  Projection for oct]],"Yes","No")</f>
        <v>Yes</v>
      </c>
      <c r="X1186" s="59">
        <f>AE1186-Table1[[#This Row],[On Hand Stock (units)]]</f>
        <v>-25841.087746996098</v>
      </c>
      <c r="Y1186" s="59">
        <f>MAX(Table1[[#This Row],[Qty required to meet next quarter]],Table1[[#This Row],[MOQ/One lead time demand]])</f>
        <v>421.07526881720429</v>
      </c>
      <c r="Z1186" s="59">
        <f>Table1[[#This Row],[Qty to purchase]]*Table1[[#This Row],[Std. Price ($)]]</f>
        <v>8375.3873601720425</v>
      </c>
      <c r="AA1186" s="59"/>
      <c r="AB1186" s="59"/>
      <c r="AC1186" s="61">
        <f>Table1[[#This Row],[On Hand Stock (units)]]-(12*Table1[[#This Row],[APU
(units)]])</f>
        <v>-12466.545781963889</v>
      </c>
      <c r="AD1186" s="64">
        <v>-1281.5999999999995</v>
      </c>
      <c r="AE1186" s="65">
        <f>AD1186*Table1[[#This Row],[Std. Price ($)]]</f>
        <v>-25491.633528959988</v>
      </c>
    </row>
    <row r="1187" spans="1:31" ht="18.5" x14ac:dyDescent="0.35">
      <c r="A1187" s="46">
        <v>17244.618538377421</v>
      </c>
      <c r="B1187" s="47">
        <v>6.8943082499999999</v>
      </c>
      <c r="C1187" s="47">
        <v>4167.0224664081406</v>
      </c>
      <c r="D1187" s="47">
        <f>Table1[[#This Row],[On-Hand Stock ($)]]/Table1[[#This Row],[Std. Price ($)]]</f>
        <v>604.41487605491682</v>
      </c>
      <c r="E1187" s="48">
        <v>1052</v>
      </c>
      <c r="F1187" s="49">
        <v>1.2</v>
      </c>
      <c r="G1187" s="48">
        <v>0.77</v>
      </c>
      <c r="H1187" s="48">
        <v>0.75</v>
      </c>
      <c r="I1187" s="48">
        <v>16</v>
      </c>
      <c r="J1187" s="55">
        <f>Table1[[#This Row],[APU
(units)]]+(Table1[[#This Row],[APU Trend]]*Table1[[#This Row],[APU
(units)]])</f>
        <v>2314.3999999999996</v>
      </c>
      <c r="K1187" s="55" t="str">
        <f>IF(Table1[[#This Row],[On Hand Stock (units)]]&gt;J1187,"Yes","No")</f>
        <v>No</v>
      </c>
      <c r="L1187" s="55">
        <f>Table1[[#This Row],[Lead Time (days)]]/Table1[[#This Row],[S-OTD]]</f>
        <v>20.779220779220779</v>
      </c>
      <c r="M1187" s="55">
        <f>(Table1[[#This Row],[Demand variability (COV)]]/100)*E1187</f>
        <v>7.89</v>
      </c>
      <c r="N1187" s="55">
        <f>AVERAGE(Table1[[#This Row],[Lead Time (days)]],Table1[[#This Row],[Exp. Lead time]])</f>
        <v>18.38961038961039</v>
      </c>
      <c r="O1187" s="55">
        <f>(Table1[[#This Row],[Exp. Lead time]]-N1187)^2</f>
        <v>5.7102378141339178</v>
      </c>
      <c r="P1187" s="55">
        <v>5.7102378141339178</v>
      </c>
      <c r="Q1187" s="55">
        <f>1.64*SQRT(Table1[[#This Row],[Lead Time (days)]]*(M1187^2)+Table1[[#This Row],[APU
(units)]]*P1187)</f>
        <v>137.24364061022683</v>
      </c>
      <c r="R1187" s="58">
        <f>Table1[[#This Row],[Safety Stock]]+(E1187/30)*Table1[[#This Row],[Lead Time (days)]]</f>
        <v>698.31030727689358</v>
      </c>
      <c r="S1187" s="58" t="str">
        <f>IF(Table1[[#This Row],[On Hand Stock (units)]]&gt;R1187,"yes","no")</f>
        <v>no</v>
      </c>
      <c r="T1187" s="59">
        <f>Table1[[#This Row],[On Hand Stock (units)]]-J1187</f>
        <v>-1709.9851239450827</v>
      </c>
      <c r="U1187" s="59">
        <f>Table1[[#This Row],[Exp. Lead time]]*Table1[[#This Row],[APU
(units)]]/30</f>
        <v>728.65800865800861</v>
      </c>
      <c r="V1187" s="59">
        <f>Table1[[#This Row],[On Hand Stock (units)]]+U1187</f>
        <v>1333.0728847129253</v>
      </c>
      <c r="W1187" s="59" t="str">
        <f>IF(Table1[[#This Row],[On hand quantity after purchase]]&gt;Table1[[#This Row],[APU  Projection for oct]],"Yes","No")</f>
        <v>No</v>
      </c>
      <c r="X1187" s="59">
        <f>AE1187-Table1[[#This Row],[On Hand Stock (units)]]</f>
        <v>73374.270369745063</v>
      </c>
      <c r="Y1187" s="59">
        <f>MAX(Table1[[#This Row],[Qty required to meet next quarter]],Table1[[#This Row],[MOQ/One lead time demand]])</f>
        <v>73374.270369745063</v>
      </c>
      <c r="Z1187" s="59">
        <f>Table1[[#This Row],[Qty to purchase]]*Table1[[#This Row],[Std. Price ($)]]</f>
        <v>505864.83754786395</v>
      </c>
      <c r="AA1187" s="59"/>
      <c r="AB1187" s="59"/>
      <c r="AC1187" s="61">
        <f>Table1[[#This Row],[On Hand Stock (units)]]-(12*Table1[[#This Row],[APU
(units)]])</f>
        <v>-12019.585123945084</v>
      </c>
      <c r="AD1187" s="64">
        <v>10730.399999999998</v>
      </c>
      <c r="AE1187" s="65">
        <f>AD1187*Table1[[#This Row],[Std. Price ($)]]</f>
        <v>73978.685245799978</v>
      </c>
    </row>
    <row r="1188" spans="1:31" ht="18.5" x14ac:dyDescent="0.35">
      <c r="A1188" s="46">
        <v>79960.393064435382</v>
      </c>
      <c r="B1188" s="47">
        <v>9.0299999999999994</v>
      </c>
      <c r="C1188" s="47">
        <v>3179.2695654269787</v>
      </c>
      <c r="D1188" s="47">
        <f>Table1[[#This Row],[On-Hand Stock ($)]]/Table1[[#This Row],[Std. Price ($)]]</f>
        <v>352.07857867408404</v>
      </c>
      <c r="E1188" s="48">
        <v>1318</v>
      </c>
      <c r="F1188" s="49">
        <v>1.2</v>
      </c>
      <c r="G1188" s="48">
        <v>0.77</v>
      </c>
      <c r="H1188" s="48">
        <v>1.61</v>
      </c>
      <c r="I1188" s="48">
        <v>4</v>
      </c>
      <c r="J1188" s="55">
        <f>Table1[[#This Row],[APU
(units)]]+(Table1[[#This Row],[APU Trend]]*Table1[[#This Row],[APU
(units)]])</f>
        <v>2899.6</v>
      </c>
      <c r="K1188" s="55" t="str">
        <f>IF(Table1[[#This Row],[On Hand Stock (units)]]&gt;J1188,"Yes","No")</f>
        <v>No</v>
      </c>
      <c r="L1188" s="55">
        <f>Table1[[#This Row],[Lead Time (days)]]/Table1[[#This Row],[S-OTD]]</f>
        <v>5.1948051948051948</v>
      </c>
      <c r="M1188" s="55">
        <f>(Table1[[#This Row],[Demand variability (COV)]]/100)*E1188</f>
        <v>21.219799999999999</v>
      </c>
      <c r="N1188" s="55">
        <f>AVERAGE(Table1[[#This Row],[Lead Time (days)]],Table1[[#This Row],[Exp. Lead time]])</f>
        <v>4.5974025974025974</v>
      </c>
      <c r="O1188" s="55">
        <f>(Table1[[#This Row],[Exp. Lead time]]-N1188)^2</f>
        <v>0.35688986338336987</v>
      </c>
      <c r="P1188" s="55">
        <v>0.35688986338336987</v>
      </c>
      <c r="Q1188" s="55">
        <f>1.64*SQRT(Table1[[#This Row],[Lead Time (days)]]*(M1188^2)+Table1[[#This Row],[APU
(units)]]*P1188)</f>
        <v>78.162828203640544</v>
      </c>
      <c r="R1188" s="58">
        <f>Table1[[#This Row],[Safety Stock]]+(E1188/30)*Table1[[#This Row],[Lead Time (days)]]</f>
        <v>253.89616153697386</v>
      </c>
      <c r="S1188" s="58" t="str">
        <f>IF(Table1[[#This Row],[On Hand Stock (units)]]&gt;R1188,"yes","no")</f>
        <v>yes</v>
      </c>
      <c r="T1188" s="59">
        <f>Table1[[#This Row],[On Hand Stock (units)]]-J1188</f>
        <v>-2547.521421325916</v>
      </c>
      <c r="U1188" s="59">
        <f>Table1[[#This Row],[Exp. Lead time]]*Table1[[#This Row],[APU
(units)]]/30</f>
        <v>228.22510822510822</v>
      </c>
      <c r="V1188" s="59">
        <f>Table1[[#This Row],[On Hand Stock (units)]]+U1188</f>
        <v>580.30368689919226</v>
      </c>
      <c r="W1188" s="59" t="str">
        <f>IF(Table1[[#This Row],[On hand quantity after purchase]]&gt;Table1[[#This Row],[APU  Projection for oct]],"Yes","No")</f>
        <v>No</v>
      </c>
      <c r="X1188" s="59">
        <f>AE1188-Table1[[#This Row],[On Hand Stock (units)]]</f>
        <v>121043.6294213259</v>
      </c>
      <c r="Y1188" s="59">
        <f>MAX(Table1[[#This Row],[Qty required to meet next quarter]],Table1[[#This Row],[MOQ/One lead time demand]])</f>
        <v>121043.6294213259</v>
      </c>
      <c r="Z1188" s="59">
        <f>Table1[[#This Row],[Qty to purchase]]*Table1[[#This Row],[Std. Price ($)]]</f>
        <v>1093023.9736745728</v>
      </c>
      <c r="AA1188" s="59"/>
      <c r="AB1188" s="59"/>
      <c r="AC1188" s="61">
        <f>Table1[[#This Row],[On Hand Stock (units)]]-(12*Table1[[#This Row],[APU
(units)]])</f>
        <v>-15463.921421325917</v>
      </c>
      <c r="AD1188" s="64">
        <v>13443.599999999999</v>
      </c>
      <c r="AE1188" s="65">
        <f>AD1188*Table1[[#This Row],[Std. Price ($)]]</f>
        <v>121395.70799999998</v>
      </c>
    </row>
    <row r="1189" spans="1:31" ht="18.5" x14ac:dyDescent="0.35">
      <c r="A1189" s="46">
        <v>16165.941275265339</v>
      </c>
      <c r="B1189" s="47">
        <v>8.108182339999999</v>
      </c>
      <c r="C1189" s="47">
        <v>2240.6431514004921</v>
      </c>
      <c r="D1189" s="47">
        <f>Table1[[#This Row],[On-Hand Stock ($)]]/Table1[[#This Row],[Std. Price ($)]]</f>
        <v>276.34345867467164</v>
      </c>
      <c r="E1189" s="48">
        <v>826</v>
      </c>
      <c r="F1189" s="49">
        <v>1.2</v>
      </c>
      <c r="G1189" s="48">
        <v>0.77</v>
      </c>
      <c r="H1189" s="48">
        <v>1.6</v>
      </c>
      <c r="I1189" s="48">
        <v>5</v>
      </c>
      <c r="J1189" s="55">
        <f>Table1[[#This Row],[APU
(units)]]+(Table1[[#This Row],[APU Trend]]*Table1[[#This Row],[APU
(units)]])</f>
        <v>1817.1999999999998</v>
      </c>
      <c r="K1189" s="55" t="str">
        <f>IF(Table1[[#This Row],[On Hand Stock (units)]]&gt;J1189,"Yes","No")</f>
        <v>No</v>
      </c>
      <c r="L1189" s="55">
        <f>Table1[[#This Row],[Lead Time (days)]]/Table1[[#This Row],[S-OTD]]</f>
        <v>6.4935064935064934</v>
      </c>
      <c r="M1189" s="55">
        <f>(Table1[[#This Row],[Demand variability (COV)]]/100)*E1189</f>
        <v>13.216000000000001</v>
      </c>
      <c r="N1189" s="55">
        <f>AVERAGE(Table1[[#This Row],[Lead Time (days)]],Table1[[#This Row],[Exp. Lead time]])</f>
        <v>5.7467532467532472</v>
      </c>
      <c r="O1189" s="55">
        <f>(Table1[[#This Row],[Exp. Lead time]]-N1189)^2</f>
        <v>0.55764041153651478</v>
      </c>
      <c r="P1189" s="55">
        <v>0.55764041153651478</v>
      </c>
      <c r="Q1189" s="55">
        <f>1.64*SQRT(Table1[[#This Row],[Lead Time (days)]]*(M1189^2)+Table1[[#This Row],[APU
(units)]]*P1189)</f>
        <v>59.897601700781571</v>
      </c>
      <c r="R1189" s="58">
        <f>Table1[[#This Row],[Safety Stock]]+(E1189/30)*Table1[[#This Row],[Lead Time (days)]]</f>
        <v>197.56426836744825</v>
      </c>
      <c r="S1189" s="58" t="str">
        <f>IF(Table1[[#This Row],[On Hand Stock (units)]]&gt;R1189,"yes","no")</f>
        <v>yes</v>
      </c>
      <c r="T1189" s="59">
        <f>Table1[[#This Row],[On Hand Stock (units)]]-J1189</f>
        <v>-1540.8565413253282</v>
      </c>
      <c r="U1189" s="59">
        <f>Table1[[#This Row],[Exp. Lead time]]*Table1[[#This Row],[APU
(units)]]/30</f>
        <v>178.78787878787881</v>
      </c>
      <c r="V1189" s="59">
        <f>Table1[[#This Row],[On Hand Stock (units)]]+U1189</f>
        <v>455.13133746255045</v>
      </c>
      <c r="W1189" s="59" t="str">
        <f>IF(Table1[[#This Row],[On hand quantity after purchase]]&gt;Table1[[#This Row],[APU  Projection for oct]],"Yes","No")</f>
        <v>No</v>
      </c>
      <c r="X1189" s="59">
        <f>AE1189-Table1[[#This Row],[On Hand Stock (units)]]</f>
        <v>68036.714392293303</v>
      </c>
      <c r="Y1189" s="59">
        <f>MAX(Table1[[#This Row],[Qty required to meet next quarter]],Table1[[#This Row],[MOQ/One lead time demand]])</f>
        <v>68036.714392293303</v>
      </c>
      <c r="Z1189" s="59">
        <f>Table1[[#This Row],[Qty to purchase]]*Table1[[#This Row],[Std. Price ($)]]</f>
        <v>551654.08610721631</v>
      </c>
      <c r="AA1189" s="59"/>
      <c r="AB1189" s="59"/>
      <c r="AC1189" s="61">
        <f>Table1[[#This Row],[On Hand Stock (units)]]-(12*Table1[[#This Row],[APU
(units)]])</f>
        <v>-9635.6565413253284</v>
      </c>
      <c r="AD1189" s="64">
        <v>8425.1999999999989</v>
      </c>
      <c r="AE1189" s="65">
        <f>AD1189*Table1[[#This Row],[Std. Price ($)]]</f>
        <v>68313.057850967976</v>
      </c>
    </row>
    <row r="1190" spans="1:31" ht="18.5" x14ac:dyDescent="0.35">
      <c r="A1190" s="46">
        <v>98586.722147481487</v>
      </c>
      <c r="B1190" s="47">
        <v>9.4754288300000002</v>
      </c>
      <c r="C1190" s="47">
        <v>15805.408639326668</v>
      </c>
      <c r="D1190" s="47">
        <f>Table1[[#This Row],[On-Hand Stock ($)]]/Table1[[#This Row],[Std. Price ($)]]</f>
        <v>1668.0415127266242</v>
      </c>
      <c r="E1190" s="48">
        <v>810</v>
      </c>
      <c r="F1190" s="49">
        <v>0.8</v>
      </c>
      <c r="G1190" s="48">
        <v>0.77</v>
      </c>
      <c r="H1190" s="48">
        <v>1.5</v>
      </c>
      <c r="I1190" s="48">
        <v>33</v>
      </c>
      <c r="J1190" s="55">
        <f>Table1[[#This Row],[APU
(units)]]+(Table1[[#This Row],[APU Trend]]*Table1[[#This Row],[APU
(units)]])</f>
        <v>1458</v>
      </c>
      <c r="K1190" s="55" t="str">
        <f>IF(Table1[[#This Row],[On Hand Stock (units)]]&gt;J1190,"Yes","No")</f>
        <v>Yes</v>
      </c>
      <c r="L1190" s="55">
        <f>Table1[[#This Row],[Lead Time (days)]]/Table1[[#This Row],[S-OTD]]</f>
        <v>42.857142857142854</v>
      </c>
      <c r="M1190" s="55">
        <f>(Table1[[#This Row],[Demand variability (COV)]]/100)*E1190</f>
        <v>12.15</v>
      </c>
      <c r="N1190" s="55">
        <f>AVERAGE(Table1[[#This Row],[Lead Time (days)]],Table1[[#This Row],[Exp. Lead time]])</f>
        <v>37.928571428571431</v>
      </c>
      <c r="O1190" s="55">
        <f>(Table1[[#This Row],[Exp. Lead time]]-N1190)^2</f>
        <v>24.290816326530564</v>
      </c>
      <c r="P1190" s="55">
        <v>24.290816326530564</v>
      </c>
      <c r="Q1190" s="55">
        <f>1.64*SQRT(Table1[[#This Row],[Lead Time (days)]]*(M1190^2)+Table1[[#This Row],[APU
(units)]]*P1190)</f>
        <v>256.94725174126233</v>
      </c>
      <c r="R1190" s="58">
        <f>Table1[[#This Row],[Safety Stock]]+(E1190/30)*Table1[[#This Row],[Lead Time (days)]]</f>
        <v>1147.9472517412623</v>
      </c>
      <c r="S1190" s="58" t="str">
        <f>IF(Table1[[#This Row],[On Hand Stock (units)]]&gt;R1190,"yes","no")</f>
        <v>yes</v>
      </c>
      <c r="T1190" s="59">
        <f>Table1[[#This Row],[On Hand Stock (units)]]-J1190</f>
        <v>210.04151272662421</v>
      </c>
      <c r="U1190" s="59">
        <f>Table1[[#This Row],[Exp. Lead time]]*Table1[[#This Row],[APU
(units)]]/30</f>
        <v>1157.1428571428571</v>
      </c>
      <c r="V1190" s="59">
        <f>Table1[[#This Row],[On Hand Stock (units)]]+U1190</f>
        <v>2825.1843698694811</v>
      </c>
      <c r="W1190" s="59" t="str">
        <f>IF(Table1[[#This Row],[On hand quantity after purchase]]&gt;Table1[[#This Row],[APU  Projection for oct]],"Yes","No")</f>
        <v>Yes</v>
      </c>
      <c r="X1190" s="59">
        <f>AE1190-Table1[[#This Row],[On Hand Stock (units)]]</f>
        <v>58197.717835213378</v>
      </c>
      <c r="Y1190" s="59">
        <f>MAX(Table1[[#This Row],[Qty required to meet next quarter]],Table1[[#This Row],[MOQ/One lead time demand]])</f>
        <v>58197.717835213378</v>
      </c>
      <c r="Z1190" s="59">
        <f>Table1[[#This Row],[Qty to purchase]]*Table1[[#This Row],[Std. Price ($)]]</f>
        <v>551448.33341598604</v>
      </c>
      <c r="AA1190" s="59"/>
      <c r="AB1190" s="59"/>
      <c r="AC1190" s="61">
        <f>Table1[[#This Row],[On Hand Stock (units)]]-(12*Table1[[#This Row],[APU
(units)]])</f>
        <v>-8051.9584872733758</v>
      </c>
      <c r="AD1190" s="64">
        <v>6318</v>
      </c>
      <c r="AE1190" s="65">
        <f>AD1190*Table1[[#This Row],[Std. Price ($)]]</f>
        <v>59865.759347940002</v>
      </c>
    </row>
    <row r="1191" spans="1:31" ht="18.5" x14ac:dyDescent="0.35">
      <c r="A1191" s="46">
        <v>12808.259739988403</v>
      </c>
      <c r="B1191" s="47">
        <v>11.258259999999998</v>
      </c>
      <c r="C1191" s="47">
        <v>10817.706488956712</v>
      </c>
      <c r="D1191" s="47">
        <f>Table1[[#This Row],[On-Hand Stock ($)]]/Table1[[#This Row],[Std. Price ($)]]</f>
        <v>960.86841918348955</v>
      </c>
      <c r="E1191" s="48">
        <v>1278</v>
      </c>
      <c r="F1191" s="49">
        <v>0.2</v>
      </c>
      <c r="G1191" s="48">
        <v>0.77</v>
      </c>
      <c r="H1191" s="48">
        <v>0.59</v>
      </c>
      <c r="I1191" s="48">
        <v>27</v>
      </c>
      <c r="J1191" s="55">
        <f>Table1[[#This Row],[APU
(units)]]+(Table1[[#This Row],[APU Trend]]*Table1[[#This Row],[APU
(units)]])</f>
        <v>1533.6</v>
      </c>
      <c r="K1191" s="55" t="str">
        <f>IF(Table1[[#This Row],[On Hand Stock (units)]]&gt;J1191,"Yes","No")</f>
        <v>No</v>
      </c>
      <c r="L1191" s="55">
        <f>Table1[[#This Row],[Lead Time (days)]]/Table1[[#This Row],[S-OTD]]</f>
        <v>35.064935064935064</v>
      </c>
      <c r="M1191" s="55">
        <f>(Table1[[#This Row],[Demand variability (COV)]]/100)*E1191</f>
        <v>7.5401999999999996</v>
      </c>
      <c r="N1191" s="55">
        <f>AVERAGE(Table1[[#This Row],[Lead Time (days)]],Table1[[#This Row],[Exp. Lead time]])</f>
        <v>31.032467532467532</v>
      </c>
      <c r="O1191" s="55">
        <f>(Table1[[#This Row],[Exp. Lead time]]-N1191)^2</f>
        <v>16.260794400404784</v>
      </c>
      <c r="P1191" s="55">
        <v>16.260794400404784</v>
      </c>
      <c r="Q1191" s="55">
        <f>1.64*SQRT(Table1[[#This Row],[Lead Time (days)]]*(M1191^2)+Table1[[#This Row],[APU
(units)]]*P1191)</f>
        <v>244.9940987465495</v>
      </c>
      <c r="R1191" s="58">
        <f>Table1[[#This Row],[Safety Stock]]+(E1191/30)*Table1[[#This Row],[Lead Time (days)]]</f>
        <v>1395.1940987465496</v>
      </c>
      <c r="S1191" s="58" t="str">
        <f>IF(Table1[[#This Row],[On Hand Stock (units)]]&gt;R1191,"yes","no")</f>
        <v>no</v>
      </c>
      <c r="T1191" s="59">
        <f>Table1[[#This Row],[On Hand Stock (units)]]-J1191</f>
        <v>-572.73158081651036</v>
      </c>
      <c r="U1191" s="59">
        <f>Table1[[#This Row],[Exp. Lead time]]*Table1[[#This Row],[APU
(units)]]/30</f>
        <v>1493.7662337662337</v>
      </c>
      <c r="V1191" s="59">
        <f>Table1[[#This Row],[On Hand Stock (units)]]+U1191</f>
        <v>2454.6346529497232</v>
      </c>
      <c r="W1191" s="59" t="str">
        <f>IF(Table1[[#This Row],[On hand quantity after purchase]]&gt;Table1[[#This Row],[APU  Projection for oct]],"Yes","No")</f>
        <v>Yes</v>
      </c>
      <c r="X1191" s="59">
        <f>AE1191-Table1[[#This Row],[On Hand Stock (units)]]</f>
        <v>59468.967956816501</v>
      </c>
      <c r="Y1191" s="59">
        <f>MAX(Table1[[#This Row],[Qty required to meet next quarter]],Table1[[#This Row],[MOQ/One lead time demand]])</f>
        <v>59468.967956816501</v>
      </c>
      <c r="Z1191" s="59">
        <f>Table1[[#This Row],[Qty to purchase]]*Table1[[#This Row],[Std. Price ($)]]</f>
        <v>669517.10318950878</v>
      </c>
      <c r="AA1191" s="59"/>
      <c r="AB1191" s="59"/>
      <c r="AC1191" s="61">
        <f>Table1[[#This Row],[On Hand Stock (units)]]-(12*Table1[[#This Row],[APU
(units)]])</f>
        <v>-14375.131580816511</v>
      </c>
      <c r="AD1191" s="64">
        <v>5367.6</v>
      </c>
      <c r="AE1191" s="65">
        <f>AD1191*Table1[[#This Row],[Std. Price ($)]]</f>
        <v>60429.836375999992</v>
      </c>
    </row>
    <row r="1192" spans="1:31" ht="18.5" x14ac:dyDescent="0.35">
      <c r="A1192" s="46">
        <v>13857.983083274672</v>
      </c>
      <c r="B1192" s="47">
        <v>59.546899659999994</v>
      </c>
      <c r="C1192" s="47">
        <v>12972.814301824321</v>
      </c>
      <c r="D1192" s="47">
        <f>Table1[[#This Row],[On-Hand Stock ($)]]/Table1[[#This Row],[Std. Price ($)]]</f>
        <v>217.85876974109993</v>
      </c>
      <c r="E1192" s="48">
        <v>74</v>
      </c>
      <c r="F1192" s="49">
        <v>0.6</v>
      </c>
      <c r="G1192" s="48">
        <v>0.77</v>
      </c>
      <c r="H1192" s="48">
        <v>1.36</v>
      </c>
      <c r="I1192" s="48">
        <v>55</v>
      </c>
      <c r="J1192" s="55">
        <f>Table1[[#This Row],[APU
(units)]]+(Table1[[#This Row],[APU Trend]]*Table1[[#This Row],[APU
(units)]])</f>
        <v>118.4</v>
      </c>
      <c r="K1192" s="55" t="str">
        <f>IF(Table1[[#This Row],[On Hand Stock (units)]]&gt;J1192,"Yes","No")</f>
        <v>Yes</v>
      </c>
      <c r="L1192" s="55">
        <f>Table1[[#This Row],[Lead Time (days)]]/Table1[[#This Row],[S-OTD]]</f>
        <v>71.428571428571431</v>
      </c>
      <c r="M1192" s="55">
        <f>(Table1[[#This Row],[Demand variability (COV)]]/100)*E1192</f>
        <v>1.0064000000000002</v>
      </c>
      <c r="N1192" s="55">
        <f>AVERAGE(Table1[[#This Row],[Lead Time (days)]],Table1[[#This Row],[Exp. Lead time]])</f>
        <v>63.214285714285715</v>
      </c>
      <c r="O1192" s="55">
        <f>(Table1[[#This Row],[Exp. Lead time]]-N1192)^2</f>
        <v>67.474489795918387</v>
      </c>
      <c r="P1192" s="55">
        <v>67.474489795918387</v>
      </c>
      <c r="Q1192" s="55">
        <f>1.64*SQRT(Table1[[#This Row],[Lead Time (days)]]*(M1192^2)+Table1[[#This Row],[APU
(units)]]*P1192)</f>
        <v>116.53026315686596</v>
      </c>
      <c r="R1192" s="58">
        <f>Table1[[#This Row],[Safety Stock]]+(E1192/30)*Table1[[#This Row],[Lead Time (days)]]</f>
        <v>252.19692982353263</v>
      </c>
      <c r="S1192" s="58" t="str">
        <f>IF(Table1[[#This Row],[On Hand Stock (units)]]&gt;R1192,"yes","no")</f>
        <v>no</v>
      </c>
      <c r="T1192" s="59">
        <f>Table1[[#This Row],[On Hand Stock (units)]]-J1192</f>
        <v>99.458769741099928</v>
      </c>
      <c r="U1192" s="59">
        <f>Table1[[#This Row],[Exp. Lead time]]*Table1[[#This Row],[APU
(units)]]/30</f>
        <v>176.1904761904762</v>
      </c>
      <c r="V1192" s="59">
        <f>Table1[[#This Row],[On Hand Stock (units)]]+U1192</f>
        <v>394.04924593157614</v>
      </c>
      <c r="W1192" s="59" t="str">
        <f>IF(Table1[[#This Row],[On hand quantity after purchase]]&gt;Table1[[#This Row],[APU  Projection for oct]],"Yes","No")</f>
        <v>Yes</v>
      </c>
      <c r="X1192" s="59">
        <f>AE1192-Table1[[#This Row],[On Hand Stock (units)]]</f>
        <v>28864.8470242029</v>
      </c>
      <c r="Y1192" s="59">
        <f>MAX(Table1[[#This Row],[Qty required to meet next quarter]],Table1[[#This Row],[MOQ/One lead time demand]])</f>
        <v>28864.8470242029</v>
      </c>
      <c r="Z1192" s="59">
        <f>Table1[[#This Row],[Qty to purchase]]*Table1[[#This Row],[Std. Price ($)]]</f>
        <v>1718812.1494514595</v>
      </c>
      <c r="AA1192" s="59"/>
      <c r="AB1192" s="59"/>
      <c r="AC1192" s="61">
        <f>Table1[[#This Row],[On Hand Stock (units)]]-(12*Table1[[#This Row],[APU
(units)]])</f>
        <v>-670.14123025890012</v>
      </c>
      <c r="AD1192" s="64">
        <v>488.40000000000003</v>
      </c>
      <c r="AE1192" s="65">
        <f>AD1192*Table1[[#This Row],[Std. Price ($)]]</f>
        <v>29082.705793943998</v>
      </c>
    </row>
    <row r="1193" spans="1:31" ht="18.5" x14ac:dyDescent="0.35">
      <c r="A1193" s="46">
        <v>81553.467882285346</v>
      </c>
      <c r="B1193" s="47">
        <v>14.564099999999998</v>
      </c>
      <c r="C1193" s="47">
        <v>6335.2042204929485</v>
      </c>
      <c r="D1193" s="47">
        <f>Table1[[#This Row],[On-Hand Stock ($)]]/Table1[[#This Row],[Std. Price ($)]]</f>
        <v>434.9876903133698</v>
      </c>
      <c r="E1193" s="48">
        <v>898</v>
      </c>
      <c r="F1193" s="49">
        <v>-0.7</v>
      </c>
      <c r="G1193" s="48">
        <v>0.77</v>
      </c>
      <c r="H1193" s="48">
        <v>0.68</v>
      </c>
      <c r="I1193" s="48">
        <v>16</v>
      </c>
      <c r="J1193" s="55">
        <f>Table1[[#This Row],[APU
(units)]]+(Table1[[#This Row],[APU Trend]]*Table1[[#This Row],[APU
(units)]])</f>
        <v>269.40000000000009</v>
      </c>
      <c r="K1193" s="55" t="str">
        <f>IF(Table1[[#This Row],[On Hand Stock (units)]]&gt;J1193,"Yes","No")</f>
        <v>Yes</v>
      </c>
      <c r="L1193" s="55">
        <f>Table1[[#This Row],[Lead Time (days)]]/Table1[[#This Row],[S-OTD]]</f>
        <v>20.779220779220779</v>
      </c>
      <c r="M1193" s="55">
        <f>(Table1[[#This Row],[Demand variability (COV)]]/100)*E1193</f>
        <v>6.1064000000000007</v>
      </c>
      <c r="N1193" s="55">
        <f>AVERAGE(Table1[[#This Row],[Lead Time (days)]],Table1[[#This Row],[Exp. Lead time]])</f>
        <v>18.38961038961039</v>
      </c>
      <c r="O1193" s="55">
        <f>(Table1[[#This Row],[Exp. Lead time]]-N1193)^2</f>
        <v>5.7102378141339178</v>
      </c>
      <c r="P1193" s="55">
        <v>5.7102378141339178</v>
      </c>
      <c r="Q1193" s="55">
        <f>1.64*SQRT(Table1[[#This Row],[Lead Time (days)]]*(M1193^2)+Table1[[#This Row],[APU
(units)]]*P1193)</f>
        <v>124.08205201921668</v>
      </c>
      <c r="R1193" s="58">
        <f>Table1[[#This Row],[Safety Stock]]+(E1193/30)*Table1[[#This Row],[Lead Time (days)]]</f>
        <v>603.01538535254997</v>
      </c>
      <c r="S1193" s="58" t="str">
        <f>IF(Table1[[#This Row],[On Hand Stock (units)]]&gt;R1193,"yes","no")</f>
        <v>no</v>
      </c>
      <c r="T1193" s="59">
        <f>Table1[[#This Row],[On Hand Stock (units)]]-J1193</f>
        <v>165.58769031336971</v>
      </c>
      <c r="U1193" s="59">
        <f>Table1[[#This Row],[Exp. Lead time]]*Table1[[#This Row],[APU
(units)]]/30</f>
        <v>621.99134199134198</v>
      </c>
      <c r="V1193" s="59">
        <f>Table1[[#This Row],[On Hand Stock (units)]]+U1193</f>
        <v>1056.9790323047118</v>
      </c>
      <c r="W1193" s="59" t="str">
        <f>IF(Table1[[#This Row],[On hand quantity after purchase]]&gt;Table1[[#This Row],[APU  Projection for oct]],"Yes","No")</f>
        <v>Yes</v>
      </c>
      <c r="X1193" s="59">
        <f>AE1193-Table1[[#This Row],[On Hand Stock (units)]]</f>
        <v>-16129.26185031336</v>
      </c>
      <c r="Y1193" s="59">
        <f>MAX(Table1[[#This Row],[Qty required to meet next quarter]],Table1[[#This Row],[MOQ/One lead time demand]])</f>
        <v>621.99134199134198</v>
      </c>
      <c r="Z1193" s="59">
        <f>Table1[[#This Row],[Qty to purchase]]*Table1[[#This Row],[Std. Price ($)]]</f>
        <v>9058.7441038961024</v>
      </c>
      <c r="AA1193" s="59"/>
      <c r="AB1193" s="59"/>
      <c r="AC1193" s="61">
        <f>Table1[[#This Row],[On Hand Stock (units)]]-(12*Table1[[#This Row],[APU
(units)]])</f>
        <v>-10341.01230968663</v>
      </c>
      <c r="AD1193" s="64">
        <v>-1077.5999999999995</v>
      </c>
      <c r="AE1193" s="65">
        <f>AD1193*Table1[[#This Row],[Std. Price ($)]]</f>
        <v>-15694.27415999999</v>
      </c>
    </row>
    <row r="1194" spans="1:31" ht="18.5" x14ac:dyDescent="0.35">
      <c r="A1194" s="46">
        <v>36027.652588595512</v>
      </c>
      <c r="B1194" s="47">
        <v>16.867848219999999</v>
      </c>
      <c r="C1194" s="47">
        <v>1574.4786087647608</v>
      </c>
      <c r="D1194" s="47">
        <f>Table1[[#This Row],[On-Hand Stock ($)]]/Table1[[#This Row],[Std. Price ($)]]</f>
        <v>93.341995269907699</v>
      </c>
      <c r="E1194" s="48">
        <v>874</v>
      </c>
      <c r="F1194" s="49">
        <v>1.2</v>
      </c>
      <c r="G1194" s="48">
        <v>0.77</v>
      </c>
      <c r="H1194" s="48">
        <v>0.45</v>
      </c>
      <c r="I1194" s="48">
        <v>6</v>
      </c>
      <c r="J1194" s="55">
        <f>Table1[[#This Row],[APU
(units)]]+(Table1[[#This Row],[APU Trend]]*Table1[[#This Row],[APU
(units)]])</f>
        <v>1922.8</v>
      </c>
      <c r="K1194" s="55" t="str">
        <f>IF(Table1[[#This Row],[On Hand Stock (units)]]&gt;J1194,"Yes","No")</f>
        <v>No</v>
      </c>
      <c r="L1194" s="55">
        <f>Table1[[#This Row],[Lead Time (days)]]/Table1[[#This Row],[S-OTD]]</f>
        <v>7.7922077922077921</v>
      </c>
      <c r="M1194" s="55">
        <f>(Table1[[#This Row],[Demand variability (COV)]]/100)*E1194</f>
        <v>3.9330000000000003</v>
      </c>
      <c r="N1194" s="55">
        <f>AVERAGE(Table1[[#This Row],[Lead Time (days)]],Table1[[#This Row],[Exp. Lead time]])</f>
        <v>6.8961038961038961</v>
      </c>
      <c r="O1194" s="55">
        <f>(Table1[[#This Row],[Exp. Lead time]]-N1194)^2</f>
        <v>0.80300219261258221</v>
      </c>
      <c r="P1194" s="55">
        <v>0.80300219261258221</v>
      </c>
      <c r="Q1194" s="55">
        <f>1.64*SQRT(Table1[[#This Row],[Lead Time (days)]]*(M1194^2)+Table1[[#This Row],[APU
(units)]]*P1194)</f>
        <v>46.230400100838409</v>
      </c>
      <c r="R1194" s="58">
        <f>Table1[[#This Row],[Safety Stock]]+(E1194/30)*Table1[[#This Row],[Lead Time (days)]]</f>
        <v>221.03040010083842</v>
      </c>
      <c r="S1194" s="58" t="str">
        <f>IF(Table1[[#This Row],[On Hand Stock (units)]]&gt;R1194,"yes","no")</f>
        <v>no</v>
      </c>
      <c r="T1194" s="59">
        <f>Table1[[#This Row],[On Hand Stock (units)]]-J1194</f>
        <v>-1829.4580047300922</v>
      </c>
      <c r="U1194" s="59">
        <f>Table1[[#This Row],[Exp. Lead time]]*Table1[[#This Row],[APU
(units)]]/30</f>
        <v>227.01298701298703</v>
      </c>
      <c r="V1194" s="59">
        <f>Table1[[#This Row],[On Hand Stock (units)]]+U1194</f>
        <v>320.35498228289475</v>
      </c>
      <c r="W1194" s="59" t="str">
        <f>IF(Table1[[#This Row],[On hand quantity after purchase]]&gt;Table1[[#This Row],[APU  Projection for oct]],"Yes","No")</f>
        <v>No</v>
      </c>
      <c r="X1194" s="59">
        <f>AE1194-Table1[[#This Row],[On Hand Stock (units)]]</f>
        <v>150280.15131638607</v>
      </c>
      <c r="Y1194" s="59">
        <f>MAX(Table1[[#This Row],[Qty required to meet next quarter]],Table1[[#This Row],[MOQ/One lead time demand]])</f>
        <v>150280.15131638607</v>
      </c>
      <c r="Z1194" s="59">
        <f>Table1[[#This Row],[Qty to purchase]]*Table1[[#This Row],[Std. Price ($)]]</f>
        <v>2534902.7828834332</v>
      </c>
      <c r="AA1194" s="59"/>
      <c r="AB1194" s="59"/>
      <c r="AC1194" s="61">
        <f>Table1[[#This Row],[On Hand Stock (units)]]-(12*Table1[[#This Row],[APU
(units)]])</f>
        <v>-10394.658004730092</v>
      </c>
      <c r="AD1194" s="64">
        <v>8914.7999999999993</v>
      </c>
      <c r="AE1194" s="65">
        <f>AD1194*Table1[[#This Row],[Std. Price ($)]]</f>
        <v>150373.49331165597</v>
      </c>
    </row>
    <row r="1195" spans="1:31" ht="18.5" x14ac:dyDescent="0.35">
      <c r="A1195" s="46">
        <v>11660.513269020756</v>
      </c>
      <c r="B1195" s="47">
        <v>17.466713089999999</v>
      </c>
      <c r="C1195" s="47">
        <v>21819.596704649728</v>
      </c>
      <c r="D1195" s="47">
        <f>Table1[[#This Row],[On-Hand Stock ($)]]/Table1[[#This Row],[Std. Price ($)]]</f>
        <v>1249.2102316114549</v>
      </c>
      <c r="E1195" s="48">
        <v>802</v>
      </c>
      <c r="F1195" s="49">
        <v>0.2</v>
      </c>
      <c r="G1195" s="48">
        <v>0.77</v>
      </c>
      <c r="H1195" s="48">
        <v>0.7</v>
      </c>
      <c r="I1195" s="48">
        <v>51</v>
      </c>
      <c r="J1195" s="55">
        <f>Table1[[#This Row],[APU
(units)]]+(Table1[[#This Row],[APU Trend]]*Table1[[#This Row],[APU
(units)]])</f>
        <v>962.4</v>
      </c>
      <c r="K1195" s="55" t="str">
        <f>IF(Table1[[#This Row],[On Hand Stock (units)]]&gt;J1195,"Yes","No")</f>
        <v>Yes</v>
      </c>
      <c r="L1195" s="55">
        <f>Table1[[#This Row],[Lead Time (days)]]/Table1[[#This Row],[S-OTD]]</f>
        <v>66.233766233766232</v>
      </c>
      <c r="M1195" s="55">
        <f>(Table1[[#This Row],[Demand variability (COV)]]/100)*E1195</f>
        <v>5.613999999999999</v>
      </c>
      <c r="N1195" s="55">
        <f>AVERAGE(Table1[[#This Row],[Lead Time (days)]],Table1[[#This Row],[Exp. Lead time]])</f>
        <v>58.616883116883116</v>
      </c>
      <c r="O1195" s="55">
        <f>(Table1[[#This Row],[Exp. Lead time]]-N1195)^2</f>
        <v>58.016908416259056</v>
      </c>
      <c r="P1195" s="55">
        <v>58.016908416259056</v>
      </c>
      <c r="Q1195" s="55">
        <f>1.64*SQRT(Table1[[#This Row],[Lead Time (days)]]*(M1195^2)+Table1[[#This Row],[APU
(units)]]*P1195)</f>
        <v>359.81812042943392</v>
      </c>
      <c r="R1195" s="58">
        <f>Table1[[#This Row],[Safety Stock]]+(E1195/30)*Table1[[#This Row],[Lead Time (days)]]</f>
        <v>1723.2181204294341</v>
      </c>
      <c r="S1195" s="58" t="str">
        <f>IF(Table1[[#This Row],[On Hand Stock (units)]]&gt;R1195,"yes","no")</f>
        <v>no</v>
      </c>
      <c r="T1195" s="59">
        <f>Table1[[#This Row],[On Hand Stock (units)]]-J1195</f>
        <v>286.81023161145492</v>
      </c>
      <c r="U1195" s="59">
        <f>Table1[[#This Row],[Exp. Lead time]]*Table1[[#This Row],[APU
(units)]]/30</f>
        <v>1770.6493506493505</v>
      </c>
      <c r="V1195" s="59">
        <f>Table1[[#This Row],[On Hand Stock (units)]]+U1195</f>
        <v>3019.8595822608054</v>
      </c>
      <c r="W1195" s="59" t="str">
        <f>IF(Table1[[#This Row],[On hand quantity after purchase]]&gt;Table1[[#This Row],[APU  Projection for oct]],"Yes","No")</f>
        <v>Yes</v>
      </c>
      <c r="X1195" s="59">
        <f>AE1195-Table1[[#This Row],[On Hand Stock (units)]]</f>
        <v>57585.666140744535</v>
      </c>
      <c r="Y1195" s="59">
        <f>MAX(Table1[[#This Row],[Qty required to meet next quarter]],Table1[[#This Row],[MOQ/One lead time demand]])</f>
        <v>57585.666140744535</v>
      </c>
      <c r="Z1195" s="59">
        <f>Table1[[#This Row],[Qty to purchase]]*Table1[[#This Row],[Std. Price ($)]]</f>
        <v>1005832.3085769123</v>
      </c>
      <c r="AA1195" s="59"/>
      <c r="AB1195" s="59"/>
      <c r="AC1195" s="61">
        <f>Table1[[#This Row],[On Hand Stock (units)]]-(12*Table1[[#This Row],[APU
(units)]])</f>
        <v>-8374.7897683885458</v>
      </c>
      <c r="AD1195" s="64">
        <v>3368.3999999999996</v>
      </c>
      <c r="AE1195" s="65">
        <f>AD1195*Table1[[#This Row],[Std. Price ($)]]</f>
        <v>58834.87637235599</v>
      </c>
    </row>
    <row r="1196" spans="1:31" ht="18.5" x14ac:dyDescent="0.35">
      <c r="A1196" s="46">
        <v>98834.218236740038</v>
      </c>
      <c r="B1196" s="47">
        <v>12.565980729999998</v>
      </c>
      <c r="C1196" s="47">
        <v>6686.3340116241816</v>
      </c>
      <c r="D1196" s="47">
        <f>Table1[[#This Row],[On-Hand Stock ($)]]/Table1[[#This Row],[Std. Price ($)]]</f>
        <v>532.09806343736</v>
      </c>
      <c r="E1196" s="48">
        <v>664</v>
      </c>
      <c r="F1196" s="49">
        <v>0.2</v>
      </c>
      <c r="G1196" s="48">
        <v>0.77</v>
      </c>
      <c r="H1196" s="48">
        <v>2.52</v>
      </c>
      <c r="I1196" s="48">
        <v>8</v>
      </c>
      <c r="J1196" s="55">
        <f>Table1[[#This Row],[APU
(units)]]+(Table1[[#This Row],[APU Trend]]*Table1[[#This Row],[APU
(units)]])</f>
        <v>796.8</v>
      </c>
      <c r="K1196" s="55" t="str">
        <f>IF(Table1[[#This Row],[On Hand Stock (units)]]&gt;J1196,"Yes","No")</f>
        <v>No</v>
      </c>
      <c r="L1196" s="55">
        <f>Table1[[#This Row],[Lead Time (days)]]/Table1[[#This Row],[S-OTD]]</f>
        <v>10.38961038961039</v>
      </c>
      <c r="M1196" s="55">
        <f>(Table1[[#This Row],[Demand variability (COV)]]/100)*E1196</f>
        <v>16.732800000000001</v>
      </c>
      <c r="N1196" s="55">
        <f>AVERAGE(Table1[[#This Row],[Lead Time (days)]],Table1[[#This Row],[Exp. Lead time]])</f>
        <v>9.1948051948051948</v>
      </c>
      <c r="O1196" s="55">
        <f>(Table1[[#This Row],[Exp. Lead time]]-N1196)^2</f>
        <v>1.4275594535334795</v>
      </c>
      <c r="P1196" s="55">
        <v>1.4275594535334795</v>
      </c>
      <c r="Q1196" s="55">
        <f>1.64*SQRT(Table1[[#This Row],[Lead Time (days)]]*(M1196^2)+Table1[[#This Row],[APU
(units)]]*P1196)</f>
        <v>92.595280760428665</v>
      </c>
      <c r="R1196" s="58">
        <f>Table1[[#This Row],[Safety Stock]]+(E1196/30)*Table1[[#This Row],[Lead Time (days)]]</f>
        <v>269.66194742709536</v>
      </c>
      <c r="S1196" s="58" t="str">
        <f>IF(Table1[[#This Row],[On Hand Stock (units)]]&gt;R1196,"yes","no")</f>
        <v>yes</v>
      </c>
      <c r="T1196" s="59">
        <f>Table1[[#This Row],[On Hand Stock (units)]]-J1196</f>
        <v>-264.70193656263996</v>
      </c>
      <c r="U1196" s="59">
        <f>Table1[[#This Row],[Exp. Lead time]]*Table1[[#This Row],[APU
(units)]]/30</f>
        <v>229.95670995670994</v>
      </c>
      <c r="V1196" s="59">
        <f>Table1[[#This Row],[On Hand Stock (units)]]+U1196</f>
        <v>762.05477339406991</v>
      </c>
      <c r="W1196" s="59" t="str">
        <f>IF(Table1[[#This Row],[On hand quantity after purchase]]&gt;Table1[[#This Row],[APU  Projection for oct]],"Yes","No")</f>
        <v>No</v>
      </c>
      <c r="X1196" s="59">
        <f>AE1196-Table1[[#This Row],[On Hand Stock (units)]]</f>
        <v>34511.908996386635</v>
      </c>
      <c r="Y1196" s="59">
        <f>MAX(Table1[[#This Row],[Qty required to meet next quarter]],Table1[[#This Row],[MOQ/One lead time demand]])</f>
        <v>34511.908996386635</v>
      </c>
      <c r="Z1196" s="59">
        <f>Table1[[#This Row],[Qty to purchase]]*Table1[[#This Row],[Std. Price ($)]]</f>
        <v>433675.98340410803</v>
      </c>
      <c r="AA1196" s="59"/>
      <c r="AB1196" s="59"/>
      <c r="AC1196" s="61">
        <f>Table1[[#This Row],[On Hand Stock (units)]]-(12*Table1[[#This Row],[APU
(units)]])</f>
        <v>-7435.90193656264</v>
      </c>
      <c r="AD1196" s="64">
        <v>2788.8</v>
      </c>
      <c r="AE1196" s="65">
        <f>AD1196*Table1[[#This Row],[Std. Price ($)]]</f>
        <v>35044.007059823998</v>
      </c>
    </row>
    <row r="1197" spans="1:31" ht="18.5" x14ac:dyDescent="0.35">
      <c r="A1197" s="46">
        <v>93176.324653422504</v>
      </c>
      <c r="B1197" s="47">
        <v>18.614699999999999</v>
      </c>
      <c r="C1197" s="47">
        <v>10480.792608153977</v>
      </c>
      <c r="D1197" s="47">
        <f>Table1[[#This Row],[On-Hand Stock ($)]]/Table1[[#This Row],[Std. Price ($)]]</f>
        <v>563.03849152304247</v>
      </c>
      <c r="E1197" s="48">
        <v>1092</v>
      </c>
      <c r="F1197" s="49">
        <v>1.5</v>
      </c>
      <c r="G1197" s="48">
        <v>0.77</v>
      </c>
      <c r="H1197" s="48">
        <v>0.75</v>
      </c>
      <c r="I1197" s="48">
        <v>16</v>
      </c>
      <c r="J1197" s="55">
        <f>Table1[[#This Row],[APU
(units)]]+(Table1[[#This Row],[APU Trend]]*Table1[[#This Row],[APU
(units)]])</f>
        <v>2730</v>
      </c>
      <c r="K1197" s="55" t="str">
        <f>IF(Table1[[#This Row],[On Hand Stock (units)]]&gt;J1197,"Yes","No")</f>
        <v>No</v>
      </c>
      <c r="L1197" s="55">
        <f>Table1[[#This Row],[Lead Time (days)]]/Table1[[#This Row],[S-OTD]]</f>
        <v>20.779220779220779</v>
      </c>
      <c r="M1197" s="55">
        <f>(Table1[[#This Row],[Demand variability (COV)]]/100)*E1197</f>
        <v>8.19</v>
      </c>
      <c r="N1197" s="55">
        <f>AVERAGE(Table1[[#This Row],[Lead Time (days)]],Table1[[#This Row],[Exp. Lead time]])</f>
        <v>18.38961038961039</v>
      </c>
      <c r="O1197" s="55">
        <f>(Table1[[#This Row],[Exp. Lead time]]-N1197)^2</f>
        <v>5.7102378141339178</v>
      </c>
      <c r="P1197" s="55">
        <v>5.7102378141339178</v>
      </c>
      <c r="Q1197" s="55">
        <f>1.64*SQRT(Table1[[#This Row],[Lead Time (days)]]*(M1197^2)+Table1[[#This Row],[APU
(units)]]*P1197)</f>
        <v>140.20606691347163</v>
      </c>
      <c r="R1197" s="58">
        <f>Table1[[#This Row],[Safety Stock]]+(E1197/30)*Table1[[#This Row],[Lead Time (days)]]</f>
        <v>722.60606691347164</v>
      </c>
      <c r="S1197" s="58" t="str">
        <f>IF(Table1[[#This Row],[On Hand Stock (units)]]&gt;R1197,"yes","no")</f>
        <v>no</v>
      </c>
      <c r="T1197" s="59">
        <f>Table1[[#This Row],[On Hand Stock (units)]]-J1197</f>
        <v>-2166.9615084769575</v>
      </c>
      <c r="U1197" s="59">
        <f>Table1[[#This Row],[Exp. Lead time]]*Table1[[#This Row],[APU
(units)]]/30</f>
        <v>756.36363636363637</v>
      </c>
      <c r="V1197" s="59">
        <f>Table1[[#This Row],[On Hand Stock (units)]]+U1197</f>
        <v>1319.402127886679</v>
      </c>
      <c r="W1197" s="59" t="str">
        <f>IF(Table1[[#This Row],[On hand quantity after purchase]]&gt;Table1[[#This Row],[APU  Projection for oct]],"Yes","No")</f>
        <v>No</v>
      </c>
      <c r="X1197" s="59">
        <f>AE1197-Table1[[#This Row],[On Hand Stock (units)]]</f>
        <v>243363.99030847696</v>
      </c>
      <c r="Y1197" s="59">
        <f>MAX(Table1[[#This Row],[Qty required to meet next quarter]],Table1[[#This Row],[MOQ/One lead time demand]])</f>
        <v>243363.99030847696</v>
      </c>
      <c r="Z1197" s="59">
        <f>Table1[[#This Row],[Qty to purchase]]*Table1[[#This Row],[Std. Price ($)]]</f>
        <v>4530147.6703952057</v>
      </c>
      <c r="AA1197" s="59"/>
      <c r="AB1197" s="59"/>
      <c r="AC1197" s="61">
        <f>Table1[[#This Row],[On Hand Stock (units)]]-(12*Table1[[#This Row],[APU
(units)]])</f>
        <v>-12540.961508476958</v>
      </c>
      <c r="AD1197" s="64">
        <v>13104</v>
      </c>
      <c r="AE1197" s="65">
        <f>AD1197*Table1[[#This Row],[Std. Price ($)]]</f>
        <v>243927.0288</v>
      </c>
    </row>
    <row r="1198" spans="1:31" ht="18.5" x14ac:dyDescent="0.35">
      <c r="A1198" s="46">
        <v>50321.693670051529</v>
      </c>
      <c r="B1198" s="47">
        <v>20.037644819999997</v>
      </c>
      <c r="C1198" s="47">
        <v>8102.8399294026458</v>
      </c>
      <c r="D1198" s="47">
        <f>Table1[[#This Row],[On-Hand Stock ($)]]/Table1[[#This Row],[Std. Price ($)]]</f>
        <v>404.38085424665428</v>
      </c>
      <c r="E1198" s="48">
        <v>300</v>
      </c>
      <c r="F1198" s="49">
        <v>1.2</v>
      </c>
      <c r="G1198" s="48">
        <v>0.77</v>
      </c>
      <c r="H1198" s="48">
        <v>1.28</v>
      </c>
      <c r="I1198" s="48">
        <v>26</v>
      </c>
      <c r="J1198" s="55">
        <f>Table1[[#This Row],[APU
(units)]]+(Table1[[#This Row],[APU Trend]]*Table1[[#This Row],[APU
(units)]])</f>
        <v>660</v>
      </c>
      <c r="K1198" s="55" t="str">
        <f>IF(Table1[[#This Row],[On Hand Stock (units)]]&gt;J1198,"Yes","No")</f>
        <v>No</v>
      </c>
      <c r="L1198" s="55">
        <f>Table1[[#This Row],[Lead Time (days)]]/Table1[[#This Row],[S-OTD]]</f>
        <v>33.766233766233768</v>
      </c>
      <c r="M1198" s="55">
        <f>(Table1[[#This Row],[Demand variability (COV)]]/100)*E1198</f>
        <v>3.8400000000000003</v>
      </c>
      <c r="N1198" s="55">
        <f>AVERAGE(Table1[[#This Row],[Lead Time (days)]],Table1[[#This Row],[Exp. Lead time]])</f>
        <v>29.883116883116884</v>
      </c>
      <c r="O1198" s="55">
        <f>(Table1[[#This Row],[Exp. Lead time]]-N1198)^2</f>
        <v>15.078596727947383</v>
      </c>
      <c r="P1198" s="55">
        <v>15.078596727947383</v>
      </c>
      <c r="Q1198" s="55">
        <f>1.64*SQRT(Table1[[#This Row],[Lead Time (days)]]*(M1198^2)+Table1[[#This Row],[APU
(units)]]*P1198)</f>
        <v>114.88155655981591</v>
      </c>
      <c r="R1198" s="58">
        <f>Table1[[#This Row],[Safety Stock]]+(E1198/30)*Table1[[#This Row],[Lead Time (days)]]</f>
        <v>374.88155655981592</v>
      </c>
      <c r="S1198" s="58" t="str">
        <f>IF(Table1[[#This Row],[On Hand Stock (units)]]&gt;R1198,"yes","no")</f>
        <v>yes</v>
      </c>
      <c r="T1198" s="59">
        <f>Table1[[#This Row],[On Hand Stock (units)]]-J1198</f>
        <v>-255.61914575334572</v>
      </c>
      <c r="U1198" s="59">
        <f>Table1[[#This Row],[Exp. Lead time]]*Table1[[#This Row],[APU
(units)]]/30</f>
        <v>337.66233766233768</v>
      </c>
      <c r="V1198" s="59">
        <f>Table1[[#This Row],[On Hand Stock (units)]]+U1198</f>
        <v>742.04319190899196</v>
      </c>
      <c r="W1198" s="59" t="str">
        <f>IF(Table1[[#This Row],[On hand quantity after purchase]]&gt;Table1[[#This Row],[APU  Projection for oct]],"Yes","No")</f>
        <v>Yes</v>
      </c>
      <c r="X1198" s="59">
        <f>AE1198-Table1[[#This Row],[On Hand Stock (units)]]</f>
        <v>60910.812294953335</v>
      </c>
      <c r="Y1198" s="59">
        <f>MAX(Table1[[#This Row],[Qty required to meet next quarter]],Table1[[#This Row],[MOQ/One lead time demand]])</f>
        <v>60910.812294953335</v>
      </c>
      <c r="Z1198" s="59">
        <f>Table1[[#This Row],[Qty to purchase]]*Table1[[#This Row],[Std. Price ($)]]</f>
        <v>1220509.2224639638</v>
      </c>
      <c r="AA1198" s="59"/>
      <c r="AB1198" s="59"/>
      <c r="AC1198" s="61">
        <f>Table1[[#This Row],[On Hand Stock (units)]]-(12*Table1[[#This Row],[APU
(units)]])</f>
        <v>-3195.6191457533459</v>
      </c>
      <c r="AD1198" s="64">
        <v>3060</v>
      </c>
      <c r="AE1198" s="65">
        <f>AD1198*Table1[[#This Row],[Std. Price ($)]]</f>
        <v>61315.193149199993</v>
      </c>
    </row>
    <row r="1199" spans="1:31" ht="18.5" x14ac:dyDescent="0.35">
      <c r="A1199" s="46">
        <v>38534.162004579288</v>
      </c>
      <c r="B1199" s="47">
        <v>7.0414774699999994</v>
      </c>
      <c r="C1199" s="47">
        <v>5541.1055992577285</v>
      </c>
      <c r="D1199" s="47">
        <f>Table1[[#This Row],[On-Hand Stock ($)]]/Table1[[#This Row],[Std. Price ($)]]</f>
        <v>786.92371350550229</v>
      </c>
      <c r="E1199" s="48">
        <v>1140</v>
      </c>
      <c r="F1199" s="49">
        <v>0.5</v>
      </c>
      <c r="G1199" s="48">
        <v>0.77</v>
      </c>
      <c r="H1199" s="48">
        <v>0.67</v>
      </c>
      <c r="I1199" s="48">
        <v>21</v>
      </c>
      <c r="J1199" s="55">
        <f>Table1[[#This Row],[APU
(units)]]+(Table1[[#This Row],[APU Trend]]*Table1[[#This Row],[APU
(units)]])</f>
        <v>1710</v>
      </c>
      <c r="K1199" s="55" t="str">
        <f>IF(Table1[[#This Row],[On Hand Stock (units)]]&gt;J1199,"Yes","No")</f>
        <v>No</v>
      </c>
      <c r="L1199" s="55">
        <f>Table1[[#This Row],[Lead Time (days)]]/Table1[[#This Row],[S-OTD]]</f>
        <v>27.272727272727273</v>
      </c>
      <c r="M1199" s="55">
        <f>(Table1[[#This Row],[Demand variability (COV)]]/100)*E1199</f>
        <v>7.6379999999999999</v>
      </c>
      <c r="N1199" s="55">
        <f>AVERAGE(Table1[[#This Row],[Lead Time (days)]],Table1[[#This Row],[Exp. Lead time]])</f>
        <v>24.136363636363637</v>
      </c>
      <c r="O1199" s="55">
        <f>(Table1[[#This Row],[Exp. Lead time]]-N1199)^2</f>
        <v>9.8367768595041341</v>
      </c>
      <c r="P1199" s="55">
        <v>9.8367768595041341</v>
      </c>
      <c r="Q1199" s="55">
        <f>1.64*SQRT(Table1[[#This Row],[Lead Time (days)]]*(M1199^2)+Table1[[#This Row],[APU
(units)]]*P1199)</f>
        <v>182.90996936935352</v>
      </c>
      <c r="R1199" s="58">
        <f>Table1[[#This Row],[Safety Stock]]+(E1199/30)*Table1[[#This Row],[Lead Time (days)]]</f>
        <v>980.90996936935358</v>
      </c>
      <c r="S1199" s="58" t="str">
        <f>IF(Table1[[#This Row],[On Hand Stock (units)]]&gt;R1199,"yes","no")</f>
        <v>no</v>
      </c>
      <c r="T1199" s="59">
        <f>Table1[[#This Row],[On Hand Stock (units)]]-J1199</f>
        <v>-923.07628649449771</v>
      </c>
      <c r="U1199" s="59">
        <f>Table1[[#This Row],[Exp. Lead time]]*Table1[[#This Row],[APU
(units)]]/30</f>
        <v>1036.3636363636365</v>
      </c>
      <c r="V1199" s="59">
        <f>Table1[[#This Row],[On Hand Stock (units)]]+U1199</f>
        <v>1823.2873498691388</v>
      </c>
      <c r="W1199" s="59" t="str">
        <f>IF(Table1[[#This Row],[On hand quantity after purchase]]&gt;Table1[[#This Row],[APU  Projection for oct]],"Yes","No")</f>
        <v>Yes</v>
      </c>
      <c r="X1199" s="59">
        <f>AE1199-Table1[[#This Row],[On Hand Stock (units)]]</f>
        <v>47376.782181294497</v>
      </c>
      <c r="Y1199" s="59">
        <f>MAX(Table1[[#This Row],[Qty required to meet next quarter]],Table1[[#This Row],[MOQ/One lead time demand]])</f>
        <v>47376.782181294497</v>
      </c>
      <c r="Z1199" s="59">
        <f>Table1[[#This Row],[Qty to purchase]]*Table1[[#This Row],[Std. Price ($)]]</f>
        <v>333602.54433068261</v>
      </c>
      <c r="AA1199" s="59"/>
      <c r="AB1199" s="59"/>
      <c r="AC1199" s="61">
        <f>Table1[[#This Row],[On Hand Stock (units)]]-(12*Table1[[#This Row],[APU
(units)]])</f>
        <v>-12893.076286494497</v>
      </c>
      <c r="AD1199" s="64">
        <v>6840</v>
      </c>
      <c r="AE1199" s="65">
        <f>AD1199*Table1[[#This Row],[Std. Price ($)]]</f>
        <v>48163.705894799998</v>
      </c>
    </row>
    <row r="1200" spans="1:31" ht="18.5" x14ac:dyDescent="0.35">
      <c r="A1200" s="46">
        <v>97523.249425152215</v>
      </c>
      <c r="B1200" s="47">
        <v>8.1529053499999993</v>
      </c>
      <c r="C1200" s="47">
        <v>5661.3711865465457</v>
      </c>
      <c r="D1200" s="47">
        <f>Table1[[#This Row],[On-Hand Stock ($)]]/Table1[[#This Row],[Std. Price ($)]]</f>
        <v>694.3992286806747</v>
      </c>
      <c r="E1200" s="48">
        <v>1100</v>
      </c>
      <c r="F1200" s="49">
        <v>1.2</v>
      </c>
      <c r="G1200" s="48">
        <v>0.77</v>
      </c>
      <c r="H1200" s="48">
        <v>0.28999999999999998</v>
      </c>
      <c r="I1200" s="48">
        <v>33</v>
      </c>
      <c r="J1200" s="55">
        <f>Table1[[#This Row],[APU
(units)]]+(Table1[[#This Row],[APU Trend]]*Table1[[#This Row],[APU
(units)]])</f>
        <v>2420</v>
      </c>
      <c r="K1200" s="55" t="str">
        <f>IF(Table1[[#This Row],[On Hand Stock (units)]]&gt;J1200,"Yes","No")</f>
        <v>No</v>
      </c>
      <c r="L1200" s="55">
        <f>Table1[[#This Row],[Lead Time (days)]]/Table1[[#This Row],[S-OTD]]</f>
        <v>42.857142857142854</v>
      </c>
      <c r="M1200" s="55">
        <f>(Table1[[#This Row],[Demand variability (COV)]]/100)*E1200</f>
        <v>3.19</v>
      </c>
      <c r="N1200" s="55">
        <f>AVERAGE(Table1[[#This Row],[Lead Time (days)]],Table1[[#This Row],[Exp. Lead time]])</f>
        <v>37.928571428571431</v>
      </c>
      <c r="O1200" s="55">
        <f>(Table1[[#This Row],[Exp. Lead time]]-N1200)^2</f>
        <v>24.290816326530564</v>
      </c>
      <c r="P1200" s="55">
        <v>24.290816326530564</v>
      </c>
      <c r="Q1200" s="55">
        <f>1.64*SQRT(Table1[[#This Row],[Lead Time (days)]]*(M1200^2)+Table1[[#This Row],[APU
(units)]]*P1200)</f>
        <v>269.75736435452558</v>
      </c>
      <c r="R1200" s="58">
        <f>Table1[[#This Row],[Safety Stock]]+(E1200/30)*Table1[[#This Row],[Lead Time (days)]]</f>
        <v>1479.7573643545256</v>
      </c>
      <c r="S1200" s="58" t="str">
        <f>IF(Table1[[#This Row],[On Hand Stock (units)]]&gt;R1200,"yes","no")</f>
        <v>no</v>
      </c>
      <c r="T1200" s="59">
        <f>Table1[[#This Row],[On Hand Stock (units)]]-J1200</f>
        <v>-1725.6007713193253</v>
      </c>
      <c r="U1200" s="59">
        <f>Table1[[#This Row],[Exp. Lead time]]*Table1[[#This Row],[APU
(units)]]/30</f>
        <v>1571.4285714285713</v>
      </c>
      <c r="V1200" s="59">
        <f>Table1[[#This Row],[On Hand Stock (units)]]+U1200</f>
        <v>2265.8278001092458</v>
      </c>
      <c r="W1200" s="59" t="str">
        <f>IF(Table1[[#This Row],[On hand quantity after purchase]]&gt;Table1[[#This Row],[APU  Projection for oct]],"Yes","No")</f>
        <v>No</v>
      </c>
      <c r="X1200" s="59">
        <f>AE1200-Table1[[#This Row],[On Hand Stock (units)]]</f>
        <v>90781.19879831931</v>
      </c>
      <c r="Y1200" s="59">
        <f>MAX(Table1[[#This Row],[Qty required to meet next quarter]],Table1[[#This Row],[MOQ/One lead time demand]])</f>
        <v>90781.19879831931</v>
      </c>
      <c r="Z1200" s="59">
        <f>Table1[[#This Row],[Qty to purchase]]*Table1[[#This Row],[Std. Price ($)]]</f>
        <v>740130.521362231</v>
      </c>
      <c r="AA1200" s="59"/>
      <c r="AB1200" s="59"/>
      <c r="AC1200" s="61">
        <f>Table1[[#This Row],[On Hand Stock (units)]]-(12*Table1[[#This Row],[APU
(units)]])</f>
        <v>-12505.600771319325</v>
      </c>
      <c r="AD1200" s="64">
        <v>11220</v>
      </c>
      <c r="AE1200" s="65">
        <f>AD1200*Table1[[#This Row],[Std. Price ($)]]</f>
        <v>91475.598026999985</v>
      </c>
    </row>
    <row r="1201" spans="1:31" ht="18.5" x14ac:dyDescent="0.35">
      <c r="A1201" s="46">
        <v>49417.425477573117</v>
      </c>
      <c r="B1201" s="47">
        <v>15.793469999999999</v>
      </c>
      <c r="C1201" s="47">
        <v>17631.084523049776</v>
      </c>
      <c r="D1201" s="47">
        <f>Table1[[#This Row],[On-Hand Stock ($)]]/Table1[[#This Row],[Std. Price ($)]]</f>
        <v>1116.3528042317348</v>
      </c>
      <c r="E1201" s="48">
        <v>1384</v>
      </c>
      <c r="F1201" s="49">
        <v>-0.7</v>
      </c>
      <c r="G1201" s="48">
        <v>0.77</v>
      </c>
      <c r="H1201" s="48">
        <v>0.86</v>
      </c>
      <c r="I1201" s="48">
        <v>22</v>
      </c>
      <c r="J1201" s="55">
        <f>Table1[[#This Row],[APU
(units)]]+(Table1[[#This Row],[APU Trend]]*Table1[[#This Row],[APU
(units)]])</f>
        <v>415.20000000000005</v>
      </c>
      <c r="K1201" s="55" t="str">
        <f>IF(Table1[[#This Row],[On Hand Stock (units)]]&gt;J1201,"Yes","No")</f>
        <v>Yes</v>
      </c>
      <c r="L1201" s="55">
        <f>Table1[[#This Row],[Lead Time (days)]]/Table1[[#This Row],[S-OTD]]</f>
        <v>28.571428571428569</v>
      </c>
      <c r="M1201" s="55">
        <f>(Table1[[#This Row],[Demand variability (COV)]]/100)*E1201</f>
        <v>11.9024</v>
      </c>
      <c r="N1201" s="55">
        <f>AVERAGE(Table1[[#This Row],[Lead Time (days)]],Table1[[#This Row],[Exp. Lead time]])</f>
        <v>25.285714285714285</v>
      </c>
      <c r="O1201" s="55">
        <f>(Table1[[#This Row],[Exp. Lead time]]-N1201)^2</f>
        <v>10.795918367346932</v>
      </c>
      <c r="P1201" s="55">
        <v>10.795918367346932</v>
      </c>
      <c r="Q1201" s="55">
        <f>1.64*SQRT(Table1[[#This Row],[Lead Time (days)]]*(M1201^2)+Table1[[#This Row],[APU
(units)]]*P1201)</f>
        <v>220.38468516723179</v>
      </c>
      <c r="R1201" s="58">
        <f>Table1[[#This Row],[Safety Stock]]+(E1201/30)*Table1[[#This Row],[Lead Time (days)]]</f>
        <v>1235.3180185005651</v>
      </c>
      <c r="S1201" s="58" t="str">
        <f>IF(Table1[[#This Row],[On Hand Stock (units)]]&gt;R1201,"yes","no")</f>
        <v>no</v>
      </c>
      <c r="T1201" s="59">
        <f>Table1[[#This Row],[On Hand Stock (units)]]-J1201</f>
        <v>701.15280423173476</v>
      </c>
      <c r="U1201" s="59">
        <f>Table1[[#This Row],[Exp. Lead time]]*Table1[[#This Row],[APU
(units)]]/30</f>
        <v>1318.0952380952378</v>
      </c>
      <c r="V1201" s="59">
        <f>Table1[[#This Row],[On Hand Stock (units)]]+U1201</f>
        <v>2434.4480423269724</v>
      </c>
      <c r="W1201" s="59" t="str">
        <f>IF(Table1[[#This Row],[On hand quantity after purchase]]&gt;Table1[[#This Row],[APU  Projection for oct]],"Yes","No")</f>
        <v>Yes</v>
      </c>
      <c r="X1201" s="59">
        <f>AE1201-Table1[[#This Row],[On Hand Stock (units)]]</f>
        <v>-27346.147780231724</v>
      </c>
      <c r="Y1201" s="59">
        <f>MAX(Table1[[#This Row],[Qty required to meet next quarter]],Table1[[#This Row],[MOQ/One lead time demand]])</f>
        <v>1318.0952380952378</v>
      </c>
      <c r="Z1201" s="59">
        <f>Table1[[#This Row],[Qty to purchase]]*Table1[[#This Row],[Std. Price ($)]]</f>
        <v>20817.297599999994</v>
      </c>
      <c r="AA1201" s="59"/>
      <c r="AB1201" s="59"/>
      <c r="AC1201" s="61">
        <f>Table1[[#This Row],[On Hand Stock (units)]]-(12*Table1[[#This Row],[APU
(units)]])</f>
        <v>-15491.647195768266</v>
      </c>
      <c r="AD1201" s="64">
        <v>-1660.7999999999995</v>
      </c>
      <c r="AE1201" s="65">
        <f>AD1201*Table1[[#This Row],[Std. Price ($)]]</f>
        <v>-26229.79497599999</v>
      </c>
    </row>
    <row r="1202" spans="1:31" ht="18.5" x14ac:dyDescent="0.35">
      <c r="A1202" s="46">
        <v>38055.384531464464</v>
      </c>
      <c r="B1202" s="47">
        <v>13.60503402</v>
      </c>
      <c r="C1202" s="47">
        <v>30232.621321913288</v>
      </c>
      <c r="D1202" s="47">
        <f>Table1[[#This Row],[On-Hand Stock ($)]]/Table1[[#This Row],[Std. Price ($)]]</f>
        <v>2222.1643310461409</v>
      </c>
      <c r="E1202" s="48">
        <v>592</v>
      </c>
      <c r="F1202" s="49">
        <v>-0.1</v>
      </c>
      <c r="G1202" s="48">
        <v>0.77</v>
      </c>
      <c r="H1202" s="48">
        <v>1.01</v>
      </c>
      <c r="I1202" s="48">
        <v>88</v>
      </c>
      <c r="J1202" s="55">
        <f>Table1[[#This Row],[APU
(units)]]+(Table1[[#This Row],[APU Trend]]*Table1[[#This Row],[APU
(units)]])</f>
        <v>532.79999999999995</v>
      </c>
      <c r="K1202" s="55" t="str">
        <f>IF(Table1[[#This Row],[On Hand Stock (units)]]&gt;J1202,"Yes","No")</f>
        <v>Yes</v>
      </c>
      <c r="L1202" s="55">
        <f>Table1[[#This Row],[Lead Time (days)]]/Table1[[#This Row],[S-OTD]]</f>
        <v>114.28571428571428</v>
      </c>
      <c r="M1202" s="55">
        <f>(Table1[[#This Row],[Demand variability (COV)]]/100)*E1202</f>
        <v>5.9791999999999996</v>
      </c>
      <c r="N1202" s="55">
        <f>AVERAGE(Table1[[#This Row],[Lead Time (days)]],Table1[[#This Row],[Exp. Lead time]])</f>
        <v>101.14285714285714</v>
      </c>
      <c r="O1202" s="55">
        <f>(Table1[[#This Row],[Exp. Lead time]]-N1202)^2</f>
        <v>172.73469387755091</v>
      </c>
      <c r="P1202" s="55">
        <v>172.73469387755091</v>
      </c>
      <c r="Q1202" s="55">
        <f>1.64*SQRT(Table1[[#This Row],[Lead Time (days)]]*(M1202^2)+Table1[[#This Row],[APU
(units)]]*P1202)</f>
        <v>532.44466417069475</v>
      </c>
      <c r="R1202" s="58">
        <f>Table1[[#This Row],[Safety Stock]]+(E1202/30)*Table1[[#This Row],[Lead Time (days)]]</f>
        <v>2268.9779975040283</v>
      </c>
      <c r="S1202" s="58" t="str">
        <f>IF(Table1[[#This Row],[On Hand Stock (units)]]&gt;R1202,"yes","no")</f>
        <v>no</v>
      </c>
      <c r="T1202" s="59">
        <f>Table1[[#This Row],[On Hand Stock (units)]]-J1202</f>
        <v>1689.3643310461409</v>
      </c>
      <c r="U1202" s="59">
        <f>Table1[[#This Row],[Exp. Lead time]]*Table1[[#This Row],[APU
(units)]]/30</f>
        <v>2255.238095238095</v>
      </c>
      <c r="V1202" s="59">
        <f>Table1[[#This Row],[On Hand Stock (units)]]+U1202</f>
        <v>4477.4024262842358</v>
      </c>
      <c r="W1202" s="59" t="str">
        <f>IF(Table1[[#This Row],[On hand quantity after purchase]]&gt;Table1[[#This Row],[APU  Projection for oct]],"Yes","No")</f>
        <v>Yes</v>
      </c>
      <c r="X1202" s="59">
        <f>AE1202-Table1[[#This Row],[On Hand Stock (units)]]</f>
        <v>17107.86800456986</v>
      </c>
      <c r="Y1202" s="59">
        <f>MAX(Table1[[#This Row],[Qty required to meet next quarter]],Table1[[#This Row],[MOQ/One lead time demand]])</f>
        <v>17107.86800456986</v>
      </c>
      <c r="Z1202" s="59">
        <f>Table1[[#This Row],[Qty to purchase]]*Table1[[#This Row],[Std. Price ($)]]</f>
        <v>232753.12621184246</v>
      </c>
      <c r="AA1202" s="59"/>
      <c r="AB1202" s="59"/>
      <c r="AC1202" s="61">
        <f>Table1[[#This Row],[On Hand Stock (units)]]-(12*Table1[[#This Row],[APU
(units)]])</f>
        <v>-4881.8356689538596</v>
      </c>
      <c r="AD1202" s="64">
        <v>1420.8</v>
      </c>
      <c r="AE1202" s="65">
        <f>AD1202*Table1[[#This Row],[Std. Price ($)]]</f>
        <v>19330.032335616001</v>
      </c>
    </row>
    <row r="1203" spans="1:31" ht="18.5" x14ac:dyDescent="0.35">
      <c r="A1203" s="46">
        <v>25214.946624114531</v>
      </c>
      <c r="B1203" s="47">
        <v>8.8948574499999982</v>
      </c>
      <c r="C1203" s="47">
        <v>1004.1753733732279</v>
      </c>
      <c r="D1203" s="47">
        <f>Table1[[#This Row],[On-Hand Stock ($)]]/Table1[[#This Row],[Std. Price ($)]]</f>
        <v>112.89392539654789</v>
      </c>
      <c r="E1203" s="48">
        <v>1206</v>
      </c>
      <c r="F1203" s="49">
        <v>-0.7</v>
      </c>
      <c r="G1203" s="48">
        <v>0.77</v>
      </c>
      <c r="H1203" s="48">
        <v>0.42</v>
      </c>
      <c r="I1203" s="48">
        <v>5</v>
      </c>
      <c r="J1203" s="55">
        <f>Table1[[#This Row],[APU
(units)]]+(Table1[[#This Row],[APU Trend]]*Table1[[#This Row],[APU
(units)]])</f>
        <v>361.80000000000007</v>
      </c>
      <c r="K1203" s="55" t="str">
        <f>IF(Table1[[#This Row],[On Hand Stock (units)]]&gt;J1203,"Yes","No")</f>
        <v>No</v>
      </c>
      <c r="L1203" s="55">
        <f>Table1[[#This Row],[Lead Time (days)]]/Table1[[#This Row],[S-OTD]]</f>
        <v>6.4935064935064934</v>
      </c>
      <c r="M1203" s="55">
        <f>(Table1[[#This Row],[Demand variability (COV)]]/100)*E1203</f>
        <v>5.0651999999999999</v>
      </c>
      <c r="N1203" s="55">
        <f>AVERAGE(Table1[[#This Row],[Lead Time (days)]],Table1[[#This Row],[Exp. Lead time]])</f>
        <v>5.7467532467532472</v>
      </c>
      <c r="O1203" s="55">
        <f>(Table1[[#This Row],[Exp. Lead time]]-N1203)^2</f>
        <v>0.55764041153651478</v>
      </c>
      <c r="P1203" s="55">
        <v>0.55764041153651478</v>
      </c>
      <c r="Q1203" s="55">
        <f>1.64*SQRT(Table1[[#This Row],[Lead Time (days)]]*(M1203^2)+Table1[[#This Row],[APU
(units)]]*P1203)</f>
        <v>46.409264408450426</v>
      </c>
      <c r="R1203" s="58">
        <f>Table1[[#This Row],[Safety Stock]]+(E1203/30)*Table1[[#This Row],[Lead Time (days)]]</f>
        <v>247.40926440845044</v>
      </c>
      <c r="S1203" s="58" t="str">
        <f>IF(Table1[[#This Row],[On Hand Stock (units)]]&gt;R1203,"yes","no")</f>
        <v>no</v>
      </c>
      <c r="T1203" s="59">
        <f>Table1[[#This Row],[On Hand Stock (units)]]-J1203</f>
        <v>-248.90607460345217</v>
      </c>
      <c r="U1203" s="59">
        <f>Table1[[#This Row],[Exp. Lead time]]*Table1[[#This Row],[APU
(units)]]/30</f>
        <v>261.03896103896102</v>
      </c>
      <c r="V1203" s="59">
        <f>Table1[[#This Row],[On Hand Stock (units)]]+U1203</f>
        <v>373.93288643550892</v>
      </c>
      <c r="W1203" s="59" t="str">
        <f>IF(Table1[[#This Row],[On hand quantity after purchase]]&gt;Table1[[#This Row],[APU  Projection for oct]],"Yes","No")</f>
        <v>Yes</v>
      </c>
      <c r="X1203" s="59">
        <f>AE1203-Table1[[#This Row],[On Hand Stock (units)]]</f>
        <v>-12985.531627036538</v>
      </c>
      <c r="Y1203" s="59">
        <f>MAX(Table1[[#This Row],[Qty required to meet next quarter]],Table1[[#This Row],[MOQ/One lead time demand]])</f>
        <v>261.03896103896102</v>
      </c>
      <c r="Z1203" s="59">
        <f>Table1[[#This Row],[Qty to purchase]]*Table1[[#This Row],[Std. Price ($)]]</f>
        <v>2321.9043473376619</v>
      </c>
      <c r="AA1203" s="59"/>
      <c r="AB1203" s="59"/>
      <c r="AC1203" s="61">
        <f>Table1[[#This Row],[On Hand Stock (units)]]-(12*Table1[[#This Row],[APU
(units)]])</f>
        <v>-14359.106074603453</v>
      </c>
      <c r="AD1203" s="64">
        <v>-1447.1999999999994</v>
      </c>
      <c r="AE1203" s="65">
        <f>AD1203*Table1[[#This Row],[Std. Price ($)]]</f>
        <v>-12872.637701639991</v>
      </c>
    </row>
    <row r="1204" spans="1:31" ht="18.5" x14ac:dyDescent="0.35">
      <c r="A1204" s="46">
        <v>4640.6307104128073</v>
      </c>
      <c r="B1204" s="47">
        <v>13.038460000000001</v>
      </c>
      <c r="C1204" s="47">
        <v>13945.268370857384</v>
      </c>
      <c r="D1204" s="47">
        <f>Table1[[#This Row],[On-Hand Stock ($)]]/Table1[[#This Row],[Std. Price ($)]]</f>
        <v>1069.5487328148711</v>
      </c>
      <c r="E1204" s="48">
        <v>1326</v>
      </c>
      <c r="F1204" s="49">
        <v>0.2</v>
      </c>
      <c r="G1204" s="48">
        <v>0.77</v>
      </c>
      <c r="H1204" s="48">
        <v>0.66</v>
      </c>
      <c r="I1204" s="48">
        <v>27</v>
      </c>
      <c r="J1204" s="55">
        <f>Table1[[#This Row],[APU
(units)]]+(Table1[[#This Row],[APU Trend]]*Table1[[#This Row],[APU
(units)]])</f>
        <v>1591.2</v>
      </c>
      <c r="K1204" s="55" t="str">
        <f>IF(Table1[[#This Row],[On Hand Stock (units)]]&gt;J1204,"Yes","No")</f>
        <v>No</v>
      </c>
      <c r="L1204" s="55">
        <f>Table1[[#This Row],[Lead Time (days)]]/Table1[[#This Row],[S-OTD]]</f>
        <v>35.064935064935064</v>
      </c>
      <c r="M1204" s="55">
        <f>(Table1[[#This Row],[Demand variability (COV)]]/100)*E1204</f>
        <v>8.7515999999999998</v>
      </c>
      <c r="N1204" s="55">
        <f>AVERAGE(Table1[[#This Row],[Lead Time (days)]],Table1[[#This Row],[Exp. Lead time]])</f>
        <v>31.032467532467532</v>
      </c>
      <c r="O1204" s="55">
        <f>(Table1[[#This Row],[Exp. Lead time]]-N1204)^2</f>
        <v>16.260794400404784</v>
      </c>
      <c r="P1204" s="55">
        <v>16.260794400404784</v>
      </c>
      <c r="Q1204" s="55">
        <f>1.64*SQRT(Table1[[#This Row],[Lead Time (days)]]*(M1204^2)+Table1[[#This Row],[APU
(units)]]*P1204)</f>
        <v>252.10036548314449</v>
      </c>
      <c r="R1204" s="58">
        <f>Table1[[#This Row],[Safety Stock]]+(E1204/30)*Table1[[#This Row],[Lead Time (days)]]</f>
        <v>1445.5003654831446</v>
      </c>
      <c r="S1204" s="58" t="str">
        <f>IF(Table1[[#This Row],[On Hand Stock (units)]]&gt;R1204,"yes","no")</f>
        <v>no</v>
      </c>
      <c r="T1204" s="59">
        <f>Table1[[#This Row],[On Hand Stock (units)]]-J1204</f>
        <v>-521.65126718512897</v>
      </c>
      <c r="U1204" s="59">
        <f>Table1[[#This Row],[Exp. Lead time]]*Table1[[#This Row],[APU
(units)]]/30</f>
        <v>1549.8701298701299</v>
      </c>
      <c r="V1204" s="59">
        <f>Table1[[#This Row],[On Hand Stock (units)]]+U1204</f>
        <v>2619.4188626850009</v>
      </c>
      <c r="W1204" s="59" t="str">
        <f>IF(Table1[[#This Row],[On hand quantity after purchase]]&gt;Table1[[#This Row],[APU  Projection for oct]],"Yes","No")</f>
        <v>Yes</v>
      </c>
      <c r="X1204" s="59">
        <f>AE1204-Table1[[#This Row],[On Hand Stock (units)]]</f>
        <v>71544.242699185139</v>
      </c>
      <c r="Y1204" s="59">
        <f>MAX(Table1[[#This Row],[Qty required to meet next quarter]],Table1[[#This Row],[MOQ/One lead time demand]])</f>
        <v>71544.242699185139</v>
      </c>
      <c r="Z1204" s="59">
        <f>Table1[[#This Row],[Qty to purchase]]*Table1[[#This Row],[Std. Price ($)]]</f>
        <v>932826.74666361755</v>
      </c>
      <c r="AA1204" s="59"/>
      <c r="AB1204" s="59"/>
      <c r="AC1204" s="61">
        <f>Table1[[#This Row],[On Hand Stock (units)]]-(12*Table1[[#This Row],[APU
(units)]])</f>
        <v>-14842.45126718513</v>
      </c>
      <c r="AD1204" s="64">
        <v>5569.2000000000007</v>
      </c>
      <c r="AE1204" s="65">
        <f>AD1204*Table1[[#This Row],[Std. Price ($)]]</f>
        <v>72613.791432000013</v>
      </c>
    </row>
    <row r="1205" spans="1:31" ht="18.5" x14ac:dyDescent="0.35">
      <c r="A1205" s="46">
        <v>62360.084404957925</v>
      </c>
      <c r="B1205" s="47">
        <v>19.987782879999997</v>
      </c>
      <c r="C1205" s="47">
        <v>14047.644200048777</v>
      </c>
      <c r="D1205" s="47">
        <f>Table1[[#This Row],[On-Hand Stock ($)]]/Table1[[#This Row],[Std. Price ($)]]</f>
        <v>702.81152664035631</v>
      </c>
      <c r="E1205" s="48">
        <v>1884</v>
      </c>
      <c r="F1205" s="49">
        <v>1.2</v>
      </c>
      <c r="G1205" s="48">
        <v>0.77</v>
      </c>
      <c r="H1205" s="48">
        <v>0.8</v>
      </c>
      <c r="I1205" s="48">
        <v>11</v>
      </c>
      <c r="J1205" s="55">
        <f>Table1[[#This Row],[APU
(units)]]+(Table1[[#This Row],[APU Trend]]*Table1[[#This Row],[APU
(units)]])</f>
        <v>4144.7999999999993</v>
      </c>
      <c r="K1205" s="55" t="str">
        <f>IF(Table1[[#This Row],[On Hand Stock (units)]]&gt;J1205,"Yes","No")</f>
        <v>No</v>
      </c>
      <c r="L1205" s="55">
        <f>Table1[[#This Row],[Lead Time (days)]]/Table1[[#This Row],[S-OTD]]</f>
        <v>14.285714285714285</v>
      </c>
      <c r="M1205" s="55">
        <f>(Table1[[#This Row],[Demand variability (COV)]]/100)*E1205</f>
        <v>15.072000000000001</v>
      </c>
      <c r="N1205" s="55">
        <f>AVERAGE(Table1[[#This Row],[Lead Time (days)]],Table1[[#This Row],[Exp. Lead time]])</f>
        <v>12.642857142857142</v>
      </c>
      <c r="O1205" s="55">
        <f>(Table1[[#This Row],[Exp. Lead time]]-N1205)^2</f>
        <v>2.698979591836733</v>
      </c>
      <c r="P1205" s="55">
        <v>2.698979591836733</v>
      </c>
      <c r="Q1205" s="55">
        <f>1.64*SQRT(Table1[[#This Row],[Lead Time (days)]]*(M1205^2)+Table1[[#This Row],[APU
(units)]]*P1205)</f>
        <v>142.81843343551589</v>
      </c>
      <c r="R1205" s="58">
        <f>Table1[[#This Row],[Safety Stock]]+(E1205/30)*Table1[[#This Row],[Lead Time (days)]]</f>
        <v>833.61843343551584</v>
      </c>
      <c r="S1205" s="58" t="str">
        <f>IF(Table1[[#This Row],[On Hand Stock (units)]]&gt;R1205,"yes","no")</f>
        <v>no</v>
      </c>
      <c r="T1205" s="59">
        <f>Table1[[#This Row],[On Hand Stock (units)]]-J1205</f>
        <v>-3441.9884733596427</v>
      </c>
      <c r="U1205" s="59">
        <f>Table1[[#This Row],[Exp. Lead time]]*Table1[[#This Row],[APU
(units)]]/30</f>
        <v>897.14285714285711</v>
      </c>
      <c r="V1205" s="59">
        <f>Table1[[#This Row],[On Hand Stock (units)]]+U1205</f>
        <v>1599.9543837832134</v>
      </c>
      <c r="W1205" s="59" t="str">
        <f>IF(Table1[[#This Row],[On hand quantity after purchase]]&gt;Table1[[#This Row],[APU  Projection for oct]],"Yes","No")</f>
        <v>No</v>
      </c>
      <c r="X1205" s="59">
        <f>AE1205-Table1[[#This Row],[On Hand Stock (units)]]</f>
        <v>383398.41452174349</v>
      </c>
      <c r="Y1205" s="59">
        <f>MAX(Table1[[#This Row],[Qty required to meet next quarter]],Table1[[#This Row],[MOQ/One lead time demand]])</f>
        <v>383398.41452174349</v>
      </c>
      <c r="Z1205" s="59">
        <f>Table1[[#This Row],[Qty to purchase]]*Table1[[#This Row],[Std. Price ($)]]</f>
        <v>7663284.2659968473</v>
      </c>
      <c r="AA1205" s="59"/>
      <c r="AB1205" s="59"/>
      <c r="AC1205" s="61">
        <f>Table1[[#This Row],[On Hand Stock (units)]]-(12*Table1[[#This Row],[APU
(units)]])</f>
        <v>-21905.188473359645</v>
      </c>
      <c r="AD1205" s="64">
        <v>19216.799999999996</v>
      </c>
      <c r="AE1205" s="65">
        <f>AD1205*Table1[[#This Row],[Std. Price ($)]]</f>
        <v>384101.22604838386</v>
      </c>
    </row>
    <row r="1206" spans="1:31" ht="18.5" x14ac:dyDescent="0.35">
      <c r="A1206" s="46">
        <v>51528.005326550461</v>
      </c>
      <c r="B1206" s="47">
        <v>6.3726180599999998</v>
      </c>
      <c r="C1206" s="47">
        <v>5467.0243933862575</v>
      </c>
      <c r="D1206" s="47">
        <f>Table1[[#This Row],[On-Hand Stock ($)]]/Table1[[#This Row],[Std. Price ($)]]</f>
        <v>857.89299498458536</v>
      </c>
      <c r="E1206" s="48">
        <v>1294</v>
      </c>
      <c r="F1206" s="49">
        <v>0.2</v>
      </c>
      <c r="G1206" s="48">
        <v>0.77</v>
      </c>
      <c r="H1206" s="48">
        <v>0.39</v>
      </c>
      <c r="I1206" s="48">
        <v>28</v>
      </c>
      <c r="J1206" s="55">
        <f>Table1[[#This Row],[APU
(units)]]+(Table1[[#This Row],[APU Trend]]*Table1[[#This Row],[APU
(units)]])</f>
        <v>1552.8</v>
      </c>
      <c r="K1206" s="55" t="str">
        <f>IF(Table1[[#This Row],[On Hand Stock (units)]]&gt;J1206,"Yes","No")</f>
        <v>No</v>
      </c>
      <c r="L1206" s="55">
        <f>Table1[[#This Row],[Lead Time (days)]]/Table1[[#This Row],[S-OTD]]</f>
        <v>36.36363636363636</v>
      </c>
      <c r="M1206" s="55">
        <f>(Table1[[#This Row],[Demand variability (COV)]]/100)*E1206</f>
        <v>5.0466000000000006</v>
      </c>
      <c r="N1206" s="55">
        <f>AVERAGE(Table1[[#This Row],[Lead Time (days)]],Table1[[#This Row],[Exp. Lead time]])</f>
        <v>32.18181818181818</v>
      </c>
      <c r="O1206" s="55">
        <f>(Table1[[#This Row],[Exp. Lead time]]-N1206)^2</f>
        <v>17.487603305785107</v>
      </c>
      <c r="P1206" s="55">
        <v>17.487603305785107</v>
      </c>
      <c r="Q1206" s="55">
        <f>1.64*SQRT(Table1[[#This Row],[Lead Time (days)]]*(M1206^2)+Table1[[#This Row],[APU
(units)]]*P1206)</f>
        <v>250.56101990908678</v>
      </c>
      <c r="R1206" s="58">
        <f>Table1[[#This Row],[Safety Stock]]+(E1206/30)*Table1[[#This Row],[Lead Time (days)]]</f>
        <v>1458.2943532424201</v>
      </c>
      <c r="S1206" s="58" t="str">
        <f>IF(Table1[[#This Row],[On Hand Stock (units)]]&gt;R1206,"yes","no")</f>
        <v>no</v>
      </c>
      <c r="T1206" s="59">
        <f>Table1[[#This Row],[On Hand Stock (units)]]-J1206</f>
        <v>-694.9070050154146</v>
      </c>
      <c r="U1206" s="59">
        <f>Table1[[#This Row],[Exp. Lead time]]*Table1[[#This Row],[APU
(units)]]/30</f>
        <v>1568.4848484848483</v>
      </c>
      <c r="V1206" s="59">
        <f>Table1[[#This Row],[On Hand Stock (units)]]+U1206</f>
        <v>2426.3778434694336</v>
      </c>
      <c r="W1206" s="59" t="str">
        <f>IF(Table1[[#This Row],[On hand quantity after purchase]]&gt;Table1[[#This Row],[APU  Projection for oct]],"Yes","No")</f>
        <v>Yes</v>
      </c>
      <c r="X1206" s="59">
        <f>AE1206-Table1[[#This Row],[On Hand Stock (units)]]</f>
        <v>33776.011637503412</v>
      </c>
      <c r="Y1206" s="59">
        <f>MAX(Table1[[#This Row],[Qty required to meet next quarter]],Table1[[#This Row],[MOQ/One lead time demand]])</f>
        <v>33776.011637503412</v>
      </c>
      <c r="Z1206" s="59">
        <f>Table1[[#This Row],[Qty to purchase]]*Table1[[#This Row],[Std. Price ($)]]</f>
        <v>215241.6217559244</v>
      </c>
      <c r="AA1206" s="59"/>
      <c r="AB1206" s="59"/>
      <c r="AC1206" s="61">
        <f>Table1[[#This Row],[On Hand Stock (units)]]-(12*Table1[[#This Row],[APU
(units)]])</f>
        <v>-14670.107005015414</v>
      </c>
      <c r="AD1206" s="64">
        <v>5434.7999999999993</v>
      </c>
      <c r="AE1206" s="65">
        <f>AD1206*Table1[[#This Row],[Std. Price ($)]]</f>
        <v>34633.904632487996</v>
      </c>
    </row>
    <row r="1207" spans="1:31" ht="18.5" x14ac:dyDescent="0.35">
      <c r="A1207" s="46">
        <v>64160.205089810697</v>
      </c>
      <c r="B1207" s="47">
        <v>15.931545579999998</v>
      </c>
      <c r="C1207" s="47">
        <v>16928.5125124716</v>
      </c>
      <c r="D1207" s="47">
        <f>Table1[[#This Row],[On-Hand Stock ($)]]/Table1[[#This Row],[Std. Price ($)]]</f>
        <v>1062.5781677907739</v>
      </c>
      <c r="E1207" s="48">
        <v>826</v>
      </c>
      <c r="F1207" s="49">
        <v>-0.4</v>
      </c>
      <c r="G1207" s="48">
        <v>0.77</v>
      </c>
      <c r="H1207" s="48">
        <v>0.56000000000000005</v>
      </c>
      <c r="I1207" s="48">
        <v>50</v>
      </c>
      <c r="J1207" s="55">
        <f>Table1[[#This Row],[APU
(units)]]+(Table1[[#This Row],[APU Trend]]*Table1[[#This Row],[APU
(units)]])</f>
        <v>495.59999999999997</v>
      </c>
      <c r="K1207" s="55" t="str">
        <f>IF(Table1[[#This Row],[On Hand Stock (units)]]&gt;J1207,"Yes","No")</f>
        <v>Yes</v>
      </c>
      <c r="L1207" s="55">
        <f>Table1[[#This Row],[Lead Time (days)]]/Table1[[#This Row],[S-OTD]]</f>
        <v>64.935064935064929</v>
      </c>
      <c r="M1207" s="55">
        <f>(Table1[[#This Row],[Demand variability (COV)]]/100)*E1207</f>
        <v>4.6256000000000004</v>
      </c>
      <c r="N1207" s="55">
        <f>AVERAGE(Table1[[#This Row],[Lead Time (days)]],Table1[[#This Row],[Exp. Lead time]])</f>
        <v>57.467532467532465</v>
      </c>
      <c r="O1207" s="55">
        <f>(Table1[[#This Row],[Exp. Lead time]]-N1207)^2</f>
        <v>55.764041153651497</v>
      </c>
      <c r="P1207" s="55">
        <v>55.764041153651497</v>
      </c>
      <c r="Q1207" s="55">
        <f>1.64*SQRT(Table1[[#This Row],[Lead Time (days)]]*(M1207^2)+Table1[[#This Row],[APU
(units)]]*P1207)</f>
        <v>356.03832212861585</v>
      </c>
      <c r="R1207" s="58">
        <f>Table1[[#This Row],[Safety Stock]]+(E1207/30)*Table1[[#This Row],[Lead Time (days)]]</f>
        <v>1732.7049887952826</v>
      </c>
      <c r="S1207" s="58" t="str">
        <f>IF(Table1[[#This Row],[On Hand Stock (units)]]&gt;R1207,"yes","no")</f>
        <v>no</v>
      </c>
      <c r="T1207" s="59">
        <f>Table1[[#This Row],[On Hand Stock (units)]]-J1207</f>
        <v>566.97816779077402</v>
      </c>
      <c r="U1207" s="59">
        <f>Table1[[#This Row],[Exp. Lead time]]*Table1[[#This Row],[APU
(units)]]/30</f>
        <v>1787.8787878787878</v>
      </c>
      <c r="V1207" s="59">
        <f>Table1[[#This Row],[On Hand Stock (units)]]+U1207</f>
        <v>2850.4569556695615</v>
      </c>
      <c r="W1207" s="59" t="str">
        <f>IF(Table1[[#This Row],[On hand quantity after purchase]]&gt;Table1[[#This Row],[APU  Projection for oct]],"Yes","No")</f>
        <v>Yes</v>
      </c>
      <c r="X1207" s="59">
        <f>AE1207-Table1[[#This Row],[On Hand Stock (units)]]</f>
        <v>6833.0958216572217</v>
      </c>
      <c r="Y1207" s="59">
        <f>MAX(Table1[[#This Row],[Qty required to meet next quarter]],Table1[[#This Row],[MOQ/One lead time demand]])</f>
        <v>6833.0958216572217</v>
      </c>
      <c r="Z1207" s="59">
        <f>Table1[[#This Row],[Qty to purchase]]*Table1[[#This Row],[Std. Price ($)]]</f>
        <v>108861.77753523957</v>
      </c>
      <c r="AA1207" s="59"/>
      <c r="AB1207" s="59"/>
      <c r="AC1207" s="61">
        <f>Table1[[#This Row],[On Hand Stock (units)]]-(12*Table1[[#This Row],[APU
(units)]])</f>
        <v>-8849.4218322092256</v>
      </c>
      <c r="AD1207" s="64">
        <v>495.5999999999998</v>
      </c>
      <c r="AE1207" s="65">
        <f>AD1207*Table1[[#This Row],[Std. Price ($)]]</f>
        <v>7895.6739894479961</v>
      </c>
    </row>
    <row r="1208" spans="1:31" ht="18.5" x14ac:dyDescent="0.35">
      <c r="A1208" s="46">
        <v>84042.99034704412</v>
      </c>
      <c r="B1208" s="47">
        <v>5.5154465999999998</v>
      </c>
      <c r="C1208" s="47">
        <v>1133.0973732740936</v>
      </c>
      <c r="D1208" s="47">
        <f>Table1[[#This Row],[On-Hand Stock ($)]]/Table1[[#This Row],[Std. Price ($)]]</f>
        <v>205.4407295456534</v>
      </c>
      <c r="E1208" s="48">
        <v>406</v>
      </c>
      <c r="F1208" s="49">
        <v>0.4</v>
      </c>
      <c r="G1208" s="48">
        <v>0.77</v>
      </c>
      <c r="H1208" s="48">
        <v>0.53</v>
      </c>
      <c r="I1208" s="48">
        <v>21</v>
      </c>
      <c r="J1208" s="55">
        <f>Table1[[#This Row],[APU
(units)]]+(Table1[[#This Row],[APU Trend]]*Table1[[#This Row],[APU
(units)]])</f>
        <v>568.4</v>
      </c>
      <c r="K1208" s="55" t="str">
        <f>IF(Table1[[#This Row],[On Hand Stock (units)]]&gt;J1208,"Yes","No")</f>
        <v>No</v>
      </c>
      <c r="L1208" s="55">
        <f>Table1[[#This Row],[Lead Time (days)]]/Table1[[#This Row],[S-OTD]]</f>
        <v>27.272727272727273</v>
      </c>
      <c r="M1208" s="55">
        <f>(Table1[[#This Row],[Demand variability (COV)]]/100)*E1208</f>
        <v>2.1518000000000002</v>
      </c>
      <c r="N1208" s="55">
        <f>AVERAGE(Table1[[#This Row],[Lead Time (days)]],Table1[[#This Row],[Exp. Lead time]])</f>
        <v>24.136363636363637</v>
      </c>
      <c r="O1208" s="55">
        <f>(Table1[[#This Row],[Exp. Lead time]]-N1208)^2</f>
        <v>9.8367768595041341</v>
      </c>
      <c r="P1208" s="55">
        <v>9.8367768595041341</v>
      </c>
      <c r="Q1208" s="55">
        <f>1.64*SQRT(Table1[[#This Row],[Lead Time (days)]]*(M1208^2)+Table1[[#This Row],[APU
(units)]]*P1208)</f>
        <v>104.89548862253916</v>
      </c>
      <c r="R1208" s="58">
        <f>Table1[[#This Row],[Safety Stock]]+(E1208/30)*Table1[[#This Row],[Lead Time (days)]]</f>
        <v>389.09548862253916</v>
      </c>
      <c r="S1208" s="58" t="str">
        <f>IF(Table1[[#This Row],[On Hand Stock (units)]]&gt;R1208,"yes","no")</f>
        <v>no</v>
      </c>
      <c r="T1208" s="59">
        <f>Table1[[#This Row],[On Hand Stock (units)]]-J1208</f>
        <v>-362.95927045434655</v>
      </c>
      <c r="U1208" s="59">
        <f>Table1[[#This Row],[Exp. Lead time]]*Table1[[#This Row],[APU
(units)]]/30</f>
        <v>369.09090909090912</v>
      </c>
      <c r="V1208" s="59">
        <f>Table1[[#This Row],[On Hand Stock (units)]]+U1208</f>
        <v>574.53163863656255</v>
      </c>
      <c r="W1208" s="59" t="str">
        <f>IF(Table1[[#This Row],[On hand quantity after purchase]]&gt;Table1[[#This Row],[APU  Projection for oct]],"Yes","No")</f>
        <v>Yes</v>
      </c>
      <c r="X1208" s="59">
        <f>AE1208-Table1[[#This Row],[On Hand Stock (units)]]</f>
        <v>11886.624396294344</v>
      </c>
      <c r="Y1208" s="59">
        <f>MAX(Table1[[#This Row],[Qty required to meet next quarter]],Table1[[#This Row],[MOQ/One lead time demand]])</f>
        <v>11886.624396294344</v>
      </c>
      <c r="Z1208" s="59">
        <f>Table1[[#This Row],[Qty to purchase]]*Table1[[#This Row],[Std. Price ($)]]</f>
        <v>65560.042112018695</v>
      </c>
      <c r="AA1208" s="59"/>
      <c r="AB1208" s="59"/>
      <c r="AC1208" s="61">
        <f>Table1[[#This Row],[On Hand Stock (units)]]-(12*Table1[[#This Row],[APU
(units)]])</f>
        <v>-4666.5592704543469</v>
      </c>
      <c r="AD1208" s="64">
        <v>2192.3999999999996</v>
      </c>
      <c r="AE1208" s="65">
        <f>AD1208*Table1[[#This Row],[Std. Price ($)]]</f>
        <v>12092.065125839998</v>
      </c>
    </row>
    <row r="1209" spans="1:31" ht="18.5" x14ac:dyDescent="0.35">
      <c r="A1209" s="46">
        <v>30904.280715859844</v>
      </c>
      <c r="B1209" s="47">
        <v>28.757704259999997</v>
      </c>
      <c r="C1209" s="47">
        <v>21004.872932368788</v>
      </c>
      <c r="D1209" s="47">
        <f>Table1[[#This Row],[On-Hand Stock ($)]]/Table1[[#This Row],[Std. Price ($)]]</f>
        <v>730.40854521844187</v>
      </c>
      <c r="E1209" s="48">
        <v>1140</v>
      </c>
      <c r="F1209" s="49">
        <v>-0.7</v>
      </c>
      <c r="G1209" s="48">
        <v>0.77</v>
      </c>
      <c r="H1209" s="48">
        <v>0.41</v>
      </c>
      <c r="I1209" s="48">
        <v>33</v>
      </c>
      <c r="J1209" s="55">
        <f>Table1[[#This Row],[APU
(units)]]+(Table1[[#This Row],[APU Trend]]*Table1[[#This Row],[APU
(units)]])</f>
        <v>342</v>
      </c>
      <c r="K1209" s="55" t="str">
        <f>IF(Table1[[#This Row],[On Hand Stock (units)]]&gt;J1209,"Yes","No")</f>
        <v>Yes</v>
      </c>
      <c r="L1209" s="55">
        <f>Table1[[#This Row],[Lead Time (days)]]/Table1[[#This Row],[S-OTD]]</f>
        <v>42.857142857142854</v>
      </c>
      <c r="M1209" s="55">
        <f>(Table1[[#This Row],[Demand variability (COV)]]/100)*E1209</f>
        <v>4.6739999999999995</v>
      </c>
      <c r="N1209" s="55">
        <f>AVERAGE(Table1[[#This Row],[Lead Time (days)]],Table1[[#This Row],[Exp. Lead time]])</f>
        <v>37.928571428571431</v>
      </c>
      <c r="O1209" s="55">
        <f>(Table1[[#This Row],[Exp. Lead time]]-N1209)^2</f>
        <v>24.290816326530564</v>
      </c>
      <c r="P1209" s="55">
        <v>24.290816326530564</v>
      </c>
      <c r="Q1209" s="55">
        <f>1.64*SQRT(Table1[[#This Row],[Lead Time (days)]]*(M1209^2)+Table1[[#This Row],[APU
(units)]]*P1209)</f>
        <v>276.43832274916321</v>
      </c>
      <c r="R1209" s="58">
        <f>Table1[[#This Row],[Safety Stock]]+(E1209/30)*Table1[[#This Row],[Lead Time (days)]]</f>
        <v>1530.4383227491633</v>
      </c>
      <c r="S1209" s="58" t="str">
        <f>IF(Table1[[#This Row],[On Hand Stock (units)]]&gt;R1209,"yes","no")</f>
        <v>no</v>
      </c>
      <c r="T1209" s="59">
        <f>Table1[[#This Row],[On Hand Stock (units)]]-J1209</f>
        <v>388.40854521844187</v>
      </c>
      <c r="U1209" s="59">
        <f>Table1[[#This Row],[Exp. Lead time]]*Table1[[#This Row],[APU
(units)]]/30</f>
        <v>1628.5714285714284</v>
      </c>
      <c r="V1209" s="59">
        <f>Table1[[#This Row],[On Hand Stock (units)]]+U1209</f>
        <v>2358.9799737898702</v>
      </c>
      <c r="W1209" s="59" t="str">
        <f>IF(Table1[[#This Row],[On hand quantity after purchase]]&gt;Table1[[#This Row],[APU  Projection for oct]],"Yes","No")</f>
        <v>Yes</v>
      </c>
      <c r="X1209" s="59">
        <f>AE1209-Table1[[#This Row],[On Hand Stock (units)]]</f>
        <v>-40070.94797289843</v>
      </c>
      <c r="Y1209" s="59">
        <f>MAX(Table1[[#This Row],[Qty required to meet next quarter]],Table1[[#This Row],[MOQ/One lead time demand]])</f>
        <v>1628.5714285714284</v>
      </c>
      <c r="Z1209" s="59">
        <f>Table1[[#This Row],[Qty to purchase]]*Table1[[#This Row],[Std. Price ($)]]</f>
        <v>46833.975509142845</v>
      </c>
      <c r="AA1209" s="59"/>
      <c r="AB1209" s="59"/>
      <c r="AC1209" s="61">
        <f>Table1[[#This Row],[On Hand Stock (units)]]-(12*Table1[[#This Row],[APU
(units)]])</f>
        <v>-12949.591454781557</v>
      </c>
      <c r="AD1209" s="64">
        <v>-1367.9999999999995</v>
      </c>
      <c r="AE1209" s="65">
        <f>AD1209*Table1[[#This Row],[Std. Price ($)]]</f>
        <v>-39340.539427679985</v>
      </c>
    </row>
    <row r="1210" spans="1:31" ht="18.5" x14ac:dyDescent="0.35">
      <c r="A1210" s="46">
        <v>85804.738148475764</v>
      </c>
      <c r="B1210" s="47">
        <v>10.924478949999999</v>
      </c>
      <c r="C1210" s="47">
        <v>18500.129923377674</v>
      </c>
      <c r="D1210" s="47">
        <f>Table1[[#This Row],[On-Hand Stock ($)]]/Table1[[#This Row],[Std. Price ($)]]</f>
        <v>1693.4565033307767</v>
      </c>
      <c r="E1210" s="48">
        <v>810</v>
      </c>
      <c r="F1210" s="49">
        <v>-0.4</v>
      </c>
      <c r="G1210" s="48">
        <v>0.77</v>
      </c>
      <c r="H1210" s="48">
        <v>1.54</v>
      </c>
      <c r="I1210" s="48">
        <v>33</v>
      </c>
      <c r="J1210" s="55">
        <f>Table1[[#This Row],[APU
(units)]]+(Table1[[#This Row],[APU Trend]]*Table1[[#This Row],[APU
(units)]])</f>
        <v>486</v>
      </c>
      <c r="K1210" s="55" t="str">
        <f>IF(Table1[[#This Row],[On Hand Stock (units)]]&gt;J1210,"Yes","No")</f>
        <v>Yes</v>
      </c>
      <c r="L1210" s="55">
        <f>Table1[[#This Row],[Lead Time (days)]]/Table1[[#This Row],[S-OTD]]</f>
        <v>42.857142857142854</v>
      </c>
      <c r="M1210" s="55">
        <f>(Table1[[#This Row],[Demand variability (COV)]]/100)*E1210</f>
        <v>12.474</v>
      </c>
      <c r="N1210" s="55">
        <f>AVERAGE(Table1[[#This Row],[Lead Time (days)]],Table1[[#This Row],[Exp. Lead time]])</f>
        <v>37.928571428571431</v>
      </c>
      <c r="O1210" s="55">
        <f>(Table1[[#This Row],[Exp. Lead time]]-N1210)^2</f>
        <v>24.290816326530564</v>
      </c>
      <c r="P1210" s="55">
        <v>24.290816326530564</v>
      </c>
      <c r="Q1210" s="55">
        <f>1.64*SQRT(Table1[[#This Row],[Lead Time (days)]]*(M1210^2)+Table1[[#This Row],[APU
(units)]]*P1210)</f>
        <v>258.32151971716257</v>
      </c>
      <c r="R1210" s="58">
        <f>Table1[[#This Row],[Safety Stock]]+(E1210/30)*Table1[[#This Row],[Lead Time (days)]]</f>
        <v>1149.3215197171626</v>
      </c>
      <c r="S1210" s="58" t="str">
        <f>IF(Table1[[#This Row],[On Hand Stock (units)]]&gt;R1210,"yes","no")</f>
        <v>yes</v>
      </c>
      <c r="T1210" s="59">
        <f>Table1[[#This Row],[On Hand Stock (units)]]-J1210</f>
        <v>1207.4565033307767</v>
      </c>
      <c r="U1210" s="59">
        <f>Table1[[#This Row],[Exp. Lead time]]*Table1[[#This Row],[APU
(units)]]/30</f>
        <v>1157.1428571428571</v>
      </c>
      <c r="V1210" s="59">
        <f>Table1[[#This Row],[On Hand Stock (units)]]+U1210</f>
        <v>2850.5993604736341</v>
      </c>
      <c r="W1210" s="59" t="str">
        <f>IF(Table1[[#This Row],[On hand quantity after purchase]]&gt;Table1[[#This Row],[APU  Projection for oct]],"Yes","No")</f>
        <v>Yes</v>
      </c>
      <c r="X1210" s="59">
        <f>AE1210-Table1[[#This Row],[On Hand Stock (units)]]</f>
        <v>3615.8402663692218</v>
      </c>
      <c r="Y1210" s="59">
        <f>MAX(Table1[[#This Row],[Qty required to meet next quarter]],Table1[[#This Row],[MOQ/One lead time demand]])</f>
        <v>3615.8402663692218</v>
      </c>
      <c r="Z1210" s="59">
        <f>Table1[[#This Row],[Qty to purchase]]*Table1[[#This Row],[Std. Price ($)]]</f>
        <v>39501.170876512952</v>
      </c>
      <c r="AA1210" s="59"/>
      <c r="AB1210" s="59"/>
      <c r="AC1210" s="61">
        <f>Table1[[#This Row],[On Hand Stock (units)]]-(12*Table1[[#This Row],[APU
(units)]])</f>
        <v>-8026.5434966692228</v>
      </c>
      <c r="AD1210" s="64">
        <v>485.99999999999989</v>
      </c>
      <c r="AE1210" s="65">
        <f>AD1210*Table1[[#This Row],[Std. Price ($)]]</f>
        <v>5309.2967696999985</v>
      </c>
    </row>
    <row r="1211" spans="1:31" ht="18.5" x14ac:dyDescent="0.35">
      <c r="A1211" s="46">
        <v>58083.654222625133</v>
      </c>
      <c r="B1211" s="47">
        <v>5.1848819499999994</v>
      </c>
      <c r="C1211" s="47">
        <v>3767.5516679573816</v>
      </c>
      <c r="D1211" s="47">
        <f>Table1[[#This Row],[On-Hand Stock ($)]]/Table1[[#This Row],[Std. Price ($)]]</f>
        <v>726.64174503671813</v>
      </c>
      <c r="E1211" s="48">
        <v>728</v>
      </c>
      <c r="F1211" s="49">
        <v>0.5</v>
      </c>
      <c r="G1211" s="48">
        <v>0.77</v>
      </c>
      <c r="H1211" s="48">
        <v>0.69</v>
      </c>
      <c r="I1211" s="48">
        <v>28</v>
      </c>
      <c r="J1211" s="55">
        <f>Table1[[#This Row],[APU
(units)]]+(Table1[[#This Row],[APU Trend]]*Table1[[#This Row],[APU
(units)]])</f>
        <v>1092</v>
      </c>
      <c r="K1211" s="55" t="str">
        <f>IF(Table1[[#This Row],[On Hand Stock (units)]]&gt;J1211,"Yes","No")</f>
        <v>No</v>
      </c>
      <c r="L1211" s="55">
        <f>Table1[[#This Row],[Lead Time (days)]]/Table1[[#This Row],[S-OTD]]</f>
        <v>36.36363636363636</v>
      </c>
      <c r="M1211" s="55">
        <f>(Table1[[#This Row],[Demand variability (COV)]]/100)*E1211</f>
        <v>5.0232000000000001</v>
      </c>
      <c r="N1211" s="55">
        <f>AVERAGE(Table1[[#This Row],[Lead Time (days)]],Table1[[#This Row],[Exp. Lead time]])</f>
        <v>32.18181818181818</v>
      </c>
      <c r="O1211" s="55">
        <f>(Table1[[#This Row],[Exp. Lead time]]-N1211)^2</f>
        <v>17.487603305785107</v>
      </c>
      <c r="P1211" s="55">
        <v>17.487603305785107</v>
      </c>
      <c r="Q1211" s="55">
        <f>1.64*SQRT(Table1[[#This Row],[Lead Time (days)]]*(M1211^2)+Table1[[#This Row],[APU
(units)]]*P1211)</f>
        <v>190.10908208581449</v>
      </c>
      <c r="R1211" s="58">
        <f>Table1[[#This Row],[Safety Stock]]+(E1211/30)*Table1[[#This Row],[Lead Time (days)]]</f>
        <v>869.57574875248122</v>
      </c>
      <c r="S1211" s="58" t="str">
        <f>IF(Table1[[#This Row],[On Hand Stock (units)]]&gt;R1211,"yes","no")</f>
        <v>no</v>
      </c>
      <c r="T1211" s="59">
        <f>Table1[[#This Row],[On Hand Stock (units)]]-J1211</f>
        <v>-365.35825496328187</v>
      </c>
      <c r="U1211" s="59">
        <f>Table1[[#This Row],[Exp. Lead time]]*Table1[[#This Row],[APU
(units)]]/30</f>
        <v>882.42424242424227</v>
      </c>
      <c r="V1211" s="59">
        <f>Table1[[#This Row],[On Hand Stock (units)]]+U1211</f>
        <v>1609.0659874609605</v>
      </c>
      <c r="W1211" s="59" t="str">
        <f>IF(Table1[[#This Row],[On hand quantity after purchase]]&gt;Table1[[#This Row],[APU  Projection for oct]],"Yes","No")</f>
        <v>Yes</v>
      </c>
      <c r="X1211" s="59">
        <f>AE1211-Table1[[#This Row],[On Hand Stock (units)]]</f>
        <v>21920.922612563278</v>
      </c>
      <c r="Y1211" s="59">
        <f>MAX(Table1[[#This Row],[Qty required to meet next quarter]],Table1[[#This Row],[MOQ/One lead time demand]])</f>
        <v>21920.922612563278</v>
      </c>
      <c r="Z1211" s="59">
        <f>Table1[[#This Row],[Qty to purchase]]*Table1[[#This Row],[Std. Price ($)]]</f>
        <v>113657.39598122617</v>
      </c>
      <c r="AA1211" s="59"/>
      <c r="AB1211" s="59"/>
      <c r="AC1211" s="61">
        <f>Table1[[#This Row],[On Hand Stock (units)]]-(12*Table1[[#This Row],[APU
(units)]])</f>
        <v>-8009.358254963282</v>
      </c>
      <c r="AD1211" s="64">
        <v>4368</v>
      </c>
      <c r="AE1211" s="65">
        <f>AD1211*Table1[[#This Row],[Std. Price ($)]]</f>
        <v>22647.564357599997</v>
      </c>
    </row>
    <row r="1212" spans="1:31" ht="18.5" x14ac:dyDescent="0.35">
      <c r="A1212" s="46">
        <v>27446.34606267955</v>
      </c>
      <c r="B1212" s="47">
        <v>5.2305273099999994</v>
      </c>
      <c r="C1212" s="47">
        <v>8410.6223216033177</v>
      </c>
      <c r="D1212" s="47">
        <f>Table1[[#This Row],[On-Hand Stock ($)]]/Table1[[#This Row],[Std. Price ($)]]</f>
        <v>1607.9874596053526</v>
      </c>
      <c r="E1212" s="48">
        <v>954</v>
      </c>
      <c r="F1212" s="49">
        <v>-0.6</v>
      </c>
      <c r="G1212" s="48">
        <v>0.77</v>
      </c>
      <c r="H1212" s="48">
        <v>0.62</v>
      </c>
      <c r="I1212" s="48">
        <v>51</v>
      </c>
      <c r="J1212" s="55">
        <f>Table1[[#This Row],[APU
(units)]]+(Table1[[#This Row],[APU Trend]]*Table1[[#This Row],[APU
(units)]])</f>
        <v>381.6</v>
      </c>
      <c r="K1212" s="55" t="str">
        <f>IF(Table1[[#This Row],[On Hand Stock (units)]]&gt;J1212,"Yes","No")</f>
        <v>Yes</v>
      </c>
      <c r="L1212" s="55">
        <f>Table1[[#This Row],[Lead Time (days)]]/Table1[[#This Row],[S-OTD]]</f>
        <v>66.233766233766232</v>
      </c>
      <c r="M1212" s="55">
        <f>(Table1[[#This Row],[Demand variability (COV)]]/100)*E1212</f>
        <v>5.9147999999999996</v>
      </c>
      <c r="N1212" s="55">
        <f>AVERAGE(Table1[[#This Row],[Lead Time (days)]],Table1[[#This Row],[Exp. Lead time]])</f>
        <v>58.616883116883116</v>
      </c>
      <c r="O1212" s="55">
        <f>(Table1[[#This Row],[Exp. Lead time]]-N1212)^2</f>
        <v>58.016908416259056</v>
      </c>
      <c r="P1212" s="55">
        <v>58.016908416259056</v>
      </c>
      <c r="Q1212" s="55">
        <f>1.64*SQRT(Table1[[#This Row],[Lead Time (days)]]*(M1212^2)+Table1[[#This Row],[APU
(units)]]*P1212)</f>
        <v>391.99896844332449</v>
      </c>
      <c r="R1212" s="58">
        <f>Table1[[#This Row],[Safety Stock]]+(E1212/30)*Table1[[#This Row],[Lead Time (days)]]</f>
        <v>2013.7989684433244</v>
      </c>
      <c r="S1212" s="58" t="str">
        <f>IF(Table1[[#This Row],[On Hand Stock (units)]]&gt;R1212,"yes","no")</f>
        <v>no</v>
      </c>
      <c r="T1212" s="59">
        <f>Table1[[#This Row],[On Hand Stock (units)]]-J1212</f>
        <v>1226.3874596053524</v>
      </c>
      <c r="U1212" s="59">
        <f>Table1[[#This Row],[Exp. Lead time]]*Table1[[#This Row],[APU
(units)]]/30</f>
        <v>2106.2337662337659</v>
      </c>
      <c r="V1212" s="59">
        <f>Table1[[#This Row],[On Hand Stock (units)]]+U1212</f>
        <v>3714.2212258391182</v>
      </c>
      <c r="W1212" s="59" t="str">
        <f>IF(Table1[[#This Row],[On hand quantity after purchase]]&gt;Table1[[#This Row],[APU  Projection for oct]],"Yes","No")</f>
        <v>Yes</v>
      </c>
      <c r="X1212" s="59">
        <f>AE1212-Table1[[#This Row],[On Hand Stock (units)]]</f>
        <v>-4601.9412918493508</v>
      </c>
      <c r="Y1212" s="59">
        <f>MAX(Table1[[#This Row],[Qty required to meet next quarter]],Table1[[#This Row],[MOQ/One lead time demand]])</f>
        <v>2106.2337662337659</v>
      </c>
      <c r="Z1212" s="59">
        <f>Table1[[#This Row],[Qty to purchase]]*Table1[[#This Row],[Std. Price ($)]]</f>
        <v>11016.713235529867</v>
      </c>
      <c r="AA1212" s="59"/>
      <c r="AB1212" s="59"/>
      <c r="AC1212" s="61">
        <f>Table1[[#This Row],[On Hand Stock (units)]]-(12*Table1[[#This Row],[APU
(units)]])</f>
        <v>-9840.0125403946477</v>
      </c>
      <c r="AD1212" s="64">
        <v>-572.39999999999975</v>
      </c>
      <c r="AE1212" s="65">
        <f>AD1212*Table1[[#This Row],[Std. Price ($)]]</f>
        <v>-2993.9538322439985</v>
      </c>
    </row>
    <row r="1213" spans="1:31" ht="18.5" x14ac:dyDescent="0.35">
      <c r="A1213" s="46">
        <v>90388.288030635129</v>
      </c>
      <c r="B1213" s="47">
        <v>8.7186400099999997</v>
      </c>
      <c r="C1213" s="47">
        <v>1063.5109249488291</v>
      </c>
      <c r="D1213" s="47">
        <f>Table1[[#This Row],[On-Hand Stock ($)]]/Table1[[#This Row],[Std. Price ($)]]</f>
        <v>121.98128649984588</v>
      </c>
      <c r="E1213" s="48">
        <v>1488</v>
      </c>
      <c r="F1213" s="49">
        <v>-0.7</v>
      </c>
      <c r="G1213" s="48">
        <v>0.77</v>
      </c>
      <c r="H1213" s="48">
        <v>0.33</v>
      </c>
      <c r="I1213" s="48">
        <v>5</v>
      </c>
      <c r="J1213" s="55">
        <f>Table1[[#This Row],[APU
(units)]]+(Table1[[#This Row],[APU Trend]]*Table1[[#This Row],[APU
(units)]])</f>
        <v>446.40000000000009</v>
      </c>
      <c r="K1213" s="55" t="str">
        <f>IF(Table1[[#This Row],[On Hand Stock (units)]]&gt;J1213,"Yes","No")</f>
        <v>No</v>
      </c>
      <c r="L1213" s="55">
        <f>Table1[[#This Row],[Lead Time (days)]]/Table1[[#This Row],[S-OTD]]</f>
        <v>6.4935064935064934</v>
      </c>
      <c r="M1213" s="55">
        <f>(Table1[[#This Row],[Demand variability (COV)]]/100)*E1213</f>
        <v>4.9104000000000001</v>
      </c>
      <c r="N1213" s="55">
        <f>AVERAGE(Table1[[#This Row],[Lead Time (days)]],Table1[[#This Row],[Exp. Lead time]])</f>
        <v>5.7467532467532472</v>
      </c>
      <c r="O1213" s="55">
        <f>(Table1[[#This Row],[Exp. Lead time]]-N1213)^2</f>
        <v>0.55764041153651478</v>
      </c>
      <c r="P1213" s="55">
        <v>0.55764041153651478</v>
      </c>
      <c r="Q1213" s="55">
        <f>1.64*SQRT(Table1[[#This Row],[Lead Time (days)]]*(M1213^2)+Table1[[#This Row],[APU
(units)]]*P1213)</f>
        <v>50.556948831868517</v>
      </c>
      <c r="R1213" s="58">
        <f>Table1[[#This Row],[Safety Stock]]+(E1213/30)*Table1[[#This Row],[Lead Time (days)]]</f>
        <v>298.55694883186851</v>
      </c>
      <c r="S1213" s="58" t="str">
        <f>IF(Table1[[#This Row],[On Hand Stock (units)]]&gt;R1213,"yes","no")</f>
        <v>no</v>
      </c>
      <c r="T1213" s="59">
        <f>Table1[[#This Row],[On Hand Stock (units)]]-J1213</f>
        <v>-324.41871350015424</v>
      </c>
      <c r="U1213" s="59">
        <f>Table1[[#This Row],[Exp. Lead time]]*Table1[[#This Row],[APU
(units)]]/30</f>
        <v>322.0779220779221</v>
      </c>
      <c r="V1213" s="59">
        <f>Table1[[#This Row],[On Hand Stock (units)]]+U1213</f>
        <v>444.059208577768</v>
      </c>
      <c r="W1213" s="59" t="str">
        <f>IF(Table1[[#This Row],[On hand quantity after purchase]]&gt;Table1[[#This Row],[APU  Projection for oct]],"Yes","No")</f>
        <v>No</v>
      </c>
      <c r="X1213" s="59">
        <f>AE1213-Table1[[#This Row],[On Hand Stock (units)]]</f>
        <v>-15689.984888355837</v>
      </c>
      <c r="Y1213" s="59">
        <f>MAX(Table1[[#This Row],[Qty required to meet next quarter]],Table1[[#This Row],[MOQ/One lead time demand]])</f>
        <v>322.0779220779221</v>
      </c>
      <c r="Z1213" s="59">
        <f>Table1[[#This Row],[Qty to purchase]]*Table1[[#This Row],[Std. Price ($)]]</f>
        <v>2808.0814577662336</v>
      </c>
      <c r="AA1213" s="59"/>
      <c r="AB1213" s="59"/>
      <c r="AC1213" s="61">
        <f>Table1[[#This Row],[On Hand Stock (units)]]-(12*Table1[[#This Row],[APU
(units)]])</f>
        <v>-17734.018713500154</v>
      </c>
      <c r="AD1213" s="64">
        <v>-1785.599999999999</v>
      </c>
      <c r="AE1213" s="65">
        <f>AD1213*Table1[[#This Row],[Std. Price ($)]]</f>
        <v>-15568.003601855991</v>
      </c>
    </row>
    <row r="1214" spans="1:31" ht="18.5" x14ac:dyDescent="0.35">
      <c r="A1214" s="46">
        <v>41041.53084356105</v>
      </c>
      <c r="B1214" s="47">
        <v>7.8053991299999987</v>
      </c>
      <c r="C1214" s="47">
        <v>5556.830569205491</v>
      </c>
      <c r="D1214" s="47">
        <f>Table1[[#This Row],[On-Hand Stock ($)]]/Table1[[#This Row],[Std. Price ($)]]</f>
        <v>711.92138629373233</v>
      </c>
      <c r="E1214" s="48">
        <v>1166</v>
      </c>
      <c r="F1214" s="49">
        <v>1.5</v>
      </c>
      <c r="G1214" s="48">
        <v>0.77</v>
      </c>
      <c r="H1214" s="48">
        <v>0.57999999999999996</v>
      </c>
      <c r="I1214" s="48">
        <v>21</v>
      </c>
      <c r="J1214" s="55">
        <f>Table1[[#This Row],[APU
(units)]]+(Table1[[#This Row],[APU Trend]]*Table1[[#This Row],[APU
(units)]])</f>
        <v>2915</v>
      </c>
      <c r="K1214" s="55" t="str">
        <f>IF(Table1[[#This Row],[On Hand Stock (units)]]&gt;J1214,"Yes","No")</f>
        <v>No</v>
      </c>
      <c r="L1214" s="55">
        <f>Table1[[#This Row],[Lead Time (days)]]/Table1[[#This Row],[S-OTD]]</f>
        <v>27.272727272727273</v>
      </c>
      <c r="M1214" s="55">
        <f>(Table1[[#This Row],[Demand variability (COV)]]/100)*E1214</f>
        <v>6.7627999999999995</v>
      </c>
      <c r="N1214" s="55">
        <f>AVERAGE(Table1[[#This Row],[Lead Time (days)]],Table1[[#This Row],[Exp. Lead time]])</f>
        <v>24.136363636363637</v>
      </c>
      <c r="O1214" s="55">
        <f>(Table1[[#This Row],[Exp. Lead time]]-N1214)^2</f>
        <v>9.8367768595041341</v>
      </c>
      <c r="P1214" s="55">
        <v>9.8367768595041341</v>
      </c>
      <c r="Q1214" s="55">
        <f>1.64*SQRT(Table1[[#This Row],[Lead Time (days)]]*(M1214^2)+Table1[[#This Row],[APU
(units)]]*P1214)</f>
        <v>182.84438299441183</v>
      </c>
      <c r="R1214" s="58">
        <f>Table1[[#This Row],[Safety Stock]]+(E1214/30)*Table1[[#This Row],[Lead Time (days)]]</f>
        <v>999.04438299441188</v>
      </c>
      <c r="S1214" s="58" t="str">
        <f>IF(Table1[[#This Row],[On Hand Stock (units)]]&gt;R1214,"yes","no")</f>
        <v>no</v>
      </c>
      <c r="T1214" s="59">
        <f>Table1[[#This Row],[On Hand Stock (units)]]-J1214</f>
        <v>-2203.0786137062678</v>
      </c>
      <c r="U1214" s="59">
        <f>Table1[[#This Row],[Exp. Lead time]]*Table1[[#This Row],[APU
(units)]]/30</f>
        <v>1060</v>
      </c>
      <c r="V1214" s="59">
        <f>Table1[[#This Row],[On Hand Stock (units)]]+U1214</f>
        <v>1771.9213862937322</v>
      </c>
      <c r="W1214" s="59" t="str">
        <f>IF(Table1[[#This Row],[On hand quantity after purchase]]&gt;Table1[[#This Row],[APU  Projection for oct]],"Yes","No")</f>
        <v>No</v>
      </c>
      <c r="X1214" s="59">
        <f>AE1214-Table1[[#This Row],[On Hand Stock (units)]]</f>
        <v>108501.22324066625</v>
      </c>
      <c r="Y1214" s="59">
        <f>MAX(Table1[[#This Row],[Qty required to meet next quarter]],Table1[[#This Row],[MOQ/One lead time demand]])</f>
        <v>108501.22324066625</v>
      </c>
      <c r="Z1214" s="59">
        <f>Table1[[#This Row],[Qty to purchase]]*Table1[[#This Row],[Std. Price ($)]]</f>
        <v>846895.353486632</v>
      </c>
      <c r="AA1214" s="59"/>
      <c r="AB1214" s="59"/>
      <c r="AC1214" s="61">
        <f>Table1[[#This Row],[On Hand Stock (units)]]-(12*Table1[[#This Row],[APU
(units)]])</f>
        <v>-13280.078613706268</v>
      </c>
      <c r="AD1214" s="64">
        <v>13992</v>
      </c>
      <c r="AE1214" s="65">
        <f>AD1214*Table1[[#This Row],[Std. Price ($)]]</f>
        <v>109213.14462695998</v>
      </c>
    </row>
    <row r="1215" spans="1:31" ht="18.5" x14ac:dyDescent="0.35">
      <c r="A1215" s="46">
        <v>70466.398332782672</v>
      </c>
      <c r="B1215" s="47">
        <v>85.188292869999998</v>
      </c>
      <c r="C1215" s="47">
        <v>68393.334715829391</v>
      </c>
      <c r="D1215" s="47">
        <f>Table1[[#This Row],[On-Hand Stock ($)]]/Table1[[#This Row],[Std. Price ($)]]</f>
        <v>802.84898794955029</v>
      </c>
      <c r="E1215" s="48">
        <v>972</v>
      </c>
      <c r="F1215" s="49">
        <v>0.8</v>
      </c>
      <c r="G1215" s="48">
        <v>0.77</v>
      </c>
      <c r="H1215" s="48">
        <v>0.62</v>
      </c>
      <c r="I1215" s="48">
        <v>32</v>
      </c>
      <c r="J1215" s="55">
        <f>Table1[[#This Row],[APU
(units)]]+(Table1[[#This Row],[APU Trend]]*Table1[[#This Row],[APU
(units)]])</f>
        <v>1749.6</v>
      </c>
      <c r="K1215" s="55" t="str">
        <f>IF(Table1[[#This Row],[On Hand Stock (units)]]&gt;J1215,"Yes","No")</f>
        <v>No</v>
      </c>
      <c r="L1215" s="55">
        <f>Table1[[#This Row],[Lead Time (days)]]/Table1[[#This Row],[S-OTD]]</f>
        <v>41.558441558441558</v>
      </c>
      <c r="M1215" s="55">
        <f>(Table1[[#This Row],[Demand variability (COV)]]/100)*E1215</f>
        <v>6.0263999999999998</v>
      </c>
      <c r="N1215" s="55">
        <f>AVERAGE(Table1[[#This Row],[Lead Time (days)]],Table1[[#This Row],[Exp. Lead time]])</f>
        <v>36.779220779220779</v>
      </c>
      <c r="O1215" s="55">
        <f>(Table1[[#This Row],[Exp. Lead time]]-N1215)^2</f>
        <v>22.840951256535671</v>
      </c>
      <c r="P1215" s="55">
        <v>22.840951256535671</v>
      </c>
      <c r="Q1215" s="55">
        <f>1.64*SQRT(Table1[[#This Row],[Lead Time (days)]]*(M1215^2)+Table1[[#This Row],[APU
(units)]]*P1215)</f>
        <v>250.67637133153545</v>
      </c>
      <c r="R1215" s="58">
        <f>Table1[[#This Row],[Safety Stock]]+(E1215/30)*Table1[[#This Row],[Lead Time (days)]]</f>
        <v>1287.4763713315353</v>
      </c>
      <c r="S1215" s="58" t="str">
        <f>IF(Table1[[#This Row],[On Hand Stock (units)]]&gt;R1215,"yes","no")</f>
        <v>no</v>
      </c>
      <c r="T1215" s="59">
        <f>Table1[[#This Row],[On Hand Stock (units)]]-J1215</f>
        <v>-946.75101205044962</v>
      </c>
      <c r="U1215" s="59">
        <f>Table1[[#This Row],[Exp. Lead time]]*Table1[[#This Row],[APU
(units)]]/30</f>
        <v>1346.4935064935064</v>
      </c>
      <c r="V1215" s="59">
        <f>Table1[[#This Row],[On Hand Stock (units)]]+U1215</f>
        <v>2149.3424944430567</v>
      </c>
      <c r="W1215" s="59" t="str">
        <f>IF(Table1[[#This Row],[On hand quantity after purchase]]&gt;Table1[[#This Row],[APU  Projection for oct]],"Yes","No")</f>
        <v>Yes</v>
      </c>
      <c r="X1215" s="59">
        <f>AE1215-Table1[[#This Row],[On Hand Stock (units)]]</f>
        <v>645060.71223524236</v>
      </c>
      <c r="Y1215" s="59">
        <f>MAX(Table1[[#This Row],[Qty required to meet next quarter]],Table1[[#This Row],[MOQ/One lead time demand]])</f>
        <v>645060.71223524236</v>
      </c>
      <c r="Z1215" s="59">
        <f>Table1[[#This Row],[Qty to purchase]]*Table1[[#This Row],[Std. Price ($)]]</f>
        <v>54951620.872826621</v>
      </c>
      <c r="AA1215" s="59"/>
      <c r="AB1215" s="59"/>
      <c r="AC1215" s="61">
        <f>Table1[[#This Row],[On Hand Stock (units)]]-(12*Table1[[#This Row],[APU
(units)]])</f>
        <v>-10861.15101205045</v>
      </c>
      <c r="AD1215" s="64">
        <v>7581.5999999999995</v>
      </c>
      <c r="AE1215" s="65">
        <f>AD1215*Table1[[#This Row],[Std. Price ($)]]</f>
        <v>645863.56122319191</v>
      </c>
    </row>
    <row r="1216" spans="1:31" ht="18.5" x14ac:dyDescent="0.35">
      <c r="A1216" s="46">
        <v>62012.316957003241</v>
      </c>
      <c r="B1216" s="47">
        <v>6.9659999999999993</v>
      </c>
      <c r="C1216" s="47">
        <v>5865.2165653261054</v>
      </c>
      <c r="D1216" s="47">
        <f>Table1[[#This Row],[On-Hand Stock ($)]]/Table1[[#This Row],[Std. Price ($)]]</f>
        <v>841.97768666754325</v>
      </c>
      <c r="E1216" s="48">
        <v>1772</v>
      </c>
      <c r="F1216" s="49">
        <v>0.8</v>
      </c>
      <c r="G1216" s="48">
        <v>0.77</v>
      </c>
      <c r="H1216" s="48">
        <v>0.57999999999999996</v>
      </c>
      <c r="I1216" s="48">
        <v>16</v>
      </c>
      <c r="J1216" s="55">
        <f>Table1[[#This Row],[APU
(units)]]+(Table1[[#This Row],[APU Trend]]*Table1[[#This Row],[APU
(units)]])</f>
        <v>3189.6000000000004</v>
      </c>
      <c r="K1216" s="55" t="str">
        <f>IF(Table1[[#This Row],[On Hand Stock (units)]]&gt;J1216,"Yes","No")</f>
        <v>No</v>
      </c>
      <c r="L1216" s="55">
        <f>Table1[[#This Row],[Lead Time (days)]]/Table1[[#This Row],[S-OTD]]</f>
        <v>20.779220779220779</v>
      </c>
      <c r="M1216" s="55">
        <f>(Table1[[#This Row],[Demand variability (COV)]]/100)*E1216</f>
        <v>10.2776</v>
      </c>
      <c r="N1216" s="55">
        <f>AVERAGE(Table1[[#This Row],[Lead Time (days)]],Table1[[#This Row],[Exp. Lead time]])</f>
        <v>18.38961038961039</v>
      </c>
      <c r="O1216" s="55">
        <f>(Table1[[#This Row],[Exp. Lead time]]-N1216)^2</f>
        <v>5.7102378141339178</v>
      </c>
      <c r="P1216" s="55">
        <v>5.7102378141339178</v>
      </c>
      <c r="Q1216" s="55">
        <f>1.64*SQRT(Table1[[#This Row],[Lead Time (days)]]*(M1216^2)+Table1[[#This Row],[APU
(units)]]*P1216)</f>
        <v>178.21455540855337</v>
      </c>
      <c r="R1216" s="58">
        <f>Table1[[#This Row],[Safety Stock]]+(E1216/30)*Table1[[#This Row],[Lead Time (days)]]</f>
        <v>1123.2812220752201</v>
      </c>
      <c r="S1216" s="58" t="str">
        <f>IF(Table1[[#This Row],[On Hand Stock (units)]]&gt;R1216,"yes","no")</f>
        <v>no</v>
      </c>
      <c r="T1216" s="59">
        <f>Table1[[#This Row],[On Hand Stock (units)]]-J1216</f>
        <v>-2347.622313332457</v>
      </c>
      <c r="U1216" s="59">
        <f>Table1[[#This Row],[Exp. Lead time]]*Table1[[#This Row],[APU
(units)]]/30</f>
        <v>1227.3593073593074</v>
      </c>
      <c r="V1216" s="59">
        <f>Table1[[#This Row],[On Hand Stock (units)]]+U1216</f>
        <v>2069.3369940268508</v>
      </c>
      <c r="W1216" s="59" t="str">
        <f>IF(Table1[[#This Row],[On hand quantity after purchase]]&gt;Table1[[#This Row],[APU  Projection for oct]],"Yes","No")</f>
        <v>No</v>
      </c>
      <c r="X1216" s="59">
        <f>AE1216-Table1[[#This Row],[On Hand Stock (units)]]</f>
        <v>95439.28791333246</v>
      </c>
      <c r="Y1216" s="59">
        <f>MAX(Table1[[#This Row],[Qty required to meet next quarter]],Table1[[#This Row],[MOQ/One lead time demand]])</f>
        <v>95439.28791333246</v>
      </c>
      <c r="Z1216" s="59">
        <f>Table1[[#This Row],[Qty to purchase]]*Table1[[#This Row],[Std. Price ($)]]</f>
        <v>664830.07960427389</v>
      </c>
      <c r="AA1216" s="59"/>
      <c r="AB1216" s="59"/>
      <c r="AC1216" s="61">
        <f>Table1[[#This Row],[On Hand Stock (units)]]-(12*Table1[[#This Row],[APU
(units)]])</f>
        <v>-20422.022313332458</v>
      </c>
      <c r="AD1216" s="64">
        <v>13821.600000000002</v>
      </c>
      <c r="AE1216" s="65">
        <f>AD1216*Table1[[#This Row],[Std. Price ($)]]</f>
        <v>96281.265599999999</v>
      </c>
    </row>
    <row r="1217" spans="1:31" ht="18.5" x14ac:dyDescent="0.35">
      <c r="A1217" s="46">
        <v>41888.403896906922</v>
      </c>
      <c r="B1217" s="47">
        <v>10.809143059999998</v>
      </c>
      <c r="C1217" s="47">
        <v>2255.7414529010171</v>
      </c>
      <c r="D1217" s="47">
        <f>Table1[[#This Row],[On-Hand Stock ($)]]/Table1[[#This Row],[Std. Price ($)]]</f>
        <v>208.68827809750695</v>
      </c>
      <c r="E1217" s="48">
        <v>1730</v>
      </c>
      <c r="F1217" s="49">
        <v>-0.6</v>
      </c>
      <c r="G1217" s="48">
        <v>0.77</v>
      </c>
      <c r="H1217" s="48">
        <v>0.48</v>
      </c>
      <c r="I1217" s="48">
        <v>5</v>
      </c>
      <c r="J1217" s="55">
        <f>Table1[[#This Row],[APU
(units)]]+(Table1[[#This Row],[APU Trend]]*Table1[[#This Row],[APU
(units)]])</f>
        <v>692</v>
      </c>
      <c r="K1217" s="55" t="str">
        <f>IF(Table1[[#This Row],[On Hand Stock (units)]]&gt;J1217,"Yes","No")</f>
        <v>No</v>
      </c>
      <c r="L1217" s="55">
        <f>Table1[[#This Row],[Lead Time (days)]]/Table1[[#This Row],[S-OTD]]</f>
        <v>6.4935064935064934</v>
      </c>
      <c r="M1217" s="55">
        <f>(Table1[[#This Row],[Demand variability (COV)]]/100)*E1217</f>
        <v>8.3039999999999985</v>
      </c>
      <c r="N1217" s="55">
        <f>AVERAGE(Table1[[#This Row],[Lead Time (days)]],Table1[[#This Row],[Exp. Lead time]])</f>
        <v>5.7467532467532472</v>
      </c>
      <c r="O1217" s="55">
        <f>(Table1[[#This Row],[Exp. Lead time]]-N1217)^2</f>
        <v>0.55764041153651478</v>
      </c>
      <c r="P1217" s="55">
        <v>0.55764041153651478</v>
      </c>
      <c r="Q1217" s="55">
        <f>1.64*SQRT(Table1[[#This Row],[Lead Time (days)]]*(M1217^2)+Table1[[#This Row],[APU
(units)]]*P1217)</f>
        <v>59.346703180300544</v>
      </c>
      <c r="R1217" s="58">
        <f>Table1[[#This Row],[Safety Stock]]+(E1217/30)*Table1[[#This Row],[Lead Time (days)]]</f>
        <v>347.68003651363387</v>
      </c>
      <c r="S1217" s="58" t="str">
        <f>IF(Table1[[#This Row],[On Hand Stock (units)]]&gt;R1217,"yes","no")</f>
        <v>no</v>
      </c>
      <c r="T1217" s="59">
        <f>Table1[[#This Row],[On Hand Stock (units)]]-J1217</f>
        <v>-483.31172190249305</v>
      </c>
      <c r="U1217" s="59">
        <f>Table1[[#This Row],[Exp. Lead time]]*Table1[[#This Row],[APU
(units)]]/30</f>
        <v>374.45887445887445</v>
      </c>
      <c r="V1217" s="59">
        <f>Table1[[#This Row],[On Hand Stock (units)]]+U1217</f>
        <v>583.14715255638134</v>
      </c>
      <c r="W1217" s="59" t="str">
        <f>IF(Table1[[#This Row],[On hand quantity after purchase]]&gt;Table1[[#This Row],[APU  Projection for oct]],"Yes","No")</f>
        <v>No</v>
      </c>
      <c r="X1217" s="59">
        <f>AE1217-Table1[[#This Row],[On Hand Stock (units)]]</f>
        <v>-11428.5787743775</v>
      </c>
      <c r="Y1217" s="59">
        <f>MAX(Table1[[#This Row],[Qty required to meet next quarter]],Table1[[#This Row],[MOQ/One lead time demand]])</f>
        <v>374.45887445887445</v>
      </c>
      <c r="Z1217" s="59">
        <f>Table1[[#This Row],[Qty to purchase]]*Table1[[#This Row],[Std. Price ($)]]</f>
        <v>4047.5795441125533</v>
      </c>
      <c r="AA1217" s="59"/>
      <c r="AB1217" s="59"/>
      <c r="AC1217" s="61">
        <f>Table1[[#This Row],[On Hand Stock (units)]]-(12*Table1[[#This Row],[APU
(units)]])</f>
        <v>-20551.311721902493</v>
      </c>
      <c r="AD1217" s="64">
        <v>-1037.9999999999995</v>
      </c>
      <c r="AE1217" s="65">
        <f>AD1217*Table1[[#This Row],[Std. Price ($)]]</f>
        <v>-11219.890496279993</v>
      </c>
    </row>
    <row r="1218" spans="1:31" ht="18.5" x14ac:dyDescent="0.35">
      <c r="A1218" s="46">
        <v>3243.3901468101321</v>
      </c>
      <c r="B1218" s="47">
        <v>18.854857579999997</v>
      </c>
      <c r="C1218" s="47">
        <v>27187.196239260385</v>
      </c>
      <c r="D1218" s="47">
        <f>Table1[[#This Row],[On-Hand Stock ($)]]/Table1[[#This Row],[Std. Price ($)]]</f>
        <v>1441.9199998677682</v>
      </c>
      <c r="E1218" s="48">
        <v>1376</v>
      </c>
      <c r="F1218" s="49">
        <v>0.2</v>
      </c>
      <c r="G1218" s="48">
        <v>0.77</v>
      </c>
      <c r="H1218" s="48">
        <v>0.41</v>
      </c>
      <c r="I1218" s="48">
        <v>52</v>
      </c>
      <c r="J1218" s="55">
        <f>Table1[[#This Row],[APU
(units)]]+(Table1[[#This Row],[APU Trend]]*Table1[[#This Row],[APU
(units)]])</f>
        <v>1651.2</v>
      </c>
      <c r="K1218" s="55" t="str">
        <f>IF(Table1[[#This Row],[On Hand Stock (units)]]&gt;J1218,"Yes","No")</f>
        <v>No</v>
      </c>
      <c r="L1218" s="55">
        <f>Table1[[#This Row],[Lead Time (days)]]/Table1[[#This Row],[S-OTD]]</f>
        <v>67.532467532467535</v>
      </c>
      <c r="M1218" s="55">
        <f>(Table1[[#This Row],[Demand variability (COV)]]/100)*E1218</f>
        <v>5.6415999999999995</v>
      </c>
      <c r="N1218" s="55">
        <f>AVERAGE(Table1[[#This Row],[Lead Time (days)]],Table1[[#This Row],[Exp. Lead time]])</f>
        <v>59.766233766233768</v>
      </c>
      <c r="O1218" s="55">
        <f>(Table1[[#This Row],[Exp. Lead time]]-N1218)^2</f>
        <v>60.314386911789533</v>
      </c>
      <c r="P1218" s="55">
        <v>60.314386911789533</v>
      </c>
      <c r="Q1218" s="55">
        <f>1.64*SQRT(Table1[[#This Row],[Lead Time (days)]]*(M1218^2)+Table1[[#This Row],[APU
(units)]]*P1218)</f>
        <v>477.14597032503491</v>
      </c>
      <c r="R1218" s="58">
        <f>Table1[[#This Row],[Safety Stock]]+(E1218/30)*Table1[[#This Row],[Lead Time (days)]]</f>
        <v>2862.2126369917014</v>
      </c>
      <c r="S1218" s="58" t="str">
        <f>IF(Table1[[#This Row],[On Hand Stock (units)]]&gt;R1218,"yes","no")</f>
        <v>no</v>
      </c>
      <c r="T1218" s="59">
        <f>Table1[[#This Row],[On Hand Stock (units)]]-J1218</f>
        <v>-209.28000013223186</v>
      </c>
      <c r="U1218" s="59">
        <f>Table1[[#This Row],[Exp. Lead time]]*Table1[[#This Row],[APU
(units)]]/30</f>
        <v>3097.489177489178</v>
      </c>
      <c r="V1218" s="59">
        <f>Table1[[#This Row],[On Hand Stock (units)]]+U1218</f>
        <v>4539.4091773569462</v>
      </c>
      <c r="W1218" s="59" t="str">
        <f>IF(Table1[[#This Row],[On hand quantity after purchase]]&gt;Table1[[#This Row],[APU  Projection for oct]],"Yes","No")</f>
        <v>Yes</v>
      </c>
      <c r="X1218" s="59">
        <f>AE1218-Table1[[#This Row],[On Hand Stock (units)]]</f>
        <v>107524.07292646823</v>
      </c>
      <c r="Y1218" s="59">
        <f>MAX(Table1[[#This Row],[Qty required to meet next quarter]],Table1[[#This Row],[MOQ/One lead time demand]])</f>
        <v>107524.07292646823</v>
      </c>
      <c r="Z1218" s="59">
        <f>Table1[[#This Row],[Qty to purchase]]*Table1[[#This Row],[Std. Price ($)]]</f>
        <v>2027351.0814500919</v>
      </c>
      <c r="AA1218" s="59"/>
      <c r="AB1218" s="59"/>
      <c r="AC1218" s="61">
        <f>Table1[[#This Row],[On Hand Stock (units)]]-(12*Table1[[#This Row],[APU
(units)]])</f>
        <v>-15070.080000132231</v>
      </c>
      <c r="AD1218" s="64">
        <v>5779.2000000000007</v>
      </c>
      <c r="AE1218" s="65">
        <f>AD1218*Table1[[#This Row],[Std. Price ($)]]</f>
        <v>108965.992926336</v>
      </c>
    </row>
    <row r="1219" spans="1:31" ht="18.5" x14ac:dyDescent="0.35">
      <c r="A1219" s="46">
        <v>43781.962179719136</v>
      </c>
      <c r="B1219" s="47">
        <v>6.3481974999999995</v>
      </c>
      <c r="C1219" s="47">
        <v>1605.5265223529468</v>
      </c>
      <c r="D1219" s="47">
        <f>Table1[[#This Row],[On-Hand Stock ($)]]/Table1[[#This Row],[Std. Price ($)]]</f>
        <v>252.91061318633311</v>
      </c>
      <c r="E1219" s="48">
        <v>1262</v>
      </c>
      <c r="F1219" s="49">
        <v>-0.1</v>
      </c>
      <c r="G1219" s="48">
        <v>0.77</v>
      </c>
      <c r="H1219" s="48">
        <v>0.59</v>
      </c>
      <c r="I1219" s="48">
        <v>8</v>
      </c>
      <c r="J1219" s="55">
        <f>Table1[[#This Row],[APU
(units)]]+(Table1[[#This Row],[APU Trend]]*Table1[[#This Row],[APU
(units)]])</f>
        <v>1135.8</v>
      </c>
      <c r="K1219" s="55" t="str">
        <f>IF(Table1[[#This Row],[On Hand Stock (units)]]&gt;J1219,"Yes","No")</f>
        <v>No</v>
      </c>
      <c r="L1219" s="55">
        <f>Table1[[#This Row],[Lead Time (days)]]/Table1[[#This Row],[S-OTD]]</f>
        <v>10.38961038961039</v>
      </c>
      <c r="M1219" s="55">
        <f>(Table1[[#This Row],[Demand variability (COV)]]/100)*E1219</f>
        <v>7.4458000000000002</v>
      </c>
      <c r="N1219" s="55">
        <f>AVERAGE(Table1[[#This Row],[Lead Time (days)]],Table1[[#This Row],[Exp. Lead time]])</f>
        <v>9.1948051948051948</v>
      </c>
      <c r="O1219" s="55">
        <f>(Table1[[#This Row],[Exp. Lead time]]-N1219)^2</f>
        <v>1.4275594535334795</v>
      </c>
      <c r="P1219" s="55">
        <v>1.4275594535334795</v>
      </c>
      <c r="Q1219" s="55">
        <f>1.64*SQRT(Table1[[#This Row],[Lead Time (days)]]*(M1219^2)+Table1[[#This Row],[APU
(units)]]*P1219)</f>
        <v>77.707269285869216</v>
      </c>
      <c r="R1219" s="58">
        <f>Table1[[#This Row],[Safety Stock]]+(E1219/30)*Table1[[#This Row],[Lead Time (days)]]</f>
        <v>414.2406026192026</v>
      </c>
      <c r="S1219" s="58" t="str">
        <f>IF(Table1[[#This Row],[On Hand Stock (units)]]&gt;R1219,"yes","no")</f>
        <v>no</v>
      </c>
      <c r="T1219" s="59">
        <f>Table1[[#This Row],[On Hand Stock (units)]]-J1219</f>
        <v>-882.88938681366687</v>
      </c>
      <c r="U1219" s="59">
        <f>Table1[[#This Row],[Exp. Lead time]]*Table1[[#This Row],[APU
(units)]]/30</f>
        <v>437.05627705627705</v>
      </c>
      <c r="V1219" s="59">
        <f>Table1[[#This Row],[On Hand Stock (units)]]+U1219</f>
        <v>689.96689024261013</v>
      </c>
      <c r="W1219" s="59" t="str">
        <f>IF(Table1[[#This Row],[On hand quantity after purchase]]&gt;Table1[[#This Row],[APU  Projection for oct]],"Yes","No")</f>
        <v>No</v>
      </c>
      <c r="X1219" s="59">
        <f>AE1219-Table1[[#This Row],[On Hand Stock (units)]]</f>
        <v>18974.509974813667</v>
      </c>
      <c r="Y1219" s="59">
        <f>MAX(Table1[[#This Row],[Qty required to meet next quarter]],Table1[[#This Row],[MOQ/One lead time demand]])</f>
        <v>18974.509974813667</v>
      </c>
      <c r="Z1219" s="59">
        <f>Table1[[#This Row],[Qty to purchase]]*Table1[[#This Row],[Std. Price ($)]]</f>
        <v>120453.93678583717</v>
      </c>
      <c r="AA1219" s="59"/>
      <c r="AB1219" s="59"/>
      <c r="AC1219" s="61">
        <f>Table1[[#This Row],[On Hand Stock (units)]]-(12*Table1[[#This Row],[APU
(units)]])</f>
        <v>-14891.089386813666</v>
      </c>
      <c r="AD1219" s="64">
        <v>3028.8</v>
      </c>
      <c r="AE1219" s="65">
        <f>AD1219*Table1[[#This Row],[Std. Price ($)]]</f>
        <v>19227.420588000001</v>
      </c>
    </row>
    <row r="1220" spans="1:31" ht="18.5" x14ac:dyDescent="0.35">
      <c r="A1220" s="46">
        <v>8994.7544826289977</v>
      </c>
      <c r="B1220" s="47">
        <v>10.112973059999998</v>
      </c>
      <c r="C1220" s="47">
        <v>17775.299159505208</v>
      </c>
      <c r="D1220" s="47">
        <f>Table1[[#This Row],[On-Hand Stock ($)]]/Table1[[#This Row],[Std. Price ($)]]</f>
        <v>1757.6729468223473</v>
      </c>
      <c r="E1220" s="48">
        <v>1682</v>
      </c>
      <c r="F1220" s="49">
        <v>-0.6</v>
      </c>
      <c r="G1220" s="48">
        <v>0.77</v>
      </c>
      <c r="H1220" s="48">
        <v>0.34</v>
      </c>
      <c r="I1220" s="48">
        <v>53</v>
      </c>
      <c r="J1220" s="55">
        <f>Table1[[#This Row],[APU
(units)]]+(Table1[[#This Row],[APU Trend]]*Table1[[#This Row],[APU
(units)]])</f>
        <v>672.80000000000007</v>
      </c>
      <c r="K1220" s="55" t="str">
        <f>IF(Table1[[#This Row],[On Hand Stock (units)]]&gt;J1220,"Yes","No")</f>
        <v>Yes</v>
      </c>
      <c r="L1220" s="55">
        <f>Table1[[#This Row],[Lead Time (days)]]/Table1[[#This Row],[S-OTD]]</f>
        <v>68.831168831168824</v>
      </c>
      <c r="M1220" s="55">
        <f>(Table1[[#This Row],[Demand variability (COV)]]/100)*E1220</f>
        <v>5.7188000000000008</v>
      </c>
      <c r="N1220" s="55">
        <f>AVERAGE(Table1[[#This Row],[Lead Time (days)]],Table1[[#This Row],[Exp. Lead time]])</f>
        <v>60.915584415584412</v>
      </c>
      <c r="O1220" s="55">
        <f>(Table1[[#This Row],[Exp. Lead time]]-N1220)^2</f>
        <v>62.656476640242822</v>
      </c>
      <c r="P1220" s="55">
        <v>62.656476640242822</v>
      </c>
      <c r="Q1220" s="55">
        <f>1.64*SQRT(Table1[[#This Row],[Lead Time (days)]]*(M1220^2)+Table1[[#This Row],[APU
(units)]]*P1220)</f>
        <v>536.7626083779403</v>
      </c>
      <c r="R1220" s="58">
        <f>Table1[[#This Row],[Safety Stock]]+(E1220/30)*Table1[[#This Row],[Lead Time (days)]]</f>
        <v>3508.2959417112734</v>
      </c>
      <c r="S1220" s="58" t="str">
        <f>IF(Table1[[#This Row],[On Hand Stock (units)]]&gt;R1220,"yes","no")</f>
        <v>no</v>
      </c>
      <c r="T1220" s="59">
        <f>Table1[[#This Row],[On Hand Stock (units)]]-J1220</f>
        <v>1084.8729468223473</v>
      </c>
      <c r="U1220" s="59">
        <f>Table1[[#This Row],[Exp. Lead time]]*Table1[[#This Row],[APU
(units)]]/30</f>
        <v>3859.1341991341988</v>
      </c>
      <c r="V1220" s="59">
        <f>Table1[[#This Row],[On Hand Stock (units)]]+U1220</f>
        <v>5616.8071459565463</v>
      </c>
      <c r="W1220" s="59" t="str">
        <f>IF(Table1[[#This Row],[On hand quantity after purchase]]&gt;Table1[[#This Row],[APU  Projection for oct]],"Yes","No")</f>
        <v>Yes</v>
      </c>
      <c r="X1220" s="59">
        <f>AE1220-Table1[[#This Row],[On Hand Stock (units)]]</f>
        <v>-11963.685358974342</v>
      </c>
      <c r="Y1220" s="59">
        <f>MAX(Table1[[#This Row],[Qty required to meet next quarter]],Table1[[#This Row],[MOQ/One lead time demand]])</f>
        <v>3859.1341991341988</v>
      </c>
      <c r="Z1220" s="59">
        <f>Table1[[#This Row],[Qty to purchase]]*Table1[[#This Row],[Std. Price ($)]]</f>
        <v>39027.32019076882</v>
      </c>
      <c r="AA1220" s="59"/>
      <c r="AB1220" s="59"/>
      <c r="AC1220" s="61">
        <f>Table1[[#This Row],[On Hand Stock (units)]]-(12*Table1[[#This Row],[APU
(units)]])</f>
        <v>-18426.327053177654</v>
      </c>
      <c r="AD1220" s="64">
        <v>-1009.1999999999997</v>
      </c>
      <c r="AE1220" s="65">
        <f>AD1220*Table1[[#This Row],[Std. Price ($)]]</f>
        <v>-10206.012412151995</v>
      </c>
    </row>
    <row r="1221" spans="1:31" ht="18.5" x14ac:dyDescent="0.35">
      <c r="A1221" s="46">
        <v>43160.035546588246</v>
      </c>
      <c r="B1221" s="47">
        <v>6.2966882299999991</v>
      </c>
      <c r="C1221" s="47">
        <v>1203.4171199708271</v>
      </c>
      <c r="D1221" s="47">
        <f>Table1[[#This Row],[On-Hand Stock ($)]]/Table1[[#This Row],[Std. Price ($)]]</f>
        <v>191.11905751300429</v>
      </c>
      <c r="E1221" s="48">
        <v>1408</v>
      </c>
      <c r="F1221" s="49">
        <v>1.2</v>
      </c>
      <c r="G1221" s="48">
        <v>0.77</v>
      </c>
      <c r="H1221" s="48">
        <v>0.24</v>
      </c>
      <c r="I1221" s="48">
        <v>6</v>
      </c>
      <c r="J1221" s="55">
        <f>Table1[[#This Row],[APU
(units)]]+(Table1[[#This Row],[APU Trend]]*Table1[[#This Row],[APU
(units)]])</f>
        <v>3097.6</v>
      </c>
      <c r="K1221" s="55" t="str">
        <f>IF(Table1[[#This Row],[On Hand Stock (units)]]&gt;J1221,"Yes","No")</f>
        <v>No</v>
      </c>
      <c r="L1221" s="55">
        <f>Table1[[#This Row],[Lead Time (days)]]/Table1[[#This Row],[S-OTD]]</f>
        <v>7.7922077922077921</v>
      </c>
      <c r="M1221" s="55">
        <f>(Table1[[#This Row],[Demand variability (COV)]]/100)*E1221</f>
        <v>3.3791999999999995</v>
      </c>
      <c r="N1221" s="55">
        <f>AVERAGE(Table1[[#This Row],[Lead Time (days)]],Table1[[#This Row],[Exp. Lead time]])</f>
        <v>6.8961038961038961</v>
      </c>
      <c r="O1221" s="55">
        <f>(Table1[[#This Row],[Exp. Lead time]]-N1221)^2</f>
        <v>0.80300219261258221</v>
      </c>
      <c r="P1221" s="55">
        <v>0.80300219261258221</v>
      </c>
      <c r="Q1221" s="55">
        <f>1.64*SQRT(Table1[[#This Row],[Lead Time (days)]]*(M1221^2)+Table1[[#This Row],[APU
(units)]]*P1221)</f>
        <v>56.790930168085737</v>
      </c>
      <c r="R1221" s="58">
        <f>Table1[[#This Row],[Safety Stock]]+(E1221/30)*Table1[[#This Row],[Lead Time (days)]]</f>
        <v>338.39093016808567</v>
      </c>
      <c r="S1221" s="58" t="str">
        <f>IF(Table1[[#This Row],[On Hand Stock (units)]]&gt;R1221,"yes","no")</f>
        <v>no</v>
      </c>
      <c r="T1221" s="59">
        <f>Table1[[#This Row],[On Hand Stock (units)]]-J1221</f>
        <v>-2906.4809424869954</v>
      </c>
      <c r="U1221" s="59">
        <f>Table1[[#This Row],[Exp. Lead time]]*Table1[[#This Row],[APU
(units)]]/30</f>
        <v>365.71428571428567</v>
      </c>
      <c r="V1221" s="59">
        <f>Table1[[#This Row],[On Hand Stock (units)]]+U1221</f>
        <v>556.83334322729002</v>
      </c>
      <c r="W1221" s="59" t="str">
        <f>IF(Table1[[#This Row],[On hand quantity after purchase]]&gt;Table1[[#This Row],[APU  Projection for oct]],"Yes","No")</f>
        <v>No</v>
      </c>
      <c r="X1221" s="59">
        <f>AE1221-Table1[[#This Row],[On Hand Stock (units)]]</f>
        <v>90239.398626454975</v>
      </c>
      <c r="Y1221" s="59">
        <f>MAX(Table1[[#This Row],[Qty required to meet next quarter]],Table1[[#This Row],[MOQ/One lead time demand]])</f>
        <v>90239.398626454975</v>
      </c>
      <c r="Z1221" s="59">
        <f>Table1[[#This Row],[Qty to purchase]]*Table1[[#This Row],[Std. Price ($)]]</f>
        <v>568209.35921347712</v>
      </c>
      <c r="AA1221" s="59"/>
      <c r="AB1221" s="59"/>
      <c r="AC1221" s="61">
        <f>Table1[[#This Row],[On Hand Stock (units)]]-(12*Table1[[#This Row],[APU
(units)]])</f>
        <v>-16704.880942486994</v>
      </c>
      <c r="AD1221" s="64">
        <v>14361.599999999999</v>
      </c>
      <c r="AE1221" s="65">
        <f>AD1221*Table1[[#This Row],[Std. Price ($)]]</f>
        <v>90430.517683967977</v>
      </c>
    </row>
    <row r="1222" spans="1:31" ht="18.5" x14ac:dyDescent="0.35">
      <c r="A1222" s="46">
        <v>23852.519956322471</v>
      </c>
      <c r="B1222" s="47">
        <v>16.090599999999998</v>
      </c>
      <c r="C1222" s="47">
        <v>28600.690464564635</v>
      </c>
      <c r="D1222" s="47">
        <f>Table1[[#This Row],[On-Hand Stock ($)]]/Table1[[#This Row],[Std. Price ($)]]</f>
        <v>1777.4781838194124</v>
      </c>
      <c r="E1222" s="48">
        <v>1156</v>
      </c>
      <c r="F1222" s="49">
        <v>0.8</v>
      </c>
      <c r="G1222" s="48">
        <v>0.77</v>
      </c>
      <c r="H1222" s="48">
        <v>1.46</v>
      </c>
      <c r="I1222" s="48">
        <v>26</v>
      </c>
      <c r="J1222" s="55">
        <f>Table1[[#This Row],[APU
(units)]]+(Table1[[#This Row],[APU Trend]]*Table1[[#This Row],[APU
(units)]])</f>
        <v>2080.8000000000002</v>
      </c>
      <c r="K1222" s="55" t="str">
        <f>IF(Table1[[#This Row],[On Hand Stock (units)]]&gt;J1222,"Yes","No")</f>
        <v>No</v>
      </c>
      <c r="L1222" s="55">
        <f>Table1[[#This Row],[Lead Time (days)]]/Table1[[#This Row],[S-OTD]]</f>
        <v>33.766233766233768</v>
      </c>
      <c r="M1222" s="55">
        <f>(Table1[[#This Row],[Demand variability (COV)]]/100)*E1222</f>
        <v>16.877600000000001</v>
      </c>
      <c r="N1222" s="55">
        <f>AVERAGE(Table1[[#This Row],[Lead Time (days)]],Table1[[#This Row],[Exp. Lead time]])</f>
        <v>29.883116883116884</v>
      </c>
      <c r="O1222" s="55">
        <f>(Table1[[#This Row],[Exp. Lead time]]-N1222)^2</f>
        <v>15.078596727947383</v>
      </c>
      <c r="P1222" s="55">
        <v>15.078596727947383</v>
      </c>
      <c r="Q1222" s="55">
        <f>1.64*SQRT(Table1[[#This Row],[Lead Time (days)]]*(M1222^2)+Table1[[#This Row],[APU
(units)]]*P1222)</f>
        <v>258.46028366287032</v>
      </c>
      <c r="R1222" s="58">
        <f>Table1[[#This Row],[Safety Stock]]+(E1222/30)*Table1[[#This Row],[Lead Time (days)]]</f>
        <v>1260.3269503295369</v>
      </c>
      <c r="S1222" s="58" t="str">
        <f>IF(Table1[[#This Row],[On Hand Stock (units)]]&gt;R1222,"yes","no")</f>
        <v>yes</v>
      </c>
      <c r="T1222" s="59">
        <f>Table1[[#This Row],[On Hand Stock (units)]]-J1222</f>
        <v>-303.3218161805878</v>
      </c>
      <c r="U1222" s="59">
        <f>Table1[[#This Row],[Exp. Lead time]]*Table1[[#This Row],[APU
(units)]]/30</f>
        <v>1301.1255411255411</v>
      </c>
      <c r="V1222" s="59">
        <f>Table1[[#This Row],[On Hand Stock (units)]]+U1222</f>
        <v>3078.6037249449537</v>
      </c>
      <c r="W1222" s="59" t="str">
        <f>IF(Table1[[#This Row],[On hand quantity after purchase]]&gt;Table1[[#This Row],[APU  Projection for oct]],"Yes","No")</f>
        <v>Yes</v>
      </c>
      <c r="X1222" s="59">
        <f>AE1222-Table1[[#This Row],[On Hand Stock (units)]]</f>
        <v>143308.24389618059</v>
      </c>
      <c r="Y1222" s="59">
        <f>MAX(Table1[[#This Row],[Qty required to meet next quarter]],Table1[[#This Row],[MOQ/One lead time demand]])</f>
        <v>143308.24389618059</v>
      </c>
      <c r="Z1222" s="59">
        <f>Table1[[#This Row],[Qty to purchase]]*Table1[[#This Row],[Std. Price ($)]]</f>
        <v>2305915.6292358832</v>
      </c>
      <c r="AA1222" s="59"/>
      <c r="AB1222" s="59"/>
      <c r="AC1222" s="61">
        <f>Table1[[#This Row],[On Hand Stock (units)]]-(12*Table1[[#This Row],[APU
(units)]])</f>
        <v>-12094.521816180588</v>
      </c>
      <c r="AD1222" s="64">
        <v>9016.8000000000011</v>
      </c>
      <c r="AE1222" s="65">
        <f>AD1222*Table1[[#This Row],[Std. Price ($)]]</f>
        <v>145085.72208000001</v>
      </c>
    </row>
    <row r="1223" spans="1:31" ht="18.5" x14ac:dyDescent="0.35">
      <c r="A1223" s="46">
        <v>67475.824101447884</v>
      </c>
      <c r="B1223" s="47">
        <v>5.5154465999999998</v>
      </c>
      <c r="C1223" s="47">
        <v>4657.4615588080715</v>
      </c>
      <c r="D1223" s="47">
        <f>Table1[[#This Row],[On-Hand Stock ($)]]/Table1[[#This Row],[Std. Price ($)]]</f>
        <v>844.43960690473762</v>
      </c>
      <c r="E1223" s="48">
        <v>1318</v>
      </c>
      <c r="F1223" s="49">
        <v>-0.4</v>
      </c>
      <c r="G1223" s="48">
        <v>0.77</v>
      </c>
      <c r="H1223" s="48">
        <v>0.56000000000000005</v>
      </c>
      <c r="I1223" s="48">
        <v>21</v>
      </c>
      <c r="J1223" s="55">
        <f>Table1[[#This Row],[APU
(units)]]+(Table1[[#This Row],[APU Trend]]*Table1[[#This Row],[APU
(units)]])</f>
        <v>790.8</v>
      </c>
      <c r="K1223" s="55" t="str">
        <f>IF(Table1[[#This Row],[On Hand Stock (units)]]&gt;J1223,"Yes","No")</f>
        <v>Yes</v>
      </c>
      <c r="L1223" s="55">
        <f>Table1[[#This Row],[Lead Time (days)]]/Table1[[#This Row],[S-OTD]]</f>
        <v>27.272727272727273</v>
      </c>
      <c r="M1223" s="55">
        <f>(Table1[[#This Row],[Demand variability (COV)]]/100)*E1223</f>
        <v>7.3808000000000007</v>
      </c>
      <c r="N1223" s="55">
        <f>AVERAGE(Table1[[#This Row],[Lead Time (days)]],Table1[[#This Row],[Exp. Lead time]])</f>
        <v>24.136363636363637</v>
      </c>
      <c r="O1223" s="55">
        <f>(Table1[[#This Row],[Exp. Lead time]]-N1223)^2</f>
        <v>9.8367768595041341</v>
      </c>
      <c r="P1223" s="55">
        <v>9.8367768595041341</v>
      </c>
      <c r="Q1223" s="55">
        <f>1.64*SQRT(Table1[[#This Row],[Lead Time (days)]]*(M1223^2)+Table1[[#This Row],[APU
(units)]]*P1223)</f>
        <v>194.80046943060438</v>
      </c>
      <c r="R1223" s="58">
        <f>Table1[[#This Row],[Safety Stock]]+(E1223/30)*Table1[[#This Row],[Lead Time (days)]]</f>
        <v>1117.4004694306043</v>
      </c>
      <c r="S1223" s="58" t="str">
        <f>IF(Table1[[#This Row],[On Hand Stock (units)]]&gt;R1223,"yes","no")</f>
        <v>no</v>
      </c>
      <c r="T1223" s="59">
        <f>Table1[[#This Row],[On Hand Stock (units)]]-J1223</f>
        <v>53.639606904737661</v>
      </c>
      <c r="U1223" s="59">
        <f>Table1[[#This Row],[Exp. Lead time]]*Table1[[#This Row],[APU
(units)]]/30</f>
        <v>1198.1818181818182</v>
      </c>
      <c r="V1223" s="59">
        <f>Table1[[#This Row],[On Hand Stock (units)]]+U1223</f>
        <v>2042.621425086556</v>
      </c>
      <c r="W1223" s="59" t="str">
        <f>IF(Table1[[#This Row],[On hand quantity after purchase]]&gt;Table1[[#This Row],[APU  Projection for oct]],"Yes","No")</f>
        <v>Yes</v>
      </c>
      <c r="X1223" s="59">
        <f>AE1223-Table1[[#This Row],[On Hand Stock (units)]]</f>
        <v>3517.1755643752608</v>
      </c>
      <c r="Y1223" s="59">
        <f>MAX(Table1[[#This Row],[Qty required to meet next quarter]],Table1[[#This Row],[MOQ/One lead time demand]])</f>
        <v>3517.1755643752608</v>
      </c>
      <c r="Z1223" s="59">
        <f>Table1[[#This Row],[Qty to purchase]]*Table1[[#This Row],[Std. Price ($)]]</f>
        <v>19398.794008136614</v>
      </c>
      <c r="AA1223" s="59"/>
      <c r="AB1223" s="59"/>
      <c r="AC1223" s="61">
        <f>Table1[[#This Row],[On Hand Stock (units)]]-(12*Table1[[#This Row],[APU
(units)]])</f>
        <v>-14971.560393095262</v>
      </c>
      <c r="AD1223" s="64">
        <v>790.79999999999973</v>
      </c>
      <c r="AE1223" s="65">
        <f>AD1223*Table1[[#This Row],[Std. Price ($)]]</f>
        <v>4361.6151712799983</v>
      </c>
    </row>
    <row r="1224" spans="1:31" ht="18.5" x14ac:dyDescent="0.35">
      <c r="A1224" s="46">
        <v>53960.605651557125</v>
      </c>
      <c r="B1224" s="47">
        <v>6.724497809999999</v>
      </c>
      <c r="C1224" s="47">
        <v>7160.4149124896912</v>
      </c>
      <c r="D1224" s="47">
        <f>Table1[[#This Row],[On-Hand Stock ($)]]/Table1[[#This Row],[Std. Price ($)]]</f>
        <v>1064.8252278172267</v>
      </c>
      <c r="E1224" s="48">
        <v>1884</v>
      </c>
      <c r="F1224" s="49">
        <v>1.5</v>
      </c>
      <c r="G1224" s="48">
        <v>0.77</v>
      </c>
      <c r="H1224" s="48">
        <v>0.73</v>
      </c>
      <c r="I1224" s="48">
        <v>16</v>
      </c>
      <c r="J1224" s="55">
        <f>Table1[[#This Row],[APU
(units)]]+(Table1[[#This Row],[APU Trend]]*Table1[[#This Row],[APU
(units)]])</f>
        <v>4710</v>
      </c>
      <c r="K1224" s="55" t="str">
        <f>IF(Table1[[#This Row],[On Hand Stock (units)]]&gt;J1224,"Yes","No")</f>
        <v>No</v>
      </c>
      <c r="L1224" s="55">
        <f>Table1[[#This Row],[Lead Time (days)]]/Table1[[#This Row],[S-OTD]]</f>
        <v>20.779220779220779</v>
      </c>
      <c r="M1224" s="55">
        <f>(Table1[[#This Row],[Demand variability (COV)]]/100)*E1224</f>
        <v>13.7532</v>
      </c>
      <c r="N1224" s="55">
        <f>AVERAGE(Table1[[#This Row],[Lead Time (days)]],Table1[[#This Row],[Exp. Lead time]])</f>
        <v>18.38961038961039</v>
      </c>
      <c r="O1224" s="55">
        <f>(Table1[[#This Row],[Exp. Lead time]]-N1224)^2</f>
        <v>5.7102378141339178</v>
      </c>
      <c r="P1224" s="55">
        <v>5.7102378141339178</v>
      </c>
      <c r="Q1224" s="55">
        <f>1.64*SQRT(Table1[[#This Row],[Lead Time (days)]]*(M1224^2)+Table1[[#This Row],[APU
(units)]]*P1224)</f>
        <v>192.54812643795177</v>
      </c>
      <c r="R1224" s="58">
        <f>Table1[[#This Row],[Safety Stock]]+(E1224/30)*Table1[[#This Row],[Lead Time (days)]]</f>
        <v>1197.3481264379518</v>
      </c>
      <c r="S1224" s="58" t="str">
        <f>IF(Table1[[#This Row],[On Hand Stock (units)]]&gt;R1224,"yes","no")</f>
        <v>no</v>
      </c>
      <c r="T1224" s="59">
        <f>Table1[[#This Row],[On Hand Stock (units)]]-J1224</f>
        <v>-3645.1747721827733</v>
      </c>
      <c r="U1224" s="59">
        <f>Table1[[#This Row],[Exp. Lead time]]*Table1[[#This Row],[APU
(units)]]/30</f>
        <v>1304.9350649350649</v>
      </c>
      <c r="V1224" s="59">
        <f>Table1[[#This Row],[On Hand Stock (units)]]+U1224</f>
        <v>2369.7602927522917</v>
      </c>
      <c r="W1224" s="59" t="str">
        <f>IF(Table1[[#This Row],[On hand quantity after purchase]]&gt;Table1[[#This Row],[APU  Projection for oct]],"Yes","No")</f>
        <v>No</v>
      </c>
      <c r="X1224" s="59">
        <f>AE1224-Table1[[#This Row],[On Hand Stock (units)]]</f>
        <v>150962.62126066274</v>
      </c>
      <c r="Y1224" s="59">
        <f>MAX(Table1[[#This Row],[Qty required to meet next quarter]],Table1[[#This Row],[MOQ/One lead time demand]])</f>
        <v>150962.62126066274</v>
      </c>
      <c r="Z1224" s="59">
        <f>Table1[[#This Row],[Qty to purchase]]*Table1[[#This Row],[Std. Price ($)]]</f>
        <v>1015147.8160591859</v>
      </c>
      <c r="AA1224" s="59"/>
      <c r="AB1224" s="59"/>
      <c r="AC1224" s="61">
        <f>Table1[[#This Row],[On Hand Stock (units)]]-(12*Table1[[#This Row],[APU
(units)]])</f>
        <v>-21543.174772182774</v>
      </c>
      <c r="AD1224" s="64">
        <v>22608</v>
      </c>
      <c r="AE1224" s="65">
        <f>AD1224*Table1[[#This Row],[Std. Price ($)]]</f>
        <v>152027.44648847997</v>
      </c>
    </row>
    <row r="1225" spans="1:31" ht="18.5" x14ac:dyDescent="0.35">
      <c r="A1225" s="46">
        <v>82197.084448877285</v>
      </c>
      <c r="B1225" s="47">
        <v>9.73580501</v>
      </c>
      <c r="C1225" s="47">
        <v>9914.2224554382537</v>
      </c>
      <c r="D1225" s="47">
        <f>Table1[[#This Row],[On-Hand Stock ($)]]/Table1[[#This Row],[Std. Price ($)]]</f>
        <v>1018.3259057936139</v>
      </c>
      <c r="E1225" s="48">
        <v>850</v>
      </c>
      <c r="F1225" s="49">
        <v>1.2</v>
      </c>
      <c r="G1225" s="48">
        <v>0.77</v>
      </c>
      <c r="H1225" s="48">
        <v>1.07</v>
      </c>
      <c r="I1225" s="48">
        <v>26</v>
      </c>
      <c r="J1225" s="55">
        <f>Table1[[#This Row],[APU
(units)]]+(Table1[[#This Row],[APU Trend]]*Table1[[#This Row],[APU
(units)]])</f>
        <v>1870</v>
      </c>
      <c r="K1225" s="55" t="str">
        <f>IF(Table1[[#This Row],[On Hand Stock (units)]]&gt;J1225,"Yes","No")</f>
        <v>No</v>
      </c>
      <c r="L1225" s="55">
        <f>Table1[[#This Row],[Lead Time (days)]]/Table1[[#This Row],[S-OTD]]</f>
        <v>33.766233766233768</v>
      </c>
      <c r="M1225" s="55">
        <f>(Table1[[#This Row],[Demand variability (COV)]]/100)*E1225</f>
        <v>9.0950000000000006</v>
      </c>
      <c r="N1225" s="55">
        <f>AVERAGE(Table1[[#This Row],[Lead Time (days)]],Table1[[#This Row],[Exp. Lead time]])</f>
        <v>29.883116883116884</v>
      </c>
      <c r="O1225" s="55">
        <f>(Table1[[#This Row],[Exp. Lead time]]-N1225)^2</f>
        <v>15.078596727947383</v>
      </c>
      <c r="P1225" s="55">
        <v>15.078596727947383</v>
      </c>
      <c r="Q1225" s="55">
        <f>1.64*SQRT(Table1[[#This Row],[Lead Time (days)]]*(M1225^2)+Table1[[#This Row],[APU
(units)]]*P1225)</f>
        <v>200.64045710226088</v>
      </c>
      <c r="R1225" s="58">
        <f>Table1[[#This Row],[Safety Stock]]+(E1225/30)*Table1[[#This Row],[Lead Time (days)]]</f>
        <v>937.30712376892757</v>
      </c>
      <c r="S1225" s="58" t="str">
        <f>IF(Table1[[#This Row],[On Hand Stock (units)]]&gt;R1225,"yes","no")</f>
        <v>yes</v>
      </c>
      <c r="T1225" s="59">
        <f>Table1[[#This Row],[On Hand Stock (units)]]-J1225</f>
        <v>-851.67409420638614</v>
      </c>
      <c r="U1225" s="59">
        <f>Table1[[#This Row],[Exp. Lead time]]*Table1[[#This Row],[APU
(units)]]/30</f>
        <v>956.70995670995683</v>
      </c>
      <c r="V1225" s="59">
        <f>Table1[[#This Row],[On Hand Stock (units)]]+U1225</f>
        <v>1975.0358625035706</v>
      </c>
      <c r="W1225" s="59" t="str">
        <f>IF(Table1[[#This Row],[On hand quantity after purchase]]&gt;Table1[[#This Row],[APU  Projection for oct]],"Yes","No")</f>
        <v>Yes</v>
      </c>
      <c r="X1225" s="59">
        <f>AE1225-Table1[[#This Row],[On Hand Stock (units)]]</f>
        <v>83391.103530906388</v>
      </c>
      <c r="Y1225" s="59">
        <f>MAX(Table1[[#This Row],[Qty required to meet next quarter]],Table1[[#This Row],[MOQ/One lead time demand]])</f>
        <v>83391.103530906388</v>
      </c>
      <c r="Z1225" s="59">
        <f>Table1[[#This Row],[Qty to purchase]]*Table1[[#This Row],[Std. Price ($)]]</f>
        <v>811879.52354562713</v>
      </c>
      <c r="AA1225" s="59"/>
      <c r="AB1225" s="59"/>
      <c r="AC1225" s="61">
        <f>Table1[[#This Row],[On Hand Stock (units)]]-(12*Table1[[#This Row],[APU
(units)]])</f>
        <v>-9181.6740942063861</v>
      </c>
      <c r="AD1225" s="64">
        <v>8670</v>
      </c>
      <c r="AE1225" s="65">
        <f>AD1225*Table1[[#This Row],[Std. Price ($)]]</f>
        <v>84409.429436699997</v>
      </c>
    </row>
    <row r="1226" spans="1:31" ht="18.5" x14ac:dyDescent="0.35">
      <c r="A1226" s="46">
        <v>88372.460095171002</v>
      </c>
      <c r="B1226" s="47">
        <v>11.603721139999998</v>
      </c>
      <c r="C1226" s="47">
        <v>12859.211628642261</v>
      </c>
      <c r="D1226" s="47">
        <f>Table1[[#This Row],[On-Hand Stock ($)]]/Table1[[#This Row],[Std. Price ($)]]</f>
        <v>1108.1972303104023</v>
      </c>
      <c r="E1226" s="48">
        <v>1116</v>
      </c>
      <c r="F1226" s="49">
        <v>0.8</v>
      </c>
      <c r="G1226" s="48">
        <v>0.77</v>
      </c>
      <c r="H1226" s="48">
        <v>1.1200000000000001</v>
      </c>
      <c r="I1226" s="48">
        <v>21</v>
      </c>
      <c r="J1226" s="55">
        <f>Table1[[#This Row],[APU
(units)]]+(Table1[[#This Row],[APU Trend]]*Table1[[#This Row],[APU
(units)]])</f>
        <v>2008.8000000000002</v>
      </c>
      <c r="K1226" s="55" t="str">
        <f>IF(Table1[[#This Row],[On Hand Stock (units)]]&gt;J1226,"Yes","No")</f>
        <v>No</v>
      </c>
      <c r="L1226" s="55">
        <f>Table1[[#This Row],[Lead Time (days)]]/Table1[[#This Row],[S-OTD]]</f>
        <v>27.272727272727273</v>
      </c>
      <c r="M1226" s="55">
        <f>(Table1[[#This Row],[Demand variability (COV)]]/100)*E1226</f>
        <v>12.499200000000002</v>
      </c>
      <c r="N1226" s="55">
        <f>AVERAGE(Table1[[#This Row],[Lead Time (days)]],Table1[[#This Row],[Exp. Lead time]])</f>
        <v>24.136363636363637</v>
      </c>
      <c r="O1226" s="55">
        <f>(Table1[[#This Row],[Exp. Lead time]]-N1226)^2</f>
        <v>9.8367768595041341</v>
      </c>
      <c r="P1226" s="55">
        <v>9.8367768595041341</v>
      </c>
      <c r="Q1226" s="55">
        <f>1.64*SQRT(Table1[[#This Row],[Lead Time (days)]]*(M1226^2)+Table1[[#This Row],[APU
(units)]]*P1226)</f>
        <v>195.83188420240441</v>
      </c>
      <c r="R1226" s="58">
        <f>Table1[[#This Row],[Safety Stock]]+(E1226/30)*Table1[[#This Row],[Lead Time (days)]]</f>
        <v>977.0318842024044</v>
      </c>
      <c r="S1226" s="58" t="str">
        <f>IF(Table1[[#This Row],[On Hand Stock (units)]]&gt;R1226,"yes","no")</f>
        <v>yes</v>
      </c>
      <c r="T1226" s="59">
        <f>Table1[[#This Row],[On Hand Stock (units)]]-J1226</f>
        <v>-900.60276968959784</v>
      </c>
      <c r="U1226" s="59">
        <f>Table1[[#This Row],[Exp. Lead time]]*Table1[[#This Row],[APU
(units)]]/30</f>
        <v>1014.5454545454545</v>
      </c>
      <c r="V1226" s="59">
        <f>Table1[[#This Row],[On Hand Stock (units)]]+U1226</f>
        <v>2122.7426848558571</v>
      </c>
      <c r="W1226" s="59" t="str">
        <f>IF(Table1[[#This Row],[On hand quantity after purchase]]&gt;Table1[[#This Row],[APU  Projection for oct]],"Yes","No")</f>
        <v>Yes</v>
      </c>
      <c r="X1226" s="59">
        <f>AE1226-Table1[[#This Row],[On Hand Stock (units)]]</f>
        <v>99899.874549161599</v>
      </c>
      <c r="Y1226" s="59">
        <f>MAX(Table1[[#This Row],[Qty required to meet next quarter]],Table1[[#This Row],[MOQ/One lead time demand]])</f>
        <v>99899.874549161599</v>
      </c>
      <c r="Z1226" s="59">
        <f>Table1[[#This Row],[Qty to purchase]]*Table1[[#This Row],[Std. Price ($)]]</f>
        <v>1159210.2861894541</v>
      </c>
      <c r="AA1226" s="59"/>
      <c r="AB1226" s="59"/>
      <c r="AC1226" s="61">
        <f>Table1[[#This Row],[On Hand Stock (units)]]-(12*Table1[[#This Row],[APU
(units)]])</f>
        <v>-12283.802769689597</v>
      </c>
      <c r="AD1226" s="64">
        <v>8704.8000000000011</v>
      </c>
      <c r="AE1226" s="65">
        <f>AD1226*Table1[[#This Row],[Std. Price ($)]]</f>
        <v>101008.071779472</v>
      </c>
    </row>
    <row r="1227" spans="1:31" ht="18.5" x14ac:dyDescent="0.35">
      <c r="A1227" s="46">
        <v>58114.460967395644</v>
      </c>
      <c r="B1227" s="47">
        <v>7.3636648599999992</v>
      </c>
      <c r="C1227" s="47">
        <v>7036.659496877719</v>
      </c>
      <c r="D1227" s="47">
        <f>Table1[[#This Row],[On-Hand Stock ($)]]/Table1[[#This Row],[Std. Price ($)]]</f>
        <v>955.59203612068245</v>
      </c>
      <c r="E1227" s="48">
        <v>2144</v>
      </c>
      <c r="F1227" s="49">
        <v>0.2</v>
      </c>
      <c r="G1227" s="48">
        <v>0.77</v>
      </c>
      <c r="H1227" s="48">
        <v>0.49</v>
      </c>
      <c r="I1227" s="48">
        <v>17</v>
      </c>
      <c r="J1227" s="55">
        <f>Table1[[#This Row],[APU
(units)]]+(Table1[[#This Row],[APU Trend]]*Table1[[#This Row],[APU
(units)]])</f>
        <v>2572.8000000000002</v>
      </c>
      <c r="K1227" s="55" t="str">
        <f>IF(Table1[[#This Row],[On Hand Stock (units)]]&gt;J1227,"Yes","No")</f>
        <v>No</v>
      </c>
      <c r="L1227" s="55">
        <f>Table1[[#This Row],[Lead Time (days)]]/Table1[[#This Row],[S-OTD]]</f>
        <v>22.077922077922079</v>
      </c>
      <c r="M1227" s="55">
        <f>(Table1[[#This Row],[Demand variability (COV)]]/100)*E1227</f>
        <v>10.505599999999999</v>
      </c>
      <c r="N1227" s="55">
        <f>AVERAGE(Table1[[#This Row],[Lead Time (days)]],Table1[[#This Row],[Exp. Lead time]])</f>
        <v>19.538961038961041</v>
      </c>
      <c r="O1227" s="55">
        <f>(Table1[[#This Row],[Exp. Lead time]]-N1227)^2</f>
        <v>6.4463231573621114</v>
      </c>
      <c r="P1227" s="55">
        <v>6.4463231573621114</v>
      </c>
      <c r="Q1227" s="55">
        <f>1.64*SQRT(Table1[[#This Row],[Lead Time (days)]]*(M1227^2)+Table1[[#This Row],[APU
(units)]]*P1227)</f>
        <v>205.4728674066329</v>
      </c>
      <c r="R1227" s="58">
        <f>Table1[[#This Row],[Safety Stock]]+(E1227/30)*Table1[[#This Row],[Lead Time (days)]]</f>
        <v>1420.4062007399664</v>
      </c>
      <c r="S1227" s="58" t="str">
        <f>IF(Table1[[#This Row],[On Hand Stock (units)]]&gt;R1227,"yes","no")</f>
        <v>no</v>
      </c>
      <c r="T1227" s="59">
        <f>Table1[[#This Row],[On Hand Stock (units)]]-J1227</f>
        <v>-1617.2079638793177</v>
      </c>
      <c r="U1227" s="59">
        <f>Table1[[#This Row],[Exp. Lead time]]*Table1[[#This Row],[APU
(units)]]/30</f>
        <v>1577.835497835498</v>
      </c>
      <c r="V1227" s="59">
        <f>Table1[[#This Row],[On Hand Stock (units)]]+U1227</f>
        <v>2533.4275339561805</v>
      </c>
      <c r="W1227" s="59" t="str">
        <f>IF(Table1[[#This Row],[On hand quantity after purchase]]&gt;Table1[[#This Row],[APU  Projection for oct]],"Yes","No")</f>
        <v>No</v>
      </c>
      <c r="X1227" s="59">
        <f>AE1227-Table1[[#This Row],[On Hand Stock (units)]]</f>
        <v>65352.737295207306</v>
      </c>
      <c r="Y1227" s="59">
        <f>MAX(Table1[[#This Row],[Qty required to meet next quarter]],Table1[[#This Row],[MOQ/One lead time demand]])</f>
        <v>65352.737295207306</v>
      </c>
      <c r="Z1227" s="59">
        <f>Table1[[#This Row],[Qty to purchase]]*Table1[[#This Row],[Std. Price ($)]]</f>
        <v>481235.65512552945</v>
      </c>
      <c r="AA1227" s="59"/>
      <c r="AB1227" s="59"/>
      <c r="AC1227" s="61">
        <f>Table1[[#This Row],[On Hand Stock (units)]]-(12*Table1[[#This Row],[APU
(units)]])</f>
        <v>-24772.407963879319</v>
      </c>
      <c r="AD1227" s="64">
        <v>9004.7999999999993</v>
      </c>
      <c r="AE1227" s="65">
        <f>AD1227*Table1[[#This Row],[Std. Price ($)]]</f>
        <v>66308.329331327986</v>
      </c>
    </row>
    <row r="1228" spans="1:31" ht="18.5" x14ac:dyDescent="0.35">
      <c r="A1228" s="46">
        <v>54421.730515783507</v>
      </c>
      <c r="B1228" s="47">
        <v>9.7971199999999996</v>
      </c>
      <c r="C1228" s="47">
        <v>14619.687876863241</v>
      </c>
      <c r="D1228" s="47">
        <f>Table1[[#This Row],[On-Hand Stock ($)]]/Table1[[#This Row],[Std. Price ($)]]</f>
        <v>1492.2434222366617</v>
      </c>
      <c r="E1228" s="48">
        <v>2144</v>
      </c>
      <c r="F1228" s="49">
        <v>-0.4</v>
      </c>
      <c r="G1228" s="48">
        <v>0.77</v>
      </c>
      <c r="H1228" s="48">
        <v>0.49</v>
      </c>
      <c r="I1228" s="48">
        <v>28</v>
      </c>
      <c r="J1228" s="55">
        <f>Table1[[#This Row],[APU
(units)]]+(Table1[[#This Row],[APU Trend]]*Table1[[#This Row],[APU
(units)]])</f>
        <v>1286.4000000000001</v>
      </c>
      <c r="K1228" s="55" t="str">
        <f>IF(Table1[[#This Row],[On Hand Stock (units)]]&gt;J1228,"Yes","No")</f>
        <v>Yes</v>
      </c>
      <c r="L1228" s="55">
        <f>Table1[[#This Row],[Lead Time (days)]]/Table1[[#This Row],[S-OTD]]</f>
        <v>36.36363636363636</v>
      </c>
      <c r="M1228" s="55">
        <f>(Table1[[#This Row],[Demand variability (COV)]]/100)*E1228</f>
        <v>10.505599999999999</v>
      </c>
      <c r="N1228" s="55">
        <f>AVERAGE(Table1[[#This Row],[Lead Time (days)]],Table1[[#This Row],[Exp. Lead time]])</f>
        <v>32.18181818181818</v>
      </c>
      <c r="O1228" s="55">
        <f>(Table1[[#This Row],[Exp. Lead time]]-N1228)^2</f>
        <v>17.487603305785107</v>
      </c>
      <c r="P1228" s="55">
        <v>17.487603305785107</v>
      </c>
      <c r="Q1228" s="55">
        <f>1.64*SQRT(Table1[[#This Row],[Lead Time (days)]]*(M1228^2)+Table1[[#This Row],[APU
(units)]]*P1228)</f>
        <v>330.3845642726393</v>
      </c>
      <c r="R1228" s="58">
        <f>Table1[[#This Row],[Safety Stock]]+(E1228/30)*Table1[[#This Row],[Lead Time (days)]]</f>
        <v>2331.4512309393058</v>
      </c>
      <c r="S1228" s="58" t="str">
        <f>IF(Table1[[#This Row],[On Hand Stock (units)]]&gt;R1228,"yes","no")</f>
        <v>no</v>
      </c>
      <c r="T1228" s="59">
        <f>Table1[[#This Row],[On Hand Stock (units)]]-J1228</f>
        <v>205.84342223666158</v>
      </c>
      <c r="U1228" s="59">
        <f>Table1[[#This Row],[Exp. Lead time]]*Table1[[#This Row],[APU
(units)]]/30</f>
        <v>2598.7878787878785</v>
      </c>
      <c r="V1228" s="59">
        <f>Table1[[#This Row],[On Hand Stock (units)]]+U1228</f>
        <v>4091.03130102454</v>
      </c>
      <c r="W1228" s="59" t="str">
        <f>IF(Table1[[#This Row],[On hand quantity after purchase]]&gt;Table1[[#This Row],[APU  Projection for oct]],"Yes","No")</f>
        <v>Yes</v>
      </c>
      <c r="X1228" s="59">
        <f>AE1228-Table1[[#This Row],[On Hand Stock (units)]]</f>
        <v>11110.771745763337</v>
      </c>
      <c r="Y1228" s="59">
        <f>MAX(Table1[[#This Row],[Qty required to meet next quarter]],Table1[[#This Row],[MOQ/One lead time demand]])</f>
        <v>11110.771745763337</v>
      </c>
      <c r="Z1228" s="59">
        <f>Table1[[#This Row],[Qty to purchase]]*Table1[[#This Row],[Std. Price ($)]]</f>
        <v>108853.56408585291</v>
      </c>
      <c r="AA1228" s="59"/>
      <c r="AB1228" s="59"/>
      <c r="AC1228" s="61">
        <f>Table1[[#This Row],[On Hand Stock (units)]]-(12*Table1[[#This Row],[APU
(units)]])</f>
        <v>-24235.756577763339</v>
      </c>
      <c r="AD1228" s="64">
        <v>1286.3999999999999</v>
      </c>
      <c r="AE1228" s="65">
        <f>AD1228*Table1[[#This Row],[Std. Price ($)]]</f>
        <v>12603.015167999998</v>
      </c>
    </row>
    <row r="1229" spans="1:31" ht="18.5" x14ac:dyDescent="0.35">
      <c r="A1229" s="46">
        <v>21539.092018413052</v>
      </c>
      <c r="B1229" s="47">
        <v>30.573257569999999</v>
      </c>
      <c r="C1229" s="47">
        <v>24582.038453648638</v>
      </c>
      <c r="D1229" s="47">
        <f>Table1[[#This Row],[On-Hand Stock ($)]]/Table1[[#This Row],[Std. Price ($)]]</f>
        <v>804.03726679651425</v>
      </c>
      <c r="E1229" s="48">
        <v>2144</v>
      </c>
      <c r="F1229" s="49">
        <v>0.2</v>
      </c>
      <c r="G1229" s="48">
        <v>0.77</v>
      </c>
      <c r="H1229" s="48">
        <v>0.49</v>
      </c>
      <c r="I1229" s="48">
        <v>17</v>
      </c>
      <c r="J1229" s="55">
        <f>Table1[[#This Row],[APU
(units)]]+(Table1[[#This Row],[APU Trend]]*Table1[[#This Row],[APU
(units)]])</f>
        <v>2572.8000000000002</v>
      </c>
      <c r="K1229" s="55" t="str">
        <f>IF(Table1[[#This Row],[On Hand Stock (units)]]&gt;J1229,"Yes","No")</f>
        <v>No</v>
      </c>
      <c r="L1229" s="55">
        <f>Table1[[#This Row],[Lead Time (days)]]/Table1[[#This Row],[S-OTD]]</f>
        <v>22.077922077922079</v>
      </c>
      <c r="M1229" s="55">
        <f>(Table1[[#This Row],[Demand variability (COV)]]/100)*E1229</f>
        <v>10.505599999999999</v>
      </c>
      <c r="N1229" s="55">
        <f>AVERAGE(Table1[[#This Row],[Lead Time (days)]],Table1[[#This Row],[Exp. Lead time]])</f>
        <v>19.538961038961041</v>
      </c>
      <c r="O1229" s="55">
        <f>(Table1[[#This Row],[Exp. Lead time]]-N1229)^2</f>
        <v>6.4463231573621114</v>
      </c>
      <c r="P1229" s="55">
        <v>6.4463231573621114</v>
      </c>
      <c r="Q1229" s="55">
        <f>1.64*SQRT(Table1[[#This Row],[Lead Time (days)]]*(M1229^2)+Table1[[#This Row],[APU
(units)]]*P1229)</f>
        <v>205.4728674066329</v>
      </c>
      <c r="R1229" s="58">
        <f>Table1[[#This Row],[Safety Stock]]+(E1229/30)*Table1[[#This Row],[Lead Time (days)]]</f>
        <v>1420.4062007399664</v>
      </c>
      <c r="S1229" s="58" t="str">
        <f>IF(Table1[[#This Row],[On Hand Stock (units)]]&gt;R1229,"yes","no")</f>
        <v>no</v>
      </c>
      <c r="T1229" s="59">
        <f>Table1[[#This Row],[On Hand Stock (units)]]-J1229</f>
        <v>-1768.7627332034858</v>
      </c>
      <c r="U1229" s="59">
        <f>Table1[[#This Row],[Exp. Lead time]]*Table1[[#This Row],[APU
(units)]]/30</f>
        <v>1577.835497835498</v>
      </c>
      <c r="V1229" s="59">
        <f>Table1[[#This Row],[On Hand Stock (units)]]+U1229</f>
        <v>2381.8727646320121</v>
      </c>
      <c r="W1229" s="59" t="str">
        <f>IF(Table1[[#This Row],[On hand quantity after purchase]]&gt;Table1[[#This Row],[APU  Projection for oct]],"Yes","No")</f>
        <v>No</v>
      </c>
      <c r="X1229" s="59">
        <f>AE1229-Table1[[#This Row],[On Hand Stock (units)]]</f>
        <v>274502.03249953943</v>
      </c>
      <c r="Y1229" s="59">
        <f>MAX(Table1[[#This Row],[Qty required to meet next quarter]],Table1[[#This Row],[MOQ/One lead time demand]])</f>
        <v>274502.03249953943</v>
      </c>
      <c r="Z1229" s="59">
        <f>Table1[[#This Row],[Qty to purchase]]*Table1[[#This Row],[Std. Price ($)]]</f>
        <v>8392421.3430969305</v>
      </c>
      <c r="AA1229" s="59"/>
      <c r="AB1229" s="59"/>
      <c r="AC1229" s="61">
        <f>Table1[[#This Row],[On Hand Stock (units)]]-(12*Table1[[#This Row],[APU
(units)]])</f>
        <v>-24923.962733203487</v>
      </c>
      <c r="AD1229" s="64">
        <v>9004.7999999999993</v>
      </c>
      <c r="AE1229" s="65">
        <f>AD1229*Table1[[#This Row],[Std. Price ($)]]</f>
        <v>275306.06976633595</v>
      </c>
    </row>
    <row r="1230" spans="1:31" ht="18.5" x14ac:dyDescent="0.35">
      <c r="A1230" s="46">
        <v>58828.961515590236</v>
      </c>
      <c r="B1230" s="47">
        <v>6.8507234499999994</v>
      </c>
      <c r="C1230" s="47">
        <v>6648.8995075698158</v>
      </c>
      <c r="D1230" s="47">
        <f>Table1[[#This Row],[On-Hand Stock ($)]]/Table1[[#This Row],[Std. Price ($)]]</f>
        <v>970.5397621283073</v>
      </c>
      <c r="E1230" s="48">
        <v>2144</v>
      </c>
      <c r="F1230" s="49">
        <v>-0.1</v>
      </c>
      <c r="G1230" s="48">
        <v>0.77</v>
      </c>
      <c r="H1230" s="48">
        <v>0.49</v>
      </c>
      <c r="I1230" s="48">
        <v>17</v>
      </c>
      <c r="J1230" s="55">
        <f>Table1[[#This Row],[APU
(units)]]+(Table1[[#This Row],[APU Trend]]*Table1[[#This Row],[APU
(units)]])</f>
        <v>1929.6</v>
      </c>
      <c r="K1230" s="55" t="str">
        <f>IF(Table1[[#This Row],[On Hand Stock (units)]]&gt;J1230,"Yes","No")</f>
        <v>No</v>
      </c>
      <c r="L1230" s="55">
        <f>Table1[[#This Row],[Lead Time (days)]]/Table1[[#This Row],[S-OTD]]</f>
        <v>22.077922077922079</v>
      </c>
      <c r="M1230" s="55">
        <f>(Table1[[#This Row],[Demand variability (COV)]]/100)*E1230</f>
        <v>10.505599999999999</v>
      </c>
      <c r="N1230" s="55">
        <f>AVERAGE(Table1[[#This Row],[Lead Time (days)]],Table1[[#This Row],[Exp. Lead time]])</f>
        <v>19.538961038961041</v>
      </c>
      <c r="O1230" s="55">
        <f>(Table1[[#This Row],[Exp. Lead time]]-N1230)^2</f>
        <v>6.4463231573621114</v>
      </c>
      <c r="P1230" s="55">
        <v>6.4463231573621114</v>
      </c>
      <c r="Q1230" s="55">
        <f>1.64*SQRT(Table1[[#This Row],[Lead Time (days)]]*(M1230^2)+Table1[[#This Row],[APU
(units)]]*P1230)</f>
        <v>205.4728674066329</v>
      </c>
      <c r="R1230" s="58">
        <f>Table1[[#This Row],[Safety Stock]]+(E1230/30)*Table1[[#This Row],[Lead Time (days)]]</f>
        <v>1420.4062007399664</v>
      </c>
      <c r="S1230" s="58" t="str">
        <f>IF(Table1[[#This Row],[On Hand Stock (units)]]&gt;R1230,"yes","no")</f>
        <v>no</v>
      </c>
      <c r="T1230" s="59">
        <f>Table1[[#This Row],[On Hand Stock (units)]]-J1230</f>
        <v>-959.06023787169261</v>
      </c>
      <c r="U1230" s="59">
        <f>Table1[[#This Row],[Exp. Lead time]]*Table1[[#This Row],[APU
(units)]]/30</f>
        <v>1577.835497835498</v>
      </c>
      <c r="V1230" s="59">
        <f>Table1[[#This Row],[On Hand Stock (units)]]+U1230</f>
        <v>2548.3752599638055</v>
      </c>
      <c r="W1230" s="59" t="str">
        <f>IF(Table1[[#This Row],[On hand quantity after purchase]]&gt;Table1[[#This Row],[APU  Projection for oct]],"Yes","No")</f>
        <v>Yes</v>
      </c>
      <c r="X1230" s="59">
        <f>AE1230-Table1[[#This Row],[On Hand Stock (units)]]</f>
        <v>34280.542822191695</v>
      </c>
      <c r="Y1230" s="59">
        <f>MAX(Table1[[#This Row],[Qty required to meet next quarter]],Table1[[#This Row],[MOQ/One lead time demand]])</f>
        <v>34280.542822191695</v>
      </c>
      <c r="Z1230" s="59">
        <f>Table1[[#This Row],[Qty to purchase]]*Table1[[#This Row],[Std. Price ($)]]</f>
        <v>234846.51859071781</v>
      </c>
      <c r="AA1230" s="59"/>
      <c r="AB1230" s="59"/>
      <c r="AC1230" s="61">
        <f>Table1[[#This Row],[On Hand Stock (units)]]-(12*Table1[[#This Row],[APU
(units)]])</f>
        <v>-24757.460237871692</v>
      </c>
      <c r="AD1230" s="64">
        <v>5145.6000000000004</v>
      </c>
      <c r="AE1230" s="65">
        <f>AD1230*Table1[[#This Row],[Std. Price ($)]]</f>
        <v>35251.08258432</v>
      </c>
    </row>
    <row r="1231" spans="1:31" ht="18.5" x14ac:dyDescent="0.35">
      <c r="A1231" s="46">
        <v>12583.736056099848</v>
      </c>
      <c r="B1231" s="47">
        <v>6.2978333199999996</v>
      </c>
      <c r="C1231" s="47">
        <v>7371.8696185327408</v>
      </c>
      <c r="D1231" s="47">
        <f>Table1[[#This Row],[On-Hand Stock ($)]]/Table1[[#This Row],[Std. Price ($)]]</f>
        <v>1170.5406040394764</v>
      </c>
      <c r="E1231" s="48">
        <v>478</v>
      </c>
      <c r="F1231" s="49">
        <v>1.5</v>
      </c>
      <c r="G1231" s="48">
        <v>0.77</v>
      </c>
      <c r="H1231" s="48">
        <v>0.85</v>
      </c>
      <c r="I1231" s="48">
        <v>61</v>
      </c>
      <c r="J1231" s="55">
        <f>Table1[[#This Row],[APU
(units)]]+(Table1[[#This Row],[APU Trend]]*Table1[[#This Row],[APU
(units)]])</f>
        <v>1195</v>
      </c>
      <c r="K1231" s="55" t="str">
        <f>IF(Table1[[#This Row],[On Hand Stock (units)]]&gt;J1231,"Yes","No")</f>
        <v>No</v>
      </c>
      <c r="L1231" s="55">
        <f>Table1[[#This Row],[Lead Time (days)]]/Table1[[#This Row],[S-OTD]]</f>
        <v>79.220779220779221</v>
      </c>
      <c r="M1231" s="55">
        <f>(Table1[[#This Row],[Demand variability (COV)]]/100)*E1231</f>
        <v>4.0630000000000006</v>
      </c>
      <c r="N1231" s="55">
        <f>AVERAGE(Table1[[#This Row],[Lead Time (days)]],Table1[[#This Row],[Exp. Lead time]])</f>
        <v>70.110389610389603</v>
      </c>
      <c r="O1231" s="55">
        <f>(Table1[[#This Row],[Exp. Lead time]]-N1231)^2</f>
        <v>82.999198853095095</v>
      </c>
      <c r="P1231" s="55">
        <v>82.999198853095095</v>
      </c>
      <c r="Q1231" s="55">
        <f>1.64*SQRT(Table1[[#This Row],[Lead Time (days)]]*(M1231^2)+Table1[[#This Row],[APU
(units)]]*P1231)</f>
        <v>330.77870285318005</v>
      </c>
      <c r="R1231" s="58">
        <f>Table1[[#This Row],[Safety Stock]]+(E1231/30)*Table1[[#This Row],[Lead Time (days)]]</f>
        <v>1302.7120361865134</v>
      </c>
      <c r="S1231" s="58" t="str">
        <f>IF(Table1[[#This Row],[On Hand Stock (units)]]&gt;R1231,"yes","no")</f>
        <v>no</v>
      </c>
      <c r="T1231" s="59">
        <f>Table1[[#This Row],[On Hand Stock (units)]]-J1231</f>
        <v>-24.45939596052358</v>
      </c>
      <c r="U1231" s="59">
        <f>Table1[[#This Row],[Exp. Lead time]]*Table1[[#This Row],[APU
(units)]]/30</f>
        <v>1262.2510822510822</v>
      </c>
      <c r="V1231" s="59">
        <f>Table1[[#This Row],[On Hand Stock (units)]]+U1231</f>
        <v>2432.7916862905586</v>
      </c>
      <c r="W1231" s="59" t="str">
        <f>IF(Table1[[#This Row],[On hand quantity after purchase]]&gt;Table1[[#This Row],[APU  Projection for oct]],"Yes","No")</f>
        <v>Yes</v>
      </c>
      <c r="X1231" s="59">
        <f>AE1231-Table1[[#This Row],[On Hand Stock (units)]]</f>
        <v>34953.831319480523</v>
      </c>
      <c r="Y1231" s="59">
        <f>MAX(Table1[[#This Row],[Qty required to meet next quarter]],Table1[[#This Row],[MOQ/One lead time demand]])</f>
        <v>34953.831319480523</v>
      </c>
      <c r="Z1231" s="59">
        <f>Table1[[#This Row],[Qty to purchase]]*Table1[[#This Row],[Std. Price ($)]]</f>
        <v>220133.40354548401</v>
      </c>
      <c r="AA1231" s="59"/>
      <c r="AB1231" s="59"/>
      <c r="AC1231" s="61">
        <f>Table1[[#This Row],[On Hand Stock (units)]]-(12*Table1[[#This Row],[APU
(units)]])</f>
        <v>-4565.4593959605236</v>
      </c>
      <c r="AD1231" s="64">
        <v>5736</v>
      </c>
      <c r="AE1231" s="65">
        <f>AD1231*Table1[[#This Row],[Std. Price ($)]]</f>
        <v>36124.371923519997</v>
      </c>
    </row>
    <row r="1232" spans="1:31" ht="18.5" x14ac:dyDescent="0.35">
      <c r="A1232" s="46">
        <v>87697.915857036205</v>
      </c>
      <c r="B1232" s="47">
        <v>5.620099999999999</v>
      </c>
      <c r="C1232" s="47">
        <v>5203.1595749037624</v>
      </c>
      <c r="D1232" s="47">
        <f>Table1[[#This Row],[On-Hand Stock ($)]]/Table1[[#This Row],[Std. Price ($)]]</f>
        <v>925.81263232037918</v>
      </c>
      <c r="E1232" s="48">
        <v>1554</v>
      </c>
      <c r="F1232" s="49">
        <v>1.5</v>
      </c>
      <c r="G1232" s="48">
        <v>0.77</v>
      </c>
      <c r="H1232" s="48">
        <v>0.75</v>
      </c>
      <c r="I1232" s="48">
        <v>16</v>
      </c>
      <c r="J1232" s="55">
        <f>Table1[[#This Row],[APU
(units)]]+(Table1[[#This Row],[APU Trend]]*Table1[[#This Row],[APU
(units)]])</f>
        <v>3885</v>
      </c>
      <c r="K1232" s="55" t="str">
        <f>IF(Table1[[#This Row],[On Hand Stock (units)]]&gt;J1232,"Yes","No")</f>
        <v>No</v>
      </c>
      <c r="L1232" s="55">
        <f>Table1[[#This Row],[Lead Time (days)]]/Table1[[#This Row],[S-OTD]]</f>
        <v>20.779220779220779</v>
      </c>
      <c r="M1232" s="55">
        <f>(Table1[[#This Row],[Demand variability (COV)]]/100)*E1232</f>
        <v>11.654999999999999</v>
      </c>
      <c r="N1232" s="55">
        <f>AVERAGE(Table1[[#This Row],[Lead Time (days)]],Table1[[#This Row],[Exp. Lead time]])</f>
        <v>18.38961038961039</v>
      </c>
      <c r="O1232" s="55">
        <f>(Table1[[#This Row],[Exp. Lead time]]-N1232)^2</f>
        <v>5.7102378141339178</v>
      </c>
      <c r="P1232" s="55">
        <v>5.7102378141339178</v>
      </c>
      <c r="Q1232" s="55">
        <f>1.64*SQRT(Table1[[#This Row],[Lead Time (days)]]*(M1232^2)+Table1[[#This Row],[APU
(units)]]*P1232)</f>
        <v>172.37276904234668</v>
      </c>
      <c r="R1232" s="58">
        <f>Table1[[#This Row],[Safety Stock]]+(E1232/30)*Table1[[#This Row],[Lead Time (days)]]</f>
        <v>1001.1727690423467</v>
      </c>
      <c r="S1232" s="58" t="str">
        <f>IF(Table1[[#This Row],[On Hand Stock (units)]]&gt;R1232,"yes","no")</f>
        <v>no</v>
      </c>
      <c r="T1232" s="59">
        <f>Table1[[#This Row],[On Hand Stock (units)]]-J1232</f>
        <v>-2959.1873676796208</v>
      </c>
      <c r="U1232" s="59">
        <f>Table1[[#This Row],[Exp. Lead time]]*Table1[[#This Row],[APU
(units)]]/30</f>
        <v>1076.3636363636365</v>
      </c>
      <c r="V1232" s="59">
        <f>Table1[[#This Row],[On Hand Stock (units)]]+U1232</f>
        <v>2002.1762686840157</v>
      </c>
      <c r="W1232" s="59" t="str">
        <f>IF(Table1[[#This Row],[On hand quantity after purchase]]&gt;Table1[[#This Row],[APU  Projection for oct]],"Yes","No")</f>
        <v>No</v>
      </c>
      <c r="X1232" s="59">
        <f>AE1232-Table1[[#This Row],[On Hand Stock (units)]]</f>
        <v>103877.8121676796</v>
      </c>
      <c r="Y1232" s="59">
        <f>MAX(Table1[[#This Row],[Qty required to meet next quarter]],Table1[[#This Row],[MOQ/One lead time demand]])</f>
        <v>103877.8121676796</v>
      </c>
      <c r="Z1232" s="59">
        <f>Table1[[#This Row],[Qty to purchase]]*Table1[[#This Row],[Std. Price ($)]]</f>
        <v>583803.69216357602</v>
      </c>
      <c r="AA1232" s="59"/>
      <c r="AB1232" s="59"/>
      <c r="AC1232" s="61">
        <f>Table1[[#This Row],[On Hand Stock (units)]]-(12*Table1[[#This Row],[APU
(units)]])</f>
        <v>-17722.18736767962</v>
      </c>
      <c r="AD1232" s="64">
        <v>18648</v>
      </c>
      <c r="AE1232" s="65">
        <f>AD1232*Table1[[#This Row],[Std. Price ($)]]</f>
        <v>104803.62479999998</v>
      </c>
    </row>
    <row r="1233" spans="1:31" ht="18.5" x14ac:dyDescent="0.35">
      <c r="A1233" s="46">
        <v>68144.596604949591</v>
      </c>
      <c r="B1233" s="47">
        <v>10.06410528</v>
      </c>
      <c r="C1233" s="47">
        <v>10832.091475393932</v>
      </c>
      <c r="D1233" s="47">
        <f>Table1[[#This Row],[On-Hand Stock ($)]]/Table1[[#This Row],[Std. Price ($)]]</f>
        <v>1076.309435764759</v>
      </c>
      <c r="E1233" s="48">
        <v>1884</v>
      </c>
      <c r="F1233" s="49">
        <v>0.5</v>
      </c>
      <c r="G1233" s="48">
        <v>0.77</v>
      </c>
      <c r="H1233" s="48">
        <v>0.56000000000000005</v>
      </c>
      <c r="I1233" s="48">
        <v>21</v>
      </c>
      <c r="J1233" s="55">
        <f>Table1[[#This Row],[APU
(units)]]+(Table1[[#This Row],[APU Trend]]*Table1[[#This Row],[APU
(units)]])</f>
        <v>2826</v>
      </c>
      <c r="K1233" s="55" t="str">
        <f>IF(Table1[[#This Row],[On Hand Stock (units)]]&gt;J1233,"Yes","No")</f>
        <v>No</v>
      </c>
      <c r="L1233" s="55">
        <f>Table1[[#This Row],[Lead Time (days)]]/Table1[[#This Row],[S-OTD]]</f>
        <v>27.272727272727273</v>
      </c>
      <c r="M1233" s="55">
        <f>(Table1[[#This Row],[Demand variability (COV)]]/100)*E1233</f>
        <v>10.550400000000002</v>
      </c>
      <c r="N1233" s="55">
        <f>AVERAGE(Table1[[#This Row],[Lead Time (days)]],Table1[[#This Row],[Exp. Lead time]])</f>
        <v>24.136363636363637</v>
      </c>
      <c r="O1233" s="55">
        <f>(Table1[[#This Row],[Exp. Lead time]]-N1233)^2</f>
        <v>9.8367768595041341</v>
      </c>
      <c r="P1233" s="55">
        <v>9.8367768595041341</v>
      </c>
      <c r="Q1233" s="55">
        <f>1.64*SQRT(Table1[[#This Row],[Lead Time (days)]]*(M1233^2)+Table1[[#This Row],[APU
(units)]]*P1233)</f>
        <v>236.92192523190482</v>
      </c>
      <c r="R1233" s="58">
        <f>Table1[[#This Row],[Safety Stock]]+(E1233/30)*Table1[[#This Row],[Lead Time (days)]]</f>
        <v>1555.7219252319048</v>
      </c>
      <c r="S1233" s="58" t="str">
        <f>IF(Table1[[#This Row],[On Hand Stock (units)]]&gt;R1233,"yes","no")</f>
        <v>no</v>
      </c>
      <c r="T1233" s="59">
        <f>Table1[[#This Row],[On Hand Stock (units)]]-J1233</f>
        <v>-1749.690564235241</v>
      </c>
      <c r="U1233" s="59">
        <f>Table1[[#This Row],[Exp. Lead time]]*Table1[[#This Row],[APU
(units)]]/30</f>
        <v>1712.7272727272727</v>
      </c>
      <c r="V1233" s="59">
        <f>Table1[[#This Row],[On Hand Stock (units)]]+U1233</f>
        <v>2789.0367084920317</v>
      </c>
      <c r="W1233" s="59" t="str">
        <f>IF(Table1[[#This Row],[On hand quantity after purchase]]&gt;Table1[[#This Row],[APU  Projection for oct]],"Yes","No")</f>
        <v>No</v>
      </c>
      <c r="X1233" s="59">
        <f>AE1233-Table1[[#This Row],[On Hand Stock (units)]]</f>
        <v>112688.33664935523</v>
      </c>
      <c r="Y1233" s="59">
        <f>MAX(Table1[[#This Row],[Qty required to meet next quarter]],Table1[[#This Row],[MOQ/One lead time demand]])</f>
        <v>112688.33664935523</v>
      </c>
      <c r="Z1233" s="59">
        <f>Table1[[#This Row],[Qty to purchase]]*Table1[[#This Row],[Std. Price ($)]]</f>
        <v>1134107.2838671934</v>
      </c>
      <c r="AA1233" s="59"/>
      <c r="AB1233" s="59"/>
      <c r="AC1233" s="61">
        <f>Table1[[#This Row],[On Hand Stock (units)]]-(12*Table1[[#This Row],[APU
(units)]])</f>
        <v>-21531.690564235239</v>
      </c>
      <c r="AD1233" s="64">
        <v>11304</v>
      </c>
      <c r="AE1233" s="65">
        <f>AD1233*Table1[[#This Row],[Std. Price ($)]]</f>
        <v>113764.64608512</v>
      </c>
    </row>
    <row r="1234" spans="1:31" ht="18.5" x14ac:dyDescent="0.35">
      <c r="A1234" s="46">
        <v>21040.679068246594</v>
      </c>
      <c r="B1234" s="47">
        <v>7.4523278499999988</v>
      </c>
      <c r="C1234" s="47">
        <v>14684.307807540703</v>
      </c>
      <c r="D1234" s="47">
        <f>Table1[[#This Row],[On-Hand Stock ($)]]/Table1[[#This Row],[Std. Price ($)]]</f>
        <v>1970.4323404854908</v>
      </c>
      <c r="E1234" s="48">
        <v>1610</v>
      </c>
      <c r="F1234" s="49">
        <v>-0.4</v>
      </c>
      <c r="G1234" s="48">
        <v>0.77</v>
      </c>
      <c r="H1234" s="48">
        <v>0.4</v>
      </c>
      <c r="I1234" s="48">
        <v>53</v>
      </c>
      <c r="J1234" s="55">
        <f>Table1[[#This Row],[APU
(units)]]+(Table1[[#This Row],[APU Trend]]*Table1[[#This Row],[APU
(units)]])</f>
        <v>966</v>
      </c>
      <c r="K1234" s="55" t="str">
        <f>IF(Table1[[#This Row],[On Hand Stock (units)]]&gt;J1234,"Yes","No")</f>
        <v>Yes</v>
      </c>
      <c r="L1234" s="55">
        <f>Table1[[#This Row],[Lead Time (days)]]/Table1[[#This Row],[S-OTD]]</f>
        <v>68.831168831168824</v>
      </c>
      <c r="M1234" s="55">
        <f>(Table1[[#This Row],[Demand variability (COV)]]/100)*E1234</f>
        <v>6.44</v>
      </c>
      <c r="N1234" s="55">
        <f>AVERAGE(Table1[[#This Row],[Lead Time (days)]],Table1[[#This Row],[Exp. Lead time]])</f>
        <v>60.915584415584412</v>
      </c>
      <c r="O1234" s="55">
        <f>(Table1[[#This Row],[Exp. Lead time]]-N1234)^2</f>
        <v>62.656476640242822</v>
      </c>
      <c r="P1234" s="55">
        <v>62.656476640242822</v>
      </c>
      <c r="Q1234" s="55">
        <f>1.64*SQRT(Table1[[#This Row],[Lead Time (days)]]*(M1234^2)+Table1[[#This Row],[APU
(units)]]*P1234)</f>
        <v>526.52691842103502</v>
      </c>
      <c r="R1234" s="58">
        <f>Table1[[#This Row],[Safety Stock]]+(E1234/30)*Table1[[#This Row],[Lead Time (days)]]</f>
        <v>3370.8602517543682</v>
      </c>
      <c r="S1234" s="58" t="str">
        <f>IF(Table1[[#This Row],[On Hand Stock (units)]]&gt;R1234,"yes","no")</f>
        <v>no</v>
      </c>
      <c r="T1234" s="59">
        <f>Table1[[#This Row],[On Hand Stock (units)]]-J1234</f>
        <v>1004.4323404854908</v>
      </c>
      <c r="U1234" s="59">
        <f>Table1[[#This Row],[Exp. Lead time]]*Table1[[#This Row],[APU
(units)]]/30</f>
        <v>3693.9393939393935</v>
      </c>
      <c r="V1234" s="59">
        <f>Table1[[#This Row],[On Hand Stock (units)]]+U1234</f>
        <v>5664.3717344248844</v>
      </c>
      <c r="W1234" s="59" t="str">
        <f>IF(Table1[[#This Row],[On hand quantity after purchase]]&gt;Table1[[#This Row],[APU  Projection for oct]],"Yes","No")</f>
        <v>Yes</v>
      </c>
      <c r="X1234" s="59">
        <f>AE1234-Table1[[#This Row],[On Hand Stock (units)]]</f>
        <v>5228.5163626145059</v>
      </c>
      <c r="Y1234" s="59">
        <f>MAX(Table1[[#This Row],[Qty required to meet next quarter]],Table1[[#This Row],[MOQ/One lead time demand]])</f>
        <v>5228.5163626145059</v>
      </c>
      <c r="Z1234" s="59">
        <f>Table1[[#This Row],[Qty to purchase]]*Table1[[#This Row],[Std. Price ($)]]</f>
        <v>38964.618103292771</v>
      </c>
      <c r="AA1234" s="59"/>
      <c r="AB1234" s="59"/>
      <c r="AC1234" s="61">
        <f>Table1[[#This Row],[On Hand Stock (units)]]-(12*Table1[[#This Row],[APU
(units)]])</f>
        <v>-17349.567659514509</v>
      </c>
      <c r="AD1234" s="64">
        <v>965.99999999999977</v>
      </c>
      <c r="AE1234" s="65">
        <f>AD1234*Table1[[#This Row],[Std. Price ($)]]</f>
        <v>7198.9487030999971</v>
      </c>
    </row>
    <row r="1235" spans="1:31" ht="18.5" x14ac:dyDescent="0.35">
      <c r="A1235" s="46">
        <v>2797.3207360543761</v>
      </c>
      <c r="B1235" s="47">
        <v>18.976240989999997</v>
      </c>
      <c r="C1235" s="47">
        <v>34813.572592501143</v>
      </c>
      <c r="D1235" s="47">
        <f>Table1[[#This Row],[On-Hand Stock ($)]]/Table1[[#This Row],[Std. Price ($)]]</f>
        <v>1834.5873985710352</v>
      </c>
      <c r="E1235" s="48">
        <v>2330</v>
      </c>
      <c r="F1235" s="49">
        <v>-0.4</v>
      </c>
      <c r="G1235" s="48">
        <v>0.77</v>
      </c>
      <c r="H1235" s="48">
        <v>0.25</v>
      </c>
      <c r="I1235" s="48">
        <v>52</v>
      </c>
      <c r="J1235" s="55">
        <f>Table1[[#This Row],[APU
(units)]]+(Table1[[#This Row],[APU Trend]]*Table1[[#This Row],[APU
(units)]])</f>
        <v>1398</v>
      </c>
      <c r="K1235" s="55" t="str">
        <f>IF(Table1[[#This Row],[On Hand Stock (units)]]&gt;J1235,"Yes","No")</f>
        <v>Yes</v>
      </c>
      <c r="L1235" s="55">
        <f>Table1[[#This Row],[Lead Time (days)]]/Table1[[#This Row],[S-OTD]]</f>
        <v>67.532467532467535</v>
      </c>
      <c r="M1235" s="55">
        <f>(Table1[[#This Row],[Demand variability (COV)]]/100)*E1235</f>
        <v>5.8250000000000002</v>
      </c>
      <c r="N1235" s="55">
        <f>AVERAGE(Table1[[#This Row],[Lead Time (days)]],Table1[[#This Row],[Exp. Lead time]])</f>
        <v>59.766233766233768</v>
      </c>
      <c r="O1235" s="55">
        <f>(Table1[[#This Row],[Exp. Lead time]]-N1235)^2</f>
        <v>60.314386911789533</v>
      </c>
      <c r="P1235" s="55">
        <v>60.314386911789533</v>
      </c>
      <c r="Q1235" s="55">
        <f>1.64*SQRT(Table1[[#This Row],[Lead Time (days)]]*(M1235^2)+Table1[[#This Row],[APU
(units)]]*P1235)</f>
        <v>618.64511628753803</v>
      </c>
      <c r="R1235" s="58">
        <f>Table1[[#This Row],[Safety Stock]]+(E1235/30)*Table1[[#This Row],[Lead Time (days)]]</f>
        <v>4657.3117829542052</v>
      </c>
      <c r="S1235" s="58" t="str">
        <f>IF(Table1[[#This Row],[On Hand Stock (units)]]&gt;R1235,"yes","no")</f>
        <v>no</v>
      </c>
      <c r="T1235" s="59">
        <f>Table1[[#This Row],[On Hand Stock (units)]]-J1235</f>
        <v>436.58739857103524</v>
      </c>
      <c r="U1235" s="59">
        <f>Table1[[#This Row],[Exp. Lead time]]*Table1[[#This Row],[APU
(units)]]/30</f>
        <v>5245.0216450216449</v>
      </c>
      <c r="V1235" s="59">
        <f>Table1[[#This Row],[On Hand Stock (units)]]+U1235</f>
        <v>7079.6090435926799</v>
      </c>
      <c r="W1235" s="59" t="str">
        <f>IF(Table1[[#This Row],[On hand quantity after purchase]]&gt;Table1[[#This Row],[APU  Projection for oct]],"Yes","No")</f>
        <v>Yes</v>
      </c>
      <c r="X1235" s="59">
        <f>AE1235-Table1[[#This Row],[On Hand Stock (units)]]</f>
        <v>24694.197505448952</v>
      </c>
      <c r="Y1235" s="59">
        <f>MAX(Table1[[#This Row],[Qty required to meet next quarter]],Table1[[#This Row],[MOQ/One lead time demand]])</f>
        <v>24694.197505448952</v>
      </c>
      <c r="Z1235" s="59">
        <f>Table1[[#This Row],[Qty to purchase]]*Table1[[#This Row],[Std. Price ($)]]</f>
        <v>468603.04291805607</v>
      </c>
      <c r="AA1235" s="59"/>
      <c r="AB1235" s="59"/>
      <c r="AC1235" s="61">
        <f>Table1[[#This Row],[On Hand Stock (units)]]-(12*Table1[[#This Row],[APU
(units)]])</f>
        <v>-26125.412601428965</v>
      </c>
      <c r="AD1235" s="64">
        <v>1397.9999999999995</v>
      </c>
      <c r="AE1235" s="65">
        <f>AD1235*Table1[[#This Row],[Std. Price ($)]]</f>
        <v>26528.784904019987</v>
      </c>
    </row>
    <row r="1236" spans="1:31" ht="18.5" x14ac:dyDescent="0.35">
      <c r="A1236" s="46">
        <v>280.78806309025373</v>
      </c>
      <c r="B1236" s="47">
        <v>11.32921</v>
      </c>
      <c r="C1236" s="47">
        <v>12543.427769385718</v>
      </c>
      <c r="D1236" s="47">
        <f>Table1[[#This Row],[On-Hand Stock ($)]]/Table1[[#This Row],[Std. Price ($)]]</f>
        <v>1107.1758551024934</v>
      </c>
      <c r="E1236" s="48">
        <v>1634</v>
      </c>
      <c r="F1236" s="49">
        <v>0.5</v>
      </c>
      <c r="G1236" s="48">
        <v>0.77</v>
      </c>
      <c r="H1236" s="48">
        <v>0.36</v>
      </c>
      <c r="I1236" s="48">
        <v>34</v>
      </c>
      <c r="J1236" s="55">
        <f>Table1[[#This Row],[APU
(units)]]+(Table1[[#This Row],[APU Trend]]*Table1[[#This Row],[APU
(units)]])</f>
        <v>2451</v>
      </c>
      <c r="K1236" s="55" t="str">
        <f>IF(Table1[[#This Row],[On Hand Stock (units)]]&gt;J1236,"Yes","No")</f>
        <v>No</v>
      </c>
      <c r="L1236" s="55">
        <f>Table1[[#This Row],[Lead Time (days)]]/Table1[[#This Row],[S-OTD]]</f>
        <v>44.155844155844157</v>
      </c>
      <c r="M1236" s="55">
        <f>(Table1[[#This Row],[Demand variability (COV)]]/100)*E1236</f>
        <v>5.8823999999999996</v>
      </c>
      <c r="N1236" s="55">
        <f>AVERAGE(Table1[[#This Row],[Lead Time (days)]],Table1[[#This Row],[Exp. Lead time]])</f>
        <v>39.077922077922082</v>
      </c>
      <c r="O1236" s="55">
        <f>(Table1[[#This Row],[Exp. Lead time]]-N1236)^2</f>
        <v>25.785292629448445</v>
      </c>
      <c r="P1236" s="55">
        <v>25.785292629448445</v>
      </c>
      <c r="Q1236" s="55">
        <f>1.64*SQRT(Table1[[#This Row],[Lead Time (days)]]*(M1236^2)+Table1[[#This Row],[APU
(units)]]*P1236)</f>
        <v>341.29994871938919</v>
      </c>
      <c r="R1236" s="58">
        <f>Table1[[#This Row],[Safety Stock]]+(E1236/30)*Table1[[#This Row],[Lead Time (days)]]</f>
        <v>2193.166615386056</v>
      </c>
      <c r="S1236" s="58" t="str">
        <f>IF(Table1[[#This Row],[On Hand Stock (units)]]&gt;R1236,"yes","no")</f>
        <v>no</v>
      </c>
      <c r="T1236" s="59">
        <f>Table1[[#This Row],[On Hand Stock (units)]]-J1236</f>
        <v>-1343.8241448975066</v>
      </c>
      <c r="U1236" s="59">
        <f>Table1[[#This Row],[Exp. Lead time]]*Table1[[#This Row],[APU
(units)]]/30</f>
        <v>2405.0216450216453</v>
      </c>
      <c r="V1236" s="59">
        <f>Table1[[#This Row],[On Hand Stock (units)]]+U1236</f>
        <v>3512.197500124139</v>
      </c>
      <c r="W1236" s="59" t="str">
        <f>IF(Table1[[#This Row],[On hand quantity after purchase]]&gt;Table1[[#This Row],[APU  Projection for oct]],"Yes","No")</f>
        <v>Yes</v>
      </c>
      <c r="X1236" s="59">
        <f>AE1236-Table1[[#This Row],[On Hand Stock (units)]]</f>
        <v>109964.3989848975</v>
      </c>
      <c r="Y1236" s="59">
        <f>MAX(Table1[[#This Row],[Qty required to meet next quarter]],Table1[[#This Row],[MOQ/One lead time demand]])</f>
        <v>109964.3989848975</v>
      </c>
      <c r="Z1236" s="59">
        <f>Table1[[#This Row],[Qty to purchase]]*Table1[[#This Row],[Std. Price ($)]]</f>
        <v>1245809.7686236906</v>
      </c>
      <c r="AA1236" s="59"/>
      <c r="AB1236" s="59"/>
      <c r="AC1236" s="61">
        <f>Table1[[#This Row],[On Hand Stock (units)]]-(12*Table1[[#This Row],[APU
(units)]])</f>
        <v>-18500.824144897506</v>
      </c>
      <c r="AD1236" s="64">
        <v>9804</v>
      </c>
      <c r="AE1236" s="65">
        <f>AD1236*Table1[[#This Row],[Std. Price ($)]]</f>
        <v>111071.57484</v>
      </c>
    </row>
    <row r="1237" spans="1:31" ht="18.5" x14ac:dyDescent="0.35">
      <c r="A1237" s="46">
        <v>92208.600783504677</v>
      </c>
      <c r="B1237" s="47">
        <v>6.9169498999999988</v>
      </c>
      <c r="C1237" s="47">
        <v>12426.784584299563</v>
      </c>
      <c r="D1237" s="47">
        <f>Table1[[#This Row],[On-Hand Stock ($)]]/Table1[[#This Row],[Std. Price ($)]]</f>
        <v>1796.5699858979121</v>
      </c>
      <c r="E1237" s="48">
        <v>1730</v>
      </c>
      <c r="F1237" s="49">
        <v>0.2</v>
      </c>
      <c r="G1237" s="48">
        <v>0.77</v>
      </c>
      <c r="H1237" s="48">
        <v>0.86</v>
      </c>
      <c r="I1237" s="48">
        <v>26</v>
      </c>
      <c r="J1237" s="55">
        <f>Table1[[#This Row],[APU
(units)]]+(Table1[[#This Row],[APU Trend]]*Table1[[#This Row],[APU
(units)]])</f>
        <v>2076</v>
      </c>
      <c r="K1237" s="55" t="str">
        <f>IF(Table1[[#This Row],[On Hand Stock (units)]]&gt;J1237,"Yes","No")</f>
        <v>No</v>
      </c>
      <c r="L1237" s="55">
        <f>Table1[[#This Row],[Lead Time (days)]]/Table1[[#This Row],[S-OTD]]</f>
        <v>33.766233766233768</v>
      </c>
      <c r="M1237" s="55">
        <f>(Table1[[#This Row],[Demand variability (COV)]]/100)*E1237</f>
        <v>14.878</v>
      </c>
      <c r="N1237" s="55">
        <f>AVERAGE(Table1[[#This Row],[Lead Time (days)]],Table1[[#This Row],[Exp. Lead time]])</f>
        <v>29.883116883116884</v>
      </c>
      <c r="O1237" s="55">
        <f>(Table1[[#This Row],[Exp. Lead time]]-N1237)^2</f>
        <v>15.078596727947383</v>
      </c>
      <c r="P1237" s="55">
        <v>15.078596727947383</v>
      </c>
      <c r="Q1237" s="55">
        <f>1.64*SQRT(Table1[[#This Row],[Lead Time (days)]]*(M1237^2)+Table1[[#This Row],[APU
(units)]]*P1237)</f>
        <v>292.64328063374256</v>
      </c>
      <c r="R1237" s="58">
        <f>Table1[[#This Row],[Safety Stock]]+(E1237/30)*Table1[[#This Row],[Lead Time (days)]]</f>
        <v>1791.9766139670758</v>
      </c>
      <c r="S1237" s="58" t="str">
        <f>IF(Table1[[#This Row],[On Hand Stock (units)]]&gt;R1237,"yes","no")</f>
        <v>yes</v>
      </c>
      <c r="T1237" s="59">
        <f>Table1[[#This Row],[On Hand Stock (units)]]-J1237</f>
        <v>-279.43001410208785</v>
      </c>
      <c r="U1237" s="59">
        <f>Table1[[#This Row],[Exp. Lead time]]*Table1[[#This Row],[APU
(units)]]/30</f>
        <v>1947.1861471861473</v>
      </c>
      <c r="V1237" s="59">
        <f>Table1[[#This Row],[On Hand Stock (units)]]+U1237</f>
        <v>3743.7561330840595</v>
      </c>
      <c r="W1237" s="59" t="str">
        <f>IF(Table1[[#This Row],[On hand quantity after purchase]]&gt;Table1[[#This Row],[APU  Projection for oct]],"Yes","No")</f>
        <v>Yes</v>
      </c>
      <c r="X1237" s="59">
        <f>AE1237-Table1[[#This Row],[On Hand Stock (units)]]</f>
        <v>48461.987987502078</v>
      </c>
      <c r="Y1237" s="59">
        <f>MAX(Table1[[#This Row],[Qty required to meet next quarter]],Table1[[#This Row],[MOQ/One lead time demand]])</f>
        <v>48461.987987502078</v>
      </c>
      <c r="Z1237" s="59">
        <f>Table1[[#This Row],[Qty to purchase]]*Table1[[#This Row],[Std. Price ($)]]</f>
        <v>335209.14296395367</v>
      </c>
      <c r="AA1237" s="59"/>
      <c r="AB1237" s="59"/>
      <c r="AC1237" s="61">
        <f>Table1[[#This Row],[On Hand Stock (units)]]-(12*Table1[[#This Row],[APU
(units)]])</f>
        <v>-18963.430014102087</v>
      </c>
      <c r="AD1237" s="64">
        <v>7266</v>
      </c>
      <c r="AE1237" s="65">
        <f>AD1237*Table1[[#This Row],[Std. Price ($)]]</f>
        <v>50258.557973399991</v>
      </c>
    </row>
    <row r="1238" spans="1:31" ht="18.5" x14ac:dyDescent="0.35">
      <c r="A1238" s="46">
        <v>70689.351039738307</v>
      </c>
      <c r="B1238" s="47">
        <v>6.2613503999999995</v>
      </c>
      <c r="C1238" s="47">
        <v>15733.682084489068</v>
      </c>
      <c r="D1238" s="47">
        <f>Table1[[#This Row],[On-Hand Stock ($)]]/Table1[[#This Row],[Std. Price ($)]]</f>
        <v>2512.825681260239</v>
      </c>
      <c r="E1238" s="48">
        <v>1384</v>
      </c>
      <c r="F1238" s="49">
        <v>0.2</v>
      </c>
      <c r="G1238" s="48">
        <v>0.77</v>
      </c>
      <c r="H1238" s="48">
        <v>0.55000000000000004</v>
      </c>
      <c r="I1238" s="48">
        <v>62</v>
      </c>
      <c r="J1238" s="55">
        <f>Table1[[#This Row],[APU
(units)]]+(Table1[[#This Row],[APU Trend]]*Table1[[#This Row],[APU
(units)]])</f>
        <v>1660.8</v>
      </c>
      <c r="K1238" s="55" t="str">
        <f>IF(Table1[[#This Row],[On Hand Stock (units)]]&gt;J1238,"Yes","No")</f>
        <v>Yes</v>
      </c>
      <c r="L1238" s="55">
        <f>Table1[[#This Row],[Lead Time (days)]]/Table1[[#This Row],[S-OTD]]</f>
        <v>80.519480519480524</v>
      </c>
      <c r="M1238" s="55">
        <f>(Table1[[#This Row],[Demand variability (COV)]]/100)*E1238</f>
        <v>7.612000000000001</v>
      </c>
      <c r="N1238" s="55">
        <f>AVERAGE(Table1[[#This Row],[Lead Time (days)]],Table1[[#This Row],[Exp. Lead time]])</f>
        <v>71.259740259740255</v>
      </c>
      <c r="O1238" s="55">
        <f>(Table1[[#This Row],[Exp. Lead time]]-N1238)^2</f>
        <v>85.742789677854788</v>
      </c>
      <c r="P1238" s="55">
        <v>85.742789677854788</v>
      </c>
      <c r="Q1238" s="55">
        <f>1.64*SQRT(Table1[[#This Row],[Lead Time (days)]]*(M1238^2)+Table1[[#This Row],[APU
(units)]]*P1238)</f>
        <v>573.43851419653481</v>
      </c>
      <c r="R1238" s="58">
        <f>Table1[[#This Row],[Safety Stock]]+(E1238/30)*Table1[[#This Row],[Lead Time (days)]]</f>
        <v>3433.7051808632013</v>
      </c>
      <c r="S1238" s="58" t="str">
        <f>IF(Table1[[#This Row],[On Hand Stock (units)]]&gt;R1238,"yes","no")</f>
        <v>no</v>
      </c>
      <c r="T1238" s="59">
        <f>Table1[[#This Row],[On Hand Stock (units)]]-J1238</f>
        <v>852.02568126023903</v>
      </c>
      <c r="U1238" s="59">
        <f>Table1[[#This Row],[Exp. Lead time]]*Table1[[#This Row],[APU
(units)]]/30</f>
        <v>3714.6320346320349</v>
      </c>
      <c r="V1238" s="59">
        <f>Table1[[#This Row],[On Hand Stock (units)]]+U1238</f>
        <v>6227.4577158922739</v>
      </c>
      <c r="W1238" s="59" t="str">
        <f>IF(Table1[[#This Row],[On hand quantity after purchase]]&gt;Table1[[#This Row],[APU  Projection for oct]],"Yes","No")</f>
        <v>Yes</v>
      </c>
      <c r="X1238" s="59">
        <f>AE1238-Table1[[#This Row],[On Hand Stock (units)]]</f>
        <v>33883.151923859754</v>
      </c>
      <c r="Y1238" s="59">
        <f>MAX(Table1[[#This Row],[Qty required to meet next quarter]],Table1[[#This Row],[MOQ/One lead time demand]])</f>
        <v>33883.151923859754</v>
      </c>
      <c r="Z1238" s="59">
        <f>Table1[[#This Row],[Qty to purchase]]*Table1[[#This Row],[Std. Price ($)]]</f>
        <v>212154.28685172001</v>
      </c>
      <c r="AA1238" s="59"/>
      <c r="AB1238" s="59"/>
      <c r="AC1238" s="61">
        <f>Table1[[#This Row],[On Hand Stock (units)]]-(12*Table1[[#This Row],[APU
(units)]])</f>
        <v>-14095.174318739761</v>
      </c>
      <c r="AD1238" s="64">
        <v>5812.7999999999993</v>
      </c>
      <c r="AE1238" s="65">
        <f>AD1238*Table1[[#This Row],[Std. Price ($)]]</f>
        <v>36395.977605119995</v>
      </c>
    </row>
    <row r="1239" spans="1:31" ht="18.5" x14ac:dyDescent="0.35">
      <c r="A1239" s="46">
        <v>74085.867972318942</v>
      </c>
      <c r="B1239" s="47">
        <v>5.3207305599999994</v>
      </c>
      <c r="C1239" s="47">
        <v>6844.057473460246</v>
      </c>
      <c r="D1239" s="47">
        <f>Table1[[#This Row],[On-Hand Stock ($)]]/Table1[[#This Row],[Std. Price ($)]]</f>
        <v>1286.300329678834</v>
      </c>
      <c r="E1239" s="48">
        <v>768</v>
      </c>
      <c r="F1239" s="49">
        <v>-0.2</v>
      </c>
      <c r="G1239" s="48">
        <v>0.77</v>
      </c>
      <c r="H1239" s="48">
        <v>0.99</v>
      </c>
      <c r="I1239" s="48">
        <v>36</v>
      </c>
      <c r="J1239" s="55">
        <f>Table1[[#This Row],[APU
(units)]]+(Table1[[#This Row],[APU Trend]]*Table1[[#This Row],[APU
(units)]])</f>
        <v>614.4</v>
      </c>
      <c r="K1239" s="55" t="str">
        <f>IF(Table1[[#This Row],[On Hand Stock (units)]]&gt;J1239,"Yes","No")</f>
        <v>Yes</v>
      </c>
      <c r="L1239" s="55">
        <f>Table1[[#This Row],[Lead Time (days)]]/Table1[[#This Row],[S-OTD]]</f>
        <v>46.753246753246749</v>
      </c>
      <c r="M1239" s="55">
        <f>(Table1[[#This Row],[Demand variability (COV)]]/100)*E1239</f>
        <v>7.6031999999999993</v>
      </c>
      <c r="N1239" s="55">
        <f>AVERAGE(Table1[[#This Row],[Lead Time (days)]],Table1[[#This Row],[Exp. Lead time]])</f>
        <v>41.376623376623371</v>
      </c>
      <c r="O1239" s="55">
        <f>(Table1[[#This Row],[Exp. Lead time]]-N1239)^2</f>
        <v>28.908078934052977</v>
      </c>
      <c r="P1239" s="55">
        <v>28.908078934052977</v>
      </c>
      <c r="Q1239" s="55">
        <f>1.64*SQRT(Table1[[#This Row],[Lead Time (days)]]*(M1239^2)+Table1[[#This Row],[APU
(units)]]*P1239)</f>
        <v>255.55871167750928</v>
      </c>
      <c r="R1239" s="58">
        <f>Table1[[#This Row],[Safety Stock]]+(E1239/30)*Table1[[#This Row],[Lead Time (days)]]</f>
        <v>1177.1587116775092</v>
      </c>
      <c r="S1239" s="58" t="str">
        <f>IF(Table1[[#This Row],[On Hand Stock (units)]]&gt;R1239,"yes","no")</f>
        <v>yes</v>
      </c>
      <c r="T1239" s="59">
        <f>Table1[[#This Row],[On Hand Stock (units)]]-J1239</f>
        <v>671.90032967883405</v>
      </c>
      <c r="U1239" s="59">
        <f>Table1[[#This Row],[Exp. Lead time]]*Table1[[#This Row],[APU
(units)]]/30</f>
        <v>1196.8831168831168</v>
      </c>
      <c r="V1239" s="59">
        <f>Table1[[#This Row],[On Hand Stock (units)]]+U1239</f>
        <v>2483.1834465619509</v>
      </c>
      <c r="W1239" s="59" t="str">
        <f>IF(Table1[[#This Row],[On hand quantity after purchase]]&gt;Table1[[#This Row],[APU  Projection for oct]],"Yes","No")</f>
        <v>Yes</v>
      </c>
      <c r="X1239" s="59">
        <f>AE1239-Table1[[#This Row],[On Hand Stock (units)]]</f>
        <v>6069.0775964651639</v>
      </c>
      <c r="Y1239" s="59">
        <f>MAX(Table1[[#This Row],[Qty required to meet next quarter]],Table1[[#This Row],[MOQ/One lead time demand]])</f>
        <v>6069.0775964651639</v>
      </c>
      <c r="Z1239" s="59">
        <f>Table1[[#This Row],[Qty to purchase]]*Table1[[#This Row],[Std. Price ($)]]</f>
        <v>32291.926638523542</v>
      </c>
      <c r="AA1239" s="59"/>
      <c r="AB1239" s="59"/>
      <c r="AC1239" s="61">
        <f>Table1[[#This Row],[On Hand Stock (units)]]-(12*Table1[[#This Row],[APU
(units)]])</f>
        <v>-7929.6996703211662</v>
      </c>
      <c r="AD1239" s="64">
        <v>1382.3999999999996</v>
      </c>
      <c r="AE1239" s="65">
        <f>AD1239*Table1[[#This Row],[Std. Price ($)]]</f>
        <v>7355.3779261439977</v>
      </c>
    </row>
    <row r="1240" spans="1:31" ht="18.5" x14ac:dyDescent="0.35">
      <c r="A1240" s="46">
        <v>86600.204525942187</v>
      </c>
      <c r="B1240" s="47">
        <v>12.724470559999999</v>
      </c>
      <c r="C1240" s="47">
        <v>17410.163147965635</v>
      </c>
      <c r="D1240" s="47">
        <f>Table1[[#This Row],[On-Hand Stock ($)]]/Table1[[#This Row],[Std. Price ($)]]</f>
        <v>1368.2426365695201</v>
      </c>
      <c r="E1240" s="48">
        <v>2692</v>
      </c>
      <c r="F1240" s="49">
        <v>0.5</v>
      </c>
      <c r="G1240" s="48">
        <v>0.77</v>
      </c>
      <c r="H1240" s="48">
        <v>0.71</v>
      </c>
      <c r="I1240" s="48">
        <v>16</v>
      </c>
      <c r="J1240" s="55">
        <f>Table1[[#This Row],[APU
(units)]]+(Table1[[#This Row],[APU Trend]]*Table1[[#This Row],[APU
(units)]])</f>
        <v>4038</v>
      </c>
      <c r="K1240" s="55" t="str">
        <f>IF(Table1[[#This Row],[On Hand Stock (units)]]&gt;J1240,"Yes","No")</f>
        <v>No</v>
      </c>
      <c r="L1240" s="55">
        <f>Table1[[#This Row],[Lead Time (days)]]/Table1[[#This Row],[S-OTD]]</f>
        <v>20.779220779220779</v>
      </c>
      <c r="M1240" s="55">
        <f>(Table1[[#This Row],[Demand variability (COV)]]/100)*E1240</f>
        <v>19.113199999999999</v>
      </c>
      <c r="N1240" s="55">
        <f>AVERAGE(Table1[[#This Row],[Lead Time (days)]],Table1[[#This Row],[Exp. Lead time]])</f>
        <v>18.38961038961039</v>
      </c>
      <c r="O1240" s="55">
        <f>(Table1[[#This Row],[Exp. Lead time]]-N1240)^2</f>
        <v>5.7102378141339178</v>
      </c>
      <c r="P1240" s="55">
        <v>5.7102378141339178</v>
      </c>
      <c r="Q1240" s="55">
        <f>1.64*SQRT(Table1[[#This Row],[Lead Time (days)]]*(M1240^2)+Table1[[#This Row],[APU
(units)]]*P1240)</f>
        <v>238.88327383652185</v>
      </c>
      <c r="R1240" s="58">
        <f>Table1[[#This Row],[Safety Stock]]+(E1240/30)*Table1[[#This Row],[Lead Time (days)]]</f>
        <v>1674.6166071698551</v>
      </c>
      <c r="S1240" s="58" t="str">
        <f>IF(Table1[[#This Row],[On Hand Stock (units)]]&gt;R1240,"yes","no")</f>
        <v>no</v>
      </c>
      <c r="T1240" s="59">
        <f>Table1[[#This Row],[On Hand Stock (units)]]-J1240</f>
        <v>-2669.7573634304799</v>
      </c>
      <c r="U1240" s="59">
        <f>Table1[[#This Row],[Exp. Lead time]]*Table1[[#This Row],[APU
(units)]]/30</f>
        <v>1864.5887445887447</v>
      </c>
      <c r="V1240" s="59">
        <f>Table1[[#This Row],[On Hand Stock (units)]]+U1240</f>
        <v>3232.8313811582648</v>
      </c>
      <c r="W1240" s="59" t="str">
        <f>IF(Table1[[#This Row],[On hand quantity after purchase]]&gt;Table1[[#This Row],[APU  Projection for oct]],"Yes","No")</f>
        <v>No</v>
      </c>
      <c r="X1240" s="59">
        <f>AE1240-Table1[[#This Row],[On Hand Stock (units)]]</f>
        <v>204157.40584855046</v>
      </c>
      <c r="Y1240" s="59">
        <f>MAX(Table1[[#This Row],[Qty required to meet next quarter]],Table1[[#This Row],[MOQ/One lead time demand]])</f>
        <v>204157.40584855046</v>
      </c>
      <c r="Z1240" s="59">
        <f>Table1[[#This Row],[Qty to purchase]]*Table1[[#This Row],[Std. Price ($)]]</f>
        <v>2597794.900325852</v>
      </c>
      <c r="AA1240" s="59"/>
      <c r="AB1240" s="59"/>
      <c r="AC1240" s="61">
        <f>Table1[[#This Row],[On Hand Stock (units)]]-(12*Table1[[#This Row],[APU
(units)]])</f>
        <v>-30935.757363430479</v>
      </c>
      <c r="AD1240" s="64">
        <v>16152</v>
      </c>
      <c r="AE1240" s="65">
        <f>AD1240*Table1[[#This Row],[Std. Price ($)]]</f>
        <v>205525.64848511998</v>
      </c>
    </row>
    <row r="1241" spans="1:31" ht="18.5" x14ac:dyDescent="0.35">
      <c r="A1241" s="46">
        <v>67332.300675996099</v>
      </c>
      <c r="B1241" s="47">
        <v>90.521524389999996</v>
      </c>
      <c r="C1241" s="47">
        <v>99239.784283176428</v>
      </c>
      <c r="D1241" s="47">
        <f>Table1[[#This Row],[On-Hand Stock ($)]]/Table1[[#This Row],[Std. Price ($)]]</f>
        <v>1096.3114568819562</v>
      </c>
      <c r="E1241" s="48">
        <v>2054</v>
      </c>
      <c r="F1241" s="49">
        <v>0.4</v>
      </c>
      <c r="G1241" s="48">
        <v>0.77</v>
      </c>
      <c r="H1241" s="48">
        <v>0.34</v>
      </c>
      <c r="I1241" s="48">
        <v>33</v>
      </c>
      <c r="J1241" s="55">
        <f>Table1[[#This Row],[APU
(units)]]+(Table1[[#This Row],[APU Trend]]*Table1[[#This Row],[APU
(units)]])</f>
        <v>2875.6</v>
      </c>
      <c r="K1241" s="55" t="str">
        <f>IF(Table1[[#This Row],[On Hand Stock (units)]]&gt;J1241,"Yes","No")</f>
        <v>No</v>
      </c>
      <c r="L1241" s="55">
        <f>Table1[[#This Row],[Lead Time (days)]]/Table1[[#This Row],[S-OTD]]</f>
        <v>42.857142857142854</v>
      </c>
      <c r="M1241" s="55">
        <f>(Table1[[#This Row],[Demand variability (COV)]]/100)*E1241</f>
        <v>6.9836000000000009</v>
      </c>
      <c r="N1241" s="55">
        <f>AVERAGE(Table1[[#This Row],[Lead Time (days)]],Table1[[#This Row],[Exp. Lead time]])</f>
        <v>37.928571428571431</v>
      </c>
      <c r="O1241" s="55">
        <f>(Table1[[#This Row],[Exp. Lead time]]-N1241)^2</f>
        <v>24.290816326530564</v>
      </c>
      <c r="P1241" s="55">
        <v>24.290816326530564</v>
      </c>
      <c r="Q1241" s="55">
        <f>1.64*SQRT(Table1[[#This Row],[Lead Time (days)]]*(M1241^2)+Table1[[#This Row],[APU
(units)]]*P1241)</f>
        <v>372.18523209872433</v>
      </c>
      <c r="R1241" s="58">
        <f>Table1[[#This Row],[Safety Stock]]+(E1241/30)*Table1[[#This Row],[Lead Time (days)]]</f>
        <v>2631.5852320987242</v>
      </c>
      <c r="S1241" s="58" t="str">
        <f>IF(Table1[[#This Row],[On Hand Stock (units)]]&gt;R1241,"yes","no")</f>
        <v>no</v>
      </c>
      <c r="T1241" s="59">
        <f>Table1[[#This Row],[On Hand Stock (units)]]-J1241</f>
        <v>-1779.2885431180437</v>
      </c>
      <c r="U1241" s="59">
        <f>Table1[[#This Row],[Exp. Lead time]]*Table1[[#This Row],[APU
(units)]]/30</f>
        <v>2934.2857142857142</v>
      </c>
      <c r="V1241" s="59">
        <f>Table1[[#This Row],[On Hand Stock (units)]]+U1241</f>
        <v>4030.5971711676702</v>
      </c>
      <c r="W1241" s="59" t="str">
        <f>IF(Table1[[#This Row],[On hand quantity after purchase]]&gt;Table1[[#This Row],[APU  Projection for oct]],"Yes","No")</f>
        <v>Yes</v>
      </c>
      <c r="X1241" s="59">
        <f>AE1241-Table1[[#This Row],[On Hand Stock (units)]]</f>
        <v>1002932.2284672419</v>
      </c>
      <c r="Y1241" s="59">
        <f>MAX(Table1[[#This Row],[Qty required to meet next quarter]],Table1[[#This Row],[MOQ/One lead time demand]])</f>
        <v>1002932.2284672419</v>
      </c>
      <c r="Z1241" s="59">
        <f>Table1[[#This Row],[Qty to purchase]]*Table1[[#This Row],[Std. Price ($)]]</f>
        <v>90786954.180714488</v>
      </c>
      <c r="AA1241" s="59"/>
      <c r="AB1241" s="59"/>
      <c r="AC1241" s="61">
        <f>Table1[[#This Row],[On Hand Stock (units)]]-(12*Table1[[#This Row],[APU
(units)]])</f>
        <v>-23551.688543118045</v>
      </c>
      <c r="AD1241" s="64">
        <v>11091.599999999999</v>
      </c>
      <c r="AE1241" s="65">
        <f>AD1241*Table1[[#This Row],[Std. Price ($)]]</f>
        <v>1004028.5399241238</v>
      </c>
    </row>
    <row r="1242" spans="1:31" ht="18.5" x14ac:dyDescent="0.35">
      <c r="A1242" s="46">
        <v>67486.732809641428</v>
      </c>
      <c r="B1242" s="47">
        <v>10.438955629999999</v>
      </c>
      <c r="C1242" s="47">
        <v>29003.969631881082</v>
      </c>
      <c r="D1242" s="47">
        <f>Table1[[#This Row],[On-Hand Stock ($)]]/Table1[[#This Row],[Std. Price ($)]]</f>
        <v>2778.4359527813308</v>
      </c>
      <c r="E1242" s="48">
        <v>1796</v>
      </c>
      <c r="F1242" s="49">
        <v>0.4</v>
      </c>
      <c r="G1242" s="48">
        <v>0.77</v>
      </c>
      <c r="H1242" s="48">
        <v>0.5</v>
      </c>
      <c r="I1242" s="48">
        <v>62</v>
      </c>
      <c r="J1242" s="55">
        <f>Table1[[#This Row],[APU
(units)]]+(Table1[[#This Row],[APU Trend]]*Table1[[#This Row],[APU
(units)]])</f>
        <v>2514.4</v>
      </c>
      <c r="K1242" s="55" t="str">
        <f>IF(Table1[[#This Row],[On Hand Stock (units)]]&gt;J1242,"Yes","No")</f>
        <v>Yes</v>
      </c>
      <c r="L1242" s="55">
        <f>Table1[[#This Row],[Lead Time (days)]]/Table1[[#This Row],[S-OTD]]</f>
        <v>80.519480519480524</v>
      </c>
      <c r="M1242" s="55">
        <f>(Table1[[#This Row],[Demand variability (COV)]]/100)*E1242</f>
        <v>8.98</v>
      </c>
      <c r="N1242" s="55">
        <f>AVERAGE(Table1[[#This Row],[Lead Time (days)]],Table1[[#This Row],[Exp. Lead time]])</f>
        <v>71.259740259740255</v>
      </c>
      <c r="O1242" s="55">
        <f>(Table1[[#This Row],[Exp. Lead time]]-N1242)^2</f>
        <v>85.742789677854788</v>
      </c>
      <c r="P1242" s="55">
        <v>85.742789677854788</v>
      </c>
      <c r="Q1242" s="55">
        <f>1.64*SQRT(Table1[[#This Row],[Lead Time (days)]]*(M1242^2)+Table1[[#This Row],[APU
(units)]]*P1242)</f>
        <v>653.93394438063444</v>
      </c>
      <c r="R1242" s="58">
        <f>Table1[[#This Row],[Safety Stock]]+(E1242/30)*Table1[[#This Row],[Lead Time (days)]]</f>
        <v>4365.6672777139684</v>
      </c>
      <c r="S1242" s="58" t="str">
        <f>IF(Table1[[#This Row],[On Hand Stock (units)]]&gt;R1242,"yes","no")</f>
        <v>no</v>
      </c>
      <c r="T1242" s="59">
        <f>Table1[[#This Row],[On Hand Stock (units)]]-J1242</f>
        <v>264.03595278133071</v>
      </c>
      <c r="U1242" s="59">
        <f>Table1[[#This Row],[Exp. Lead time]]*Table1[[#This Row],[APU
(units)]]/30</f>
        <v>4820.4329004329011</v>
      </c>
      <c r="V1242" s="59">
        <f>Table1[[#This Row],[On Hand Stock (units)]]+U1242</f>
        <v>7598.8688532142314</v>
      </c>
      <c r="W1242" s="59" t="str">
        <f>IF(Table1[[#This Row],[On hand quantity after purchase]]&gt;Table1[[#This Row],[APU  Projection for oct]],"Yes","No")</f>
        <v>Yes</v>
      </c>
      <c r="X1242" s="59">
        <f>AE1242-Table1[[#This Row],[On Hand Stock (units)]]</f>
        <v>98462.73132921067</v>
      </c>
      <c r="Y1242" s="59">
        <f>MAX(Table1[[#This Row],[Qty required to meet next quarter]],Table1[[#This Row],[MOQ/One lead time demand]])</f>
        <v>98462.73132921067</v>
      </c>
      <c r="Z1242" s="59">
        <f>Table1[[#This Row],[Qty to purchase]]*Table1[[#This Row],[Std. Price ($)]]</f>
        <v>1027848.083554241</v>
      </c>
      <c r="AA1242" s="59"/>
      <c r="AB1242" s="59"/>
      <c r="AC1242" s="61">
        <f>Table1[[#This Row],[On Hand Stock (units)]]-(12*Table1[[#This Row],[APU
(units)]])</f>
        <v>-18773.564047218668</v>
      </c>
      <c r="AD1242" s="64">
        <v>9698.4000000000015</v>
      </c>
      <c r="AE1242" s="65">
        <f>AD1242*Table1[[#This Row],[Std. Price ($)]]</f>
        <v>101241.16728199201</v>
      </c>
    </row>
    <row r="1243" spans="1:31" ht="18.5" x14ac:dyDescent="0.35">
      <c r="A1243" s="46">
        <v>49472.716247678472</v>
      </c>
      <c r="B1243" s="47">
        <v>8.3320377599999986</v>
      </c>
      <c r="C1243" s="47">
        <v>8939.9574763247692</v>
      </c>
      <c r="D1243" s="47">
        <f>Table1[[#This Row],[On-Hand Stock ($)]]/Table1[[#This Row],[Std. Price ($)]]</f>
        <v>1072.9617092283522</v>
      </c>
      <c r="E1243" s="48">
        <v>566</v>
      </c>
      <c r="F1243" s="49">
        <v>0.3</v>
      </c>
      <c r="G1243" s="48">
        <v>0.77</v>
      </c>
      <c r="H1243" s="48">
        <v>2.11</v>
      </c>
      <c r="I1243" s="48">
        <v>22</v>
      </c>
      <c r="J1243" s="55">
        <f>Table1[[#This Row],[APU
(units)]]+(Table1[[#This Row],[APU Trend]]*Table1[[#This Row],[APU
(units)]])</f>
        <v>735.8</v>
      </c>
      <c r="K1243" s="55" t="str">
        <f>IF(Table1[[#This Row],[On Hand Stock (units)]]&gt;J1243,"Yes","No")</f>
        <v>Yes</v>
      </c>
      <c r="L1243" s="55">
        <f>Table1[[#This Row],[Lead Time (days)]]/Table1[[#This Row],[S-OTD]]</f>
        <v>28.571428571428569</v>
      </c>
      <c r="M1243" s="55">
        <f>(Table1[[#This Row],[Demand variability (COV)]]/100)*E1243</f>
        <v>11.942599999999999</v>
      </c>
      <c r="N1243" s="55">
        <f>AVERAGE(Table1[[#This Row],[Lead Time (days)]],Table1[[#This Row],[Exp. Lead time]])</f>
        <v>25.285714285714285</v>
      </c>
      <c r="O1243" s="55">
        <f>(Table1[[#This Row],[Exp. Lead time]]-N1243)^2</f>
        <v>10.795918367346932</v>
      </c>
      <c r="P1243" s="55">
        <v>10.795918367346932</v>
      </c>
      <c r="Q1243" s="55">
        <f>1.64*SQRT(Table1[[#This Row],[Lead Time (days)]]*(M1243^2)+Table1[[#This Row],[APU
(units)]]*P1243)</f>
        <v>157.71527150179509</v>
      </c>
      <c r="R1243" s="58">
        <f>Table1[[#This Row],[Safety Stock]]+(E1243/30)*Table1[[#This Row],[Lead Time (days)]]</f>
        <v>572.78193816846169</v>
      </c>
      <c r="S1243" s="58" t="str">
        <f>IF(Table1[[#This Row],[On Hand Stock (units)]]&gt;R1243,"yes","no")</f>
        <v>yes</v>
      </c>
      <c r="T1243" s="59">
        <f>Table1[[#This Row],[On Hand Stock (units)]]-J1243</f>
        <v>337.16170922835227</v>
      </c>
      <c r="U1243" s="59">
        <f>Table1[[#This Row],[Exp. Lead time]]*Table1[[#This Row],[APU
(units)]]/30</f>
        <v>539.04761904761904</v>
      </c>
      <c r="V1243" s="59">
        <f>Table1[[#This Row],[On Hand Stock (units)]]+U1243</f>
        <v>1612.0093282759713</v>
      </c>
      <c r="W1243" s="59" t="str">
        <f>IF(Table1[[#This Row],[On hand quantity after purchase]]&gt;Table1[[#This Row],[APU  Projection for oct]],"Yes","No")</f>
        <v>Yes</v>
      </c>
      <c r="X1243" s="59">
        <f>AE1243-Table1[[#This Row],[On Hand Stock (units)]]</f>
        <v>21563.518477139645</v>
      </c>
      <c r="Y1243" s="59">
        <f>MAX(Table1[[#This Row],[Qty required to meet next quarter]],Table1[[#This Row],[MOQ/One lead time demand]])</f>
        <v>21563.518477139645</v>
      </c>
      <c r="Z1243" s="59">
        <f>Table1[[#This Row],[Qty to purchase]]*Table1[[#This Row],[Std. Price ($)]]</f>
        <v>179668.0501899852</v>
      </c>
      <c r="AA1243" s="59"/>
      <c r="AB1243" s="59"/>
      <c r="AC1243" s="61">
        <f>Table1[[#This Row],[On Hand Stock (units)]]-(12*Table1[[#This Row],[APU
(units)]])</f>
        <v>-5719.0382907716476</v>
      </c>
      <c r="AD1243" s="64">
        <v>2716.8</v>
      </c>
      <c r="AE1243" s="65">
        <f>AD1243*Table1[[#This Row],[Std. Price ($)]]</f>
        <v>22636.480186367997</v>
      </c>
    </row>
    <row r="1244" spans="1:31" ht="18.5" x14ac:dyDescent="0.35">
      <c r="A1244" s="46">
        <v>38742.027714567215</v>
      </c>
      <c r="B1244" s="47">
        <v>8.3122263699999994</v>
      </c>
      <c r="C1244" s="47">
        <v>5510.7554835990541</v>
      </c>
      <c r="D1244" s="47">
        <f>Table1[[#This Row],[On-Hand Stock ($)]]/Table1[[#This Row],[Std. Price ($)]]</f>
        <v>662.96985167393302</v>
      </c>
      <c r="E1244" s="48">
        <v>1400</v>
      </c>
      <c r="F1244" s="49">
        <v>-0.6</v>
      </c>
      <c r="G1244" s="48">
        <v>0.77</v>
      </c>
      <c r="H1244" s="48">
        <v>0.97</v>
      </c>
      <c r="I1244" s="48">
        <v>11</v>
      </c>
      <c r="J1244" s="55">
        <f>Table1[[#This Row],[APU
(units)]]+(Table1[[#This Row],[APU Trend]]*Table1[[#This Row],[APU
(units)]])</f>
        <v>560</v>
      </c>
      <c r="K1244" s="55" t="str">
        <f>IF(Table1[[#This Row],[On Hand Stock (units)]]&gt;J1244,"Yes","No")</f>
        <v>Yes</v>
      </c>
      <c r="L1244" s="55">
        <f>Table1[[#This Row],[Lead Time (days)]]/Table1[[#This Row],[S-OTD]]</f>
        <v>14.285714285714285</v>
      </c>
      <c r="M1244" s="55">
        <f>(Table1[[#This Row],[Demand variability (COV)]]/100)*E1244</f>
        <v>13.58</v>
      </c>
      <c r="N1244" s="55">
        <f>AVERAGE(Table1[[#This Row],[Lead Time (days)]],Table1[[#This Row],[Exp. Lead time]])</f>
        <v>12.642857142857142</v>
      </c>
      <c r="O1244" s="55">
        <f>(Table1[[#This Row],[Exp. Lead time]]-N1244)^2</f>
        <v>2.698979591836733</v>
      </c>
      <c r="P1244" s="55">
        <v>2.698979591836733</v>
      </c>
      <c r="Q1244" s="55">
        <f>1.64*SQRT(Table1[[#This Row],[Lead Time (days)]]*(M1244^2)+Table1[[#This Row],[APU
(units)]]*P1244)</f>
        <v>124.97565986273371</v>
      </c>
      <c r="R1244" s="58">
        <f>Table1[[#This Row],[Safety Stock]]+(E1244/30)*Table1[[#This Row],[Lead Time (days)]]</f>
        <v>638.30899319606692</v>
      </c>
      <c r="S1244" s="58" t="str">
        <f>IF(Table1[[#This Row],[On Hand Stock (units)]]&gt;R1244,"yes","no")</f>
        <v>yes</v>
      </c>
      <c r="T1244" s="59">
        <f>Table1[[#This Row],[On Hand Stock (units)]]-J1244</f>
        <v>102.96985167393302</v>
      </c>
      <c r="U1244" s="59">
        <f>Table1[[#This Row],[Exp. Lead time]]*Table1[[#This Row],[APU
(units)]]/30</f>
        <v>666.66666666666663</v>
      </c>
      <c r="V1244" s="59">
        <f>Table1[[#This Row],[On Hand Stock (units)]]+U1244</f>
        <v>1329.6365183405997</v>
      </c>
      <c r="W1244" s="59" t="str">
        <f>IF(Table1[[#This Row],[On hand quantity after purchase]]&gt;Table1[[#This Row],[APU  Projection for oct]],"Yes","No")</f>
        <v>Yes</v>
      </c>
      <c r="X1244" s="59">
        <f>AE1244-Table1[[#This Row],[On Hand Stock (units)]]</f>
        <v>-7645.2400024739281</v>
      </c>
      <c r="Y1244" s="59">
        <f>MAX(Table1[[#This Row],[Qty required to meet next quarter]],Table1[[#This Row],[MOQ/One lead time demand]])</f>
        <v>666.66666666666663</v>
      </c>
      <c r="Z1244" s="59">
        <f>Table1[[#This Row],[Qty to purchase]]*Table1[[#This Row],[Std. Price ($)]]</f>
        <v>5541.484246666666</v>
      </c>
      <c r="AA1244" s="59"/>
      <c r="AB1244" s="59"/>
      <c r="AC1244" s="61">
        <f>Table1[[#This Row],[On Hand Stock (units)]]-(12*Table1[[#This Row],[APU
(units)]])</f>
        <v>-16137.030148326066</v>
      </c>
      <c r="AD1244" s="64">
        <v>-839.99999999999955</v>
      </c>
      <c r="AE1244" s="65">
        <f>AD1244*Table1[[#This Row],[Std. Price ($)]]</f>
        <v>-6982.2701507999955</v>
      </c>
    </row>
    <row r="1245" spans="1:31" ht="18.5" x14ac:dyDescent="0.35">
      <c r="A1245" s="46">
        <v>71185.227017991303</v>
      </c>
      <c r="B1245" s="47">
        <v>21.03975552</v>
      </c>
      <c r="C1245" s="47">
        <v>46570.632355606082</v>
      </c>
      <c r="D1245" s="47">
        <f>Table1[[#This Row],[On-Hand Stock ($)]]/Table1[[#This Row],[Std. Price ($)]]</f>
        <v>2213.4588166358162</v>
      </c>
      <c r="E1245" s="48">
        <v>2532</v>
      </c>
      <c r="F1245" s="49">
        <v>1.2</v>
      </c>
      <c r="G1245" s="48">
        <v>0.77</v>
      </c>
      <c r="H1245" s="48">
        <v>0.5</v>
      </c>
      <c r="I1245" s="48">
        <v>38</v>
      </c>
      <c r="J1245" s="55">
        <f>Table1[[#This Row],[APU
(units)]]+(Table1[[#This Row],[APU Trend]]*Table1[[#This Row],[APU
(units)]])</f>
        <v>5570.4</v>
      </c>
      <c r="K1245" s="55" t="str">
        <f>IF(Table1[[#This Row],[On Hand Stock (units)]]&gt;J1245,"Yes","No")</f>
        <v>No</v>
      </c>
      <c r="L1245" s="55">
        <f>Table1[[#This Row],[Lead Time (days)]]/Table1[[#This Row],[S-OTD]]</f>
        <v>49.350649350649348</v>
      </c>
      <c r="M1245" s="55">
        <f>(Table1[[#This Row],[Demand variability (COV)]]/100)*E1245</f>
        <v>12.66</v>
      </c>
      <c r="N1245" s="55">
        <f>AVERAGE(Table1[[#This Row],[Lead Time (days)]],Table1[[#This Row],[Exp. Lead time]])</f>
        <v>43.675324675324674</v>
      </c>
      <c r="O1245" s="55">
        <f>(Table1[[#This Row],[Exp. Lead time]]-N1245)^2</f>
        <v>32.20931017034912</v>
      </c>
      <c r="P1245" s="55">
        <v>32.20931017034912</v>
      </c>
      <c r="Q1245" s="55">
        <f>1.64*SQRT(Table1[[#This Row],[Lead Time (days)]]*(M1245^2)+Table1[[#This Row],[APU
(units)]]*P1245)</f>
        <v>485.51879713209962</v>
      </c>
      <c r="R1245" s="58">
        <f>Table1[[#This Row],[Safety Stock]]+(E1245/30)*Table1[[#This Row],[Lead Time (days)]]</f>
        <v>3692.7187971321</v>
      </c>
      <c r="S1245" s="58" t="str">
        <f>IF(Table1[[#This Row],[On Hand Stock (units)]]&gt;R1245,"yes","no")</f>
        <v>no</v>
      </c>
      <c r="T1245" s="59">
        <f>Table1[[#This Row],[On Hand Stock (units)]]-J1245</f>
        <v>-3356.9411833641834</v>
      </c>
      <c r="U1245" s="59">
        <f>Table1[[#This Row],[Exp. Lead time]]*Table1[[#This Row],[APU
(units)]]/30</f>
        <v>4165.1948051948048</v>
      </c>
      <c r="V1245" s="59">
        <f>Table1[[#This Row],[On Hand Stock (units)]]+U1245</f>
        <v>6378.653621830621</v>
      </c>
      <c r="W1245" s="59" t="str">
        <f>IF(Table1[[#This Row],[On hand quantity after purchase]]&gt;Table1[[#This Row],[APU  Projection for oct]],"Yes","No")</f>
        <v>Yes</v>
      </c>
      <c r="X1245" s="59">
        <f>AE1245-Table1[[#This Row],[On Hand Stock (units)]]</f>
        <v>541167.68314509222</v>
      </c>
      <c r="Y1245" s="59">
        <f>MAX(Table1[[#This Row],[Qty required to meet next quarter]],Table1[[#This Row],[MOQ/One lead time demand]])</f>
        <v>541167.68314509222</v>
      </c>
      <c r="Z1245" s="59">
        <f>Table1[[#This Row],[Qty to purchase]]*Table1[[#This Row],[Std. Price ($)]]</f>
        <v>11386035.748697564</v>
      </c>
      <c r="AA1245" s="59"/>
      <c r="AB1245" s="59"/>
      <c r="AC1245" s="61">
        <f>Table1[[#This Row],[On Hand Stock (units)]]-(12*Table1[[#This Row],[APU
(units)]])</f>
        <v>-28170.541183364185</v>
      </c>
      <c r="AD1245" s="64">
        <v>25826.399999999998</v>
      </c>
      <c r="AE1245" s="65">
        <f>AD1245*Table1[[#This Row],[Std. Price ($)]]</f>
        <v>543381.14196172799</v>
      </c>
    </row>
    <row r="1246" spans="1:31" ht="18.5" x14ac:dyDescent="0.35">
      <c r="A1246" s="46">
        <v>83637.231887497896</v>
      </c>
      <c r="B1246" s="47">
        <v>6.0286993300000002</v>
      </c>
      <c r="C1246" s="47">
        <v>17809.123401208075</v>
      </c>
      <c r="D1246" s="47">
        <f>Table1[[#This Row],[On-Hand Stock ($)]]/Table1[[#This Row],[Std. Price ($)]]</f>
        <v>2954.057322544907</v>
      </c>
      <c r="E1246" s="48">
        <v>2532</v>
      </c>
      <c r="F1246" s="49">
        <v>0.6</v>
      </c>
      <c r="G1246" s="48">
        <v>0.77</v>
      </c>
      <c r="H1246" s="48">
        <v>0.5</v>
      </c>
      <c r="I1246" s="48">
        <v>42</v>
      </c>
      <c r="J1246" s="55">
        <f>Table1[[#This Row],[APU
(units)]]+(Table1[[#This Row],[APU Trend]]*Table1[[#This Row],[APU
(units)]])</f>
        <v>4051.2</v>
      </c>
      <c r="K1246" s="55" t="str">
        <f>IF(Table1[[#This Row],[On Hand Stock (units)]]&gt;J1246,"Yes","No")</f>
        <v>No</v>
      </c>
      <c r="L1246" s="55">
        <f>Table1[[#This Row],[Lead Time (days)]]/Table1[[#This Row],[S-OTD]]</f>
        <v>54.545454545454547</v>
      </c>
      <c r="M1246" s="55">
        <f>(Table1[[#This Row],[Demand variability (COV)]]/100)*E1246</f>
        <v>12.66</v>
      </c>
      <c r="N1246" s="55">
        <f>AVERAGE(Table1[[#This Row],[Lead Time (days)]],Table1[[#This Row],[Exp. Lead time]])</f>
        <v>48.272727272727273</v>
      </c>
      <c r="O1246" s="55">
        <f>(Table1[[#This Row],[Exp. Lead time]]-N1246)^2</f>
        <v>39.347107438016536</v>
      </c>
      <c r="P1246" s="55">
        <v>39.347107438016536</v>
      </c>
      <c r="Q1246" s="55">
        <f>1.64*SQRT(Table1[[#This Row],[Lead Time (days)]]*(M1246^2)+Table1[[#This Row],[APU
(units)]]*P1246)</f>
        <v>534.84735246276796</v>
      </c>
      <c r="R1246" s="58">
        <f>Table1[[#This Row],[Safety Stock]]+(E1246/30)*Table1[[#This Row],[Lead Time (days)]]</f>
        <v>4079.6473524627681</v>
      </c>
      <c r="S1246" s="58" t="str">
        <f>IF(Table1[[#This Row],[On Hand Stock (units)]]&gt;R1246,"yes","no")</f>
        <v>no</v>
      </c>
      <c r="T1246" s="59">
        <f>Table1[[#This Row],[On Hand Stock (units)]]-J1246</f>
        <v>-1097.1426774550928</v>
      </c>
      <c r="U1246" s="59">
        <f>Table1[[#This Row],[Exp. Lead time]]*Table1[[#This Row],[APU
(units)]]/30</f>
        <v>4603.636363636364</v>
      </c>
      <c r="V1246" s="59">
        <f>Table1[[#This Row],[On Hand Stock (units)]]+U1246</f>
        <v>7557.693686181271</v>
      </c>
      <c r="W1246" s="59" t="str">
        <f>IF(Table1[[#This Row],[On hand quantity after purchase]]&gt;Table1[[#This Row],[APU  Projection for oct]],"Yes","No")</f>
        <v>Yes</v>
      </c>
      <c r="X1246" s="59">
        <f>AE1246-Table1[[#This Row],[On Hand Stock (units)]]</f>
        <v>97792.742920951088</v>
      </c>
      <c r="Y1246" s="59">
        <f>MAX(Table1[[#This Row],[Qty required to meet next quarter]],Table1[[#This Row],[MOQ/One lead time demand]])</f>
        <v>97792.742920951088</v>
      </c>
      <c r="Z1246" s="59">
        <f>Table1[[#This Row],[Qty to purchase]]*Table1[[#This Row],[Std. Price ($)]]</f>
        <v>589563.04372640012</v>
      </c>
      <c r="AA1246" s="59"/>
      <c r="AB1246" s="59"/>
      <c r="AC1246" s="61">
        <f>Table1[[#This Row],[On Hand Stock (units)]]-(12*Table1[[#This Row],[APU
(units)]])</f>
        <v>-27429.942677455092</v>
      </c>
      <c r="AD1246" s="64">
        <v>16711.199999999997</v>
      </c>
      <c r="AE1246" s="65">
        <f>AD1246*Table1[[#This Row],[Std. Price ($)]]</f>
        <v>100746.80024349599</v>
      </c>
    </row>
    <row r="1247" spans="1:31" ht="18.5" x14ac:dyDescent="0.35">
      <c r="A1247" s="46">
        <v>8198.3750672642964</v>
      </c>
      <c r="B1247" s="47">
        <v>5.3610916499999997</v>
      </c>
      <c r="C1247" s="47">
        <v>14758.432291951605</v>
      </c>
      <c r="D1247" s="47">
        <f>Table1[[#This Row],[On-Hand Stock ($)]]/Table1[[#This Row],[Std. Price ($)]]</f>
        <v>2752.8781926254901</v>
      </c>
      <c r="E1247" s="48">
        <v>2532</v>
      </c>
      <c r="F1247" s="49">
        <v>-0.1</v>
      </c>
      <c r="G1247" s="48">
        <v>0.77</v>
      </c>
      <c r="H1247" s="48">
        <v>0.5</v>
      </c>
      <c r="I1247" s="48">
        <v>38</v>
      </c>
      <c r="J1247" s="55">
        <f>Table1[[#This Row],[APU
(units)]]+(Table1[[#This Row],[APU Trend]]*Table1[[#This Row],[APU
(units)]])</f>
        <v>2278.8000000000002</v>
      </c>
      <c r="K1247" s="55" t="str">
        <f>IF(Table1[[#This Row],[On Hand Stock (units)]]&gt;J1247,"Yes","No")</f>
        <v>Yes</v>
      </c>
      <c r="L1247" s="55">
        <f>Table1[[#This Row],[Lead Time (days)]]/Table1[[#This Row],[S-OTD]]</f>
        <v>49.350649350649348</v>
      </c>
      <c r="M1247" s="55">
        <f>(Table1[[#This Row],[Demand variability (COV)]]/100)*E1247</f>
        <v>12.66</v>
      </c>
      <c r="N1247" s="55">
        <f>AVERAGE(Table1[[#This Row],[Lead Time (days)]],Table1[[#This Row],[Exp. Lead time]])</f>
        <v>43.675324675324674</v>
      </c>
      <c r="O1247" s="55">
        <f>(Table1[[#This Row],[Exp. Lead time]]-N1247)^2</f>
        <v>32.20931017034912</v>
      </c>
      <c r="P1247" s="55">
        <v>32.20931017034912</v>
      </c>
      <c r="Q1247" s="55">
        <f>1.64*SQRT(Table1[[#This Row],[Lead Time (days)]]*(M1247^2)+Table1[[#This Row],[APU
(units)]]*P1247)</f>
        <v>485.51879713209962</v>
      </c>
      <c r="R1247" s="58">
        <f>Table1[[#This Row],[Safety Stock]]+(E1247/30)*Table1[[#This Row],[Lead Time (days)]]</f>
        <v>3692.7187971321</v>
      </c>
      <c r="S1247" s="58" t="str">
        <f>IF(Table1[[#This Row],[On Hand Stock (units)]]&gt;R1247,"yes","no")</f>
        <v>no</v>
      </c>
      <c r="T1247" s="59">
        <f>Table1[[#This Row],[On Hand Stock (units)]]-J1247</f>
        <v>474.07819262548992</v>
      </c>
      <c r="U1247" s="59">
        <f>Table1[[#This Row],[Exp. Lead time]]*Table1[[#This Row],[APU
(units)]]/30</f>
        <v>4165.1948051948048</v>
      </c>
      <c r="V1247" s="59">
        <f>Table1[[#This Row],[On Hand Stock (units)]]+U1247</f>
        <v>6918.0729978202944</v>
      </c>
      <c r="W1247" s="59" t="str">
        <f>IF(Table1[[#This Row],[On hand quantity after purchase]]&gt;Table1[[#This Row],[APU  Projection for oct]],"Yes","No")</f>
        <v>Yes</v>
      </c>
      <c r="X1247" s="59">
        <f>AE1247-Table1[[#This Row],[On Hand Stock (units)]]</f>
        <v>29825.403546094505</v>
      </c>
      <c r="Y1247" s="59">
        <f>MAX(Table1[[#This Row],[Qty required to meet next quarter]],Table1[[#This Row],[MOQ/One lead time demand]])</f>
        <v>29825.403546094505</v>
      </c>
      <c r="Z1247" s="59">
        <f>Table1[[#This Row],[Qty to purchase]]*Table1[[#This Row],[Std. Price ($)]]</f>
        <v>159896.72190884763</v>
      </c>
      <c r="AA1247" s="59"/>
      <c r="AB1247" s="59"/>
      <c r="AC1247" s="61">
        <f>Table1[[#This Row],[On Hand Stock (units)]]-(12*Table1[[#This Row],[APU
(units)]])</f>
        <v>-27631.121807374511</v>
      </c>
      <c r="AD1247" s="64">
        <v>6076.7999999999993</v>
      </c>
      <c r="AE1247" s="65">
        <f>AD1247*Table1[[#This Row],[Std. Price ($)]]</f>
        <v>32578.281738719994</v>
      </c>
    </row>
    <row r="1248" spans="1:31" ht="18.5" x14ac:dyDescent="0.35">
      <c r="A1248" s="46">
        <v>72167.892408017404</v>
      </c>
      <c r="B1248" s="47">
        <v>20.037644819999997</v>
      </c>
      <c r="C1248" s="47">
        <v>19655.699643757012</v>
      </c>
      <c r="D1248" s="47">
        <f>Table1[[#This Row],[On-Hand Stock ($)]]/Table1[[#This Row],[Std. Price ($)]]</f>
        <v>980.93861930012065</v>
      </c>
      <c r="E1248" s="48">
        <v>2418</v>
      </c>
      <c r="F1248" s="49">
        <v>0.4</v>
      </c>
      <c r="G1248" s="48">
        <v>0.77</v>
      </c>
      <c r="H1248" s="48">
        <v>0.27</v>
      </c>
      <c r="I1248" s="48">
        <v>26</v>
      </c>
      <c r="J1248" s="55">
        <f>Table1[[#This Row],[APU
(units)]]+(Table1[[#This Row],[APU Trend]]*Table1[[#This Row],[APU
(units)]])</f>
        <v>3385.2</v>
      </c>
      <c r="K1248" s="55" t="str">
        <f>IF(Table1[[#This Row],[On Hand Stock (units)]]&gt;J1248,"Yes","No")</f>
        <v>No</v>
      </c>
      <c r="L1248" s="55">
        <f>Table1[[#This Row],[Lead Time (days)]]/Table1[[#This Row],[S-OTD]]</f>
        <v>33.766233766233768</v>
      </c>
      <c r="M1248" s="55">
        <f>(Table1[[#This Row],[Demand variability (COV)]]/100)*E1248</f>
        <v>6.5286</v>
      </c>
      <c r="N1248" s="55">
        <f>AVERAGE(Table1[[#This Row],[Lead Time (days)]],Table1[[#This Row],[Exp. Lead time]])</f>
        <v>29.883116883116884</v>
      </c>
      <c r="O1248" s="55">
        <f>(Table1[[#This Row],[Exp. Lead time]]-N1248)^2</f>
        <v>15.078596727947383</v>
      </c>
      <c r="P1248" s="55">
        <v>15.078596727947383</v>
      </c>
      <c r="Q1248" s="55">
        <f>1.64*SQRT(Table1[[#This Row],[Lead Time (days)]]*(M1248^2)+Table1[[#This Row],[APU
(units)]]*P1248)</f>
        <v>317.87344138089901</v>
      </c>
      <c r="R1248" s="58">
        <f>Table1[[#This Row],[Safety Stock]]+(E1248/30)*Table1[[#This Row],[Lead Time (days)]]</f>
        <v>2413.4734413808987</v>
      </c>
      <c r="S1248" s="58" t="str">
        <f>IF(Table1[[#This Row],[On Hand Stock (units)]]&gt;R1248,"yes","no")</f>
        <v>no</v>
      </c>
      <c r="T1248" s="59">
        <f>Table1[[#This Row],[On Hand Stock (units)]]-J1248</f>
        <v>-2404.2613806998793</v>
      </c>
      <c r="U1248" s="59">
        <f>Table1[[#This Row],[Exp. Lead time]]*Table1[[#This Row],[APU
(units)]]/30</f>
        <v>2721.5584415584412</v>
      </c>
      <c r="V1248" s="59">
        <f>Table1[[#This Row],[On Hand Stock (units)]]+U1248</f>
        <v>3702.4970608585618</v>
      </c>
      <c r="W1248" s="59" t="str">
        <f>IF(Table1[[#This Row],[On hand quantity after purchase]]&gt;Table1[[#This Row],[APU  Projection for oct]],"Yes","No")</f>
        <v>Yes</v>
      </c>
      <c r="X1248" s="59">
        <f>AE1248-Table1[[#This Row],[On Hand Stock (units)]]</f>
        <v>260654.59732440388</v>
      </c>
      <c r="Y1248" s="59">
        <f>MAX(Table1[[#This Row],[Qty required to meet next quarter]],Table1[[#This Row],[MOQ/One lead time demand]])</f>
        <v>260654.59732440388</v>
      </c>
      <c r="Z1248" s="59">
        <f>Table1[[#This Row],[Qty to purchase]]*Table1[[#This Row],[Std. Price ($)]]</f>
        <v>5222904.2418865263</v>
      </c>
      <c r="AA1248" s="59"/>
      <c r="AB1248" s="59"/>
      <c r="AC1248" s="61">
        <f>Table1[[#This Row],[On Hand Stock (units)]]-(12*Table1[[#This Row],[APU
(units)]])</f>
        <v>-28035.061380699881</v>
      </c>
      <c r="AD1248" s="64">
        <v>13057.2</v>
      </c>
      <c r="AE1248" s="65">
        <f>AD1248*Table1[[#This Row],[Std. Price ($)]]</f>
        <v>261635.53594370399</v>
      </c>
    </row>
    <row r="1249" spans="1:31" ht="18.5" x14ac:dyDescent="0.35">
      <c r="A1249" s="46">
        <v>85993.003303524398</v>
      </c>
      <c r="B1249" s="47">
        <v>13.54434253</v>
      </c>
      <c r="C1249" s="47">
        <v>65624.831730634891</v>
      </c>
      <c r="D1249" s="47">
        <f>Table1[[#This Row],[On-Hand Stock ($)]]/Table1[[#This Row],[Std. Price ($)]]</f>
        <v>4845.1840010158758</v>
      </c>
      <c r="E1249" s="48">
        <v>2894</v>
      </c>
      <c r="F1249" s="49">
        <v>0.2</v>
      </c>
      <c r="G1249" s="48">
        <v>0.77</v>
      </c>
      <c r="H1249" s="48">
        <v>0.35</v>
      </c>
      <c r="I1249" s="48">
        <v>88</v>
      </c>
      <c r="J1249" s="55">
        <f>Table1[[#This Row],[APU
(units)]]+(Table1[[#This Row],[APU Trend]]*Table1[[#This Row],[APU
(units)]])</f>
        <v>3472.8</v>
      </c>
      <c r="K1249" s="55" t="str">
        <f>IF(Table1[[#This Row],[On Hand Stock (units)]]&gt;J1249,"Yes","No")</f>
        <v>Yes</v>
      </c>
      <c r="L1249" s="55">
        <f>Table1[[#This Row],[Lead Time (days)]]/Table1[[#This Row],[S-OTD]]</f>
        <v>114.28571428571428</v>
      </c>
      <c r="M1249" s="55">
        <f>(Table1[[#This Row],[Demand variability (COV)]]/100)*E1249</f>
        <v>10.129</v>
      </c>
      <c r="N1249" s="55">
        <f>AVERAGE(Table1[[#This Row],[Lead Time (days)]],Table1[[#This Row],[Exp. Lead time]])</f>
        <v>101.14285714285714</v>
      </c>
      <c r="O1249" s="55">
        <f>(Table1[[#This Row],[Exp. Lead time]]-N1249)^2</f>
        <v>172.73469387755091</v>
      </c>
      <c r="P1249" s="55">
        <v>172.73469387755091</v>
      </c>
      <c r="Q1249" s="55">
        <f>1.64*SQRT(Table1[[#This Row],[Lead Time (days)]]*(M1249^2)+Table1[[#This Row],[APU
(units)]]*P1249)</f>
        <v>1169.9566302875141</v>
      </c>
      <c r="R1249" s="58">
        <f>Table1[[#This Row],[Safety Stock]]+(E1249/30)*Table1[[#This Row],[Lead Time (days)]]</f>
        <v>9659.0232969541812</v>
      </c>
      <c r="S1249" s="58" t="str">
        <f>IF(Table1[[#This Row],[On Hand Stock (units)]]&gt;R1249,"yes","no")</f>
        <v>no</v>
      </c>
      <c r="T1249" s="59">
        <f>Table1[[#This Row],[On Hand Stock (units)]]-J1249</f>
        <v>1372.3840010158756</v>
      </c>
      <c r="U1249" s="59">
        <f>Table1[[#This Row],[Exp. Lead time]]*Table1[[#This Row],[APU
(units)]]/30</f>
        <v>11024.761904761903</v>
      </c>
      <c r="V1249" s="59">
        <f>Table1[[#This Row],[On Hand Stock (units)]]+U1249</f>
        <v>15869.945905777779</v>
      </c>
      <c r="W1249" s="59" t="str">
        <f>IF(Table1[[#This Row],[On hand quantity after purchase]]&gt;Table1[[#This Row],[APU  Projection for oct]],"Yes","No")</f>
        <v>Yes</v>
      </c>
      <c r="X1249" s="59">
        <f>AE1249-Table1[[#This Row],[On Hand Stock (units)]]</f>
        <v>159783.59058262812</v>
      </c>
      <c r="Y1249" s="59">
        <f>MAX(Table1[[#This Row],[Qty required to meet next quarter]],Table1[[#This Row],[MOQ/One lead time demand]])</f>
        <v>159783.59058262812</v>
      </c>
      <c r="Z1249" s="59">
        <f>Table1[[#This Row],[Qty to purchase]]*Table1[[#This Row],[Std. Price ($)]]</f>
        <v>2164163.6815243973</v>
      </c>
      <c r="AA1249" s="59"/>
      <c r="AB1249" s="59"/>
      <c r="AC1249" s="61">
        <f>Table1[[#This Row],[On Hand Stock (units)]]-(12*Table1[[#This Row],[APU
(units)]])</f>
        <v>-29882.815998984122</v>
      </c>
      <c r="AD1249" s="64">
        <v>12154.800000000001</v>
      </c>
      <c r="AE1249" s="65">
        <f>AD1249*Table1[[#This Row],[Std. Price ($)]]</f>
        <v>164628.774583644</v>
      </c>
    </row>
    <row r="1250" spans="1:31" ht="18.5" x14ac:dyDescent="0.35">
      <c r="A1250" s="46">
        <v>18728.792692028917</v>
      </c>
      <c r="B1250" s="47">
        <v>13.335788659999999</v>
      </c>
      <c r="C1250" s="47">
        <v>29845.880374320084</v>
      </c>
      <c r="D1250" s="47">
        <f>Table1[[#This Row],[On-Hand Stock ($)]]/Table1[[#This Row],[Std. Price ($)]]</f>
        <v>2238.0288961717911</v>
      </c>
      <c r="E1250" s="48">
        <v>1690</v>
      </c>
      <c r="F1250" s="49">
        <v>1.2</v>
      </c>
      <c r="G1250" s="48">
        <v>0.77</v>
      </c>
      <c r="H1250" s="48">
        <v>0.43</v>
      </c>
      <c r="I1250" s="48">
        <v>61</v>
      </c>
      <c r="J1250" s="55">
        <f>Table1[[#This Row],[APU
(units)]]+(Table1[[#This Row],[APU Trend]]*Table1[[#This Row],[APU
(units)]])</f>
        <v>3718</v>
      </c>
      <c r="K1250" s="55" t="str">
        <f>IF(Table1[[#This Row],[On Hand Stock (units)]]&gt;J1250,"Yes","No")</f>
        <v>No</v>
      </c>
      <c r="L1250" s="55">
        <f>Table1[[#This Row],[Lead Time (days)]]/Table1[[#This Row],[S-OTD]]</f>
        <v>79.220779220779221</v>
      </c>
      <c r="M1250" s="55">
        <f>(Table1[[#This Row],[Demand variability (COV)]]/100)*E1250</f>
        <v>7.2670000000000003</v>
      </c>
      <c r="N1250" s="55">
        <f>AVERAGE(Table1[[#This Row],[Lead Time (days)]],Table1[[#This Row],[Exp. Lead time]])</f>
        <v>70.110389610389603</v>
      </c>
      <c r="O1250" s="55">
        <f>(Table1[[#This Row],[Exp. Lead time]]-N1250)^2</f>
        <v>82.999198853095095</v>
      </c>
      <c r="P1250" s="55">
        <v>82.999198853095095</v>
      </c>
      <c r="Q1250" s="55">
        <f>1.64*SQRT(Table1[[#This Row],[Lead Time (days)]]*(M1250^2)+Table1[[#This Row],[APU
(units)]]*P1250)</f>
        <v>621.23323971998582</v>
      </c>
      <c r="R1250" s="58">
        <f>Table1[[#This Row],[Safety Stock]]+(E1250/30)*Table1[[#This Row],[Lead Time (days)]]</f>
        <v>4057.5665730533192</v>
      </c>
      <c r="S1250" s="58" t="str">
        <f>IF(Table1[[#This Row],[On Hand Stock (units)]]&gt;R1250,"yes","no")</f>
        <v>no</v>
      </c>
      <c r="T1250" s="59">
        <f>Table1[[#This Row],[On Hand Stock (units)]]-J1250</f>
        <v>-1479.9711038282089</v>
      </c>
      <c r="U1250" s="59">
        <f>Table1[[#This Row],[Exp. Lead time]]*Table1[[#This Row],[APU
(units)]]/30</f>
        <v>4462.7705627705627</v>
      </c>
      <c r="V1250" s="59">
        <f>Table1[[#This Row],[On Hand Stock (units)]]+U1250</f>
        <v>6700.7994589423542</v>
      </c>
      <c r="W1250" s="59" t="str">
        <f>IF(Table1[[#This Row],[On hand quantity after purchase]]&gt;Table1[[#This Row],[APU  Projection for oct]],"Yes","No")</f>
        <v>Yes</v>
      </c>
      <c r="X1250" s="59">
        <f>AE1250-Table1[[#This Row],[On Hand Stock (units)]]</f>
        <v>227644.29602490817</v>
      </c>
      <c r="Y1250" s="59">
        <f>MAX(Table1[[#This Row],[Qty required to meet next quarter]],Table1[[#This Row],[MOQ/One lead time demand]])</f>
        <v>227644.29602490817</v>
      </c>
      <c r="Z1250" s="59">
        <f>Table1[[#This Row],[Qty to purchase]]*Table1[[#This Row],[Std. Price ($)]]</f>
        <v>3035816.2214426529</v>
      </c>
      <c r="AA1250" s="59"/>
      <c r="AB1250" s="59"/>
      <c r="AC1250" s="61">
        <f>Table1[[#This Row],[On Hand Stock (units)]]-(12*Table1[[#This Row],[APU
(units)]])</f>
        <v>-18041.971103828208</v>
      </c>
      <c r="AD1250" s="64">
        <v>17238</v>
      </c>
      <c r="AE1250" s="65">
        <f>AD1250*Table1[[#This Row],[Std. Price ($)]]</f>
        <v>229882.32492107997</v>
      </c>
    </row>
    <row r="1251" spans="1:31" ht="18.5" x14ac:dyDescent="0.35">
      <c r="A1251" s="46">
        <v>82525.339705620121</v>
      </c>
      <c r="B1251" s="47">
        <v>7.9220473799999986</v>
      </c>
      <c r="C1251" s="47">
        <v>2539.6001543574084</v>
      </c>
      <c r="D1251" s="47">
        <f>Table1[[#This Row],[On-Hand Stock ($)]]/Table1[[#This Row],[Std. Price ($)]]</f>
        <v>320.57371441237314</v>
      </c>
      <c r="E1251" s="48">
        <v>2482</v>
      </c>
      <c r="F1251" s="49">
        <v>0.8</v>
      </c>
      <c r="G1251" s="48">
        <v>0.77</v>
      </c>
      <c r="H1251" s="48">
        <v>0.49</v>
      </c>
      <c r="I1251" s="48">
        <v>5</v>
      </c>
      <c r="J1251" s="55">
        <f>Table1[[#This Row],[APU
(units)]]+(Table1[[#This Row],[APU Trend]]*Table1[[#This Row],[APU
(units)]])</f>
        <v>4467.6000000000004</v>
      </c>
      <c r="K1251" s="55" t="str">
        <f>IF(Table1[[#This Row],[On Hand Stock (units)]]&gt;J1251,"Yes","No")</f>
        <v>No</v>
      </c>
      <c r="L1251" s="55">
        <f>Table1[[#This Row],[Lead Time (days)]]/Table1[[#This Row],[S-OTD]]</f>
        <v>6.4935064935064934</v>
      </c>
      <c r="M1251" s="55">
        <f>(Table1[[#This Row],[Demand variability (COV)]]/100)*E1251</f>
        <v>12.161799999999999</v>
      </c>
      <c r="N1251" s="55">
        <f>AVERAGE(Table1[[#This Row],[Lead Time (days)]],Table1[[#This Row],[Exp. Lead time]])</f>
        <v>5.7467532467532472</v>
      </c>
      <c r="O1251" s="55">
        <f>(Table1[[#This Row],[Exp. Lead time]]-N1251)^2</f>
        <v>0.55764041153651478</v>
      </c>
      <c r="P1251" s="55">
        <v>0.55764041153651478</v>
      </c>
      <c r="Q1251" s="55">
        <f>1.64*SQRT(Table1[[#This Row],[Lead Time (days)]]*(M1251^2)+Table1[[#This Row],[APU
(units)]]*P1251)</f>
        <v>75.575541847051355</v>
      </c>
      <c r="R1251" s="58">
        <f>Table1[[#This Row],[Safety Stock]]+(E1251/30)*Table1[[#This Row],[Lead Time (days)]]</f>
        <v>489.24220851371803</v>
      </c>
      <c r="S1251" s="58" t="str">
        <f>IF(Table1[[#This Row],[On Hand Stock (units)]]&gt;R1251,"yes","no")</f>
        <v>no</v>
      </c>
      <c r="T1251" s="59">
        <f>Table1[[#This Row],[On Hand Stock (units)]]-J1251</f>
        <v>-4147.0262855876272</v>
      </c>
      <c r="U1251" s="59">
        <f>Table1[[#This Row],[Exp. Lead time]]*Table1[[#This Row],[APU
(units)]]/30</f>
        <v>537.22943722943717</v>
      </c>
      <c r="V1251" s="59">
        <f>Table1[[#This Row],[On Hand Stock (units)]]+U1251</f>
        <v>857.80315164181025</v>
      </c>
      <c r="W1251" s="59" t="str">
        <f>IF(Table1[[#This Row],[On hand quantity after purchase]]&gt;Table1[[#This Row],[APU  Projection for oct]],"Yes","No")</f>
        <v>No</v>
      </c>
      <c r="X1251" s="59">
        <f>AE1251-Table1[[#This Row],[On Hand Stock (units)]]</f>
        <v>153047.09474343562</v>
      </c>
      <c r="Y1251" s="59">
        <f>MAX(Table1[[#This Row],[Qty required to meet next quarter]],Table1[[#This Row],[MOQ/One lead time demand]])</f>
        <v>153047.09474343562</v>
      </c>
      <c r="Z1251" s="59">
        <f>Table1[[#This Row],[Qty to purchase]]*Table1[[#This Row],[Std. Price ($)]]</f>
        <v>1212446.3359288457</v>
      </c>
      <c r="AA1251" s="59"/>
      <c r="AB1251" s="59"/>
      <c r="AC1251" s="61">
        <f>Table1[[#This Row],[On Hand Stock (units)]]-(12*Table1[[#This Row],[APU
(units)]])</f>
        <v>-29463.426285587626</v>
      </c>
      <c r="AD1251" s="64">
        <v>19359.600000000002</v>
      </c>
      <c r="AE1251" s="65">
        <f>AD1251*Table1[[#This Row],[Std. Price ($)]]</f>
        <v>153367.66845784799</v>
      </c>
    </row>
    <row r="1252" spans="1:31" ht="18.5" x14ac:dyDescent="0.35">
      <c r="A1252" s="46">
        <v>61623.30085896243</v>
      </c>
      <c r="B1252" s="47">
        <v>13.777295889999998</v>
      </c>
      <c r="C1252" s="47">
        <v>19871.119247090195</v>
      </c>
      <c r="D1252" s="47">
        <f>Table1[[#This Row],[On-Hand Stock ($)]]/Table1[[#This Row],[Std. Price ($)]]</f>
        <v>1442.3091008383792</v>
      </c>
      <c r="E1252" s="48">
        <v>3064</v>
      </c>
      <c r="F1252" s="49">
        <v>-0.4</v>
      </c>
      <c r="G1252" s="48">
        <v>0.77</v>
      </c>
      <c r="H1252" s="48">
        <v>0.28000000000000003</v>
      </c>
      <c r="I1252" s="48">
        <v>28</v>
      </c>
      <c r="J1252" s="55">
        <f>Table1[[#This Row],[APU
(units)]]+(Table1[[#This Row],[APU Trend]]*Table1[[#This Row],[APU
(units)]])</f>
        <v>1838.3999999999999</v>
      </c>
      <c r="K1252" s="55" t="str">
        <f>IF(Table1[[#This Row],[On Hand Stock (units)]]&gt;J1252,"Yes","No")</f>
        <v>No</v>
      </c>
      <c r="L1252" s="55">
        <f>Table1[[#This Row],[Lead Time (days)]]/Table1[[#This Row],[S-OTD]]</f>
        <v>36.36363636363636</v>
      </c>
      <c r="M1252" s="55">
        <f>(Table1[[#This Row],[Demand variability (COV)]]/100)*E1252</f>
        <v>8.5792000000000019</v>
      </c>
      <c r="N1252" s="55">
        <f>AVERAGE(Table1[[#This Row],[Lead Time (days)]],Table1[[#This Row],[Exp. Lead time]])</f>
        <v>32.18181818181818</v>
      </c>
      <c r="O1252" s="55">
        <f>(Table1[[#This Row],[Exp. Lead time]]-N1252)^2</f>
        <v>17.487603305785107</v>
      </c>
      <c r="P1252" s="55">
        <v>17.487603305785107</v>
      </c>
      <c r="Q1252" s="55">
        <f>1.64*SQRT(Table1[[#This Row],[Lead Time (days)]]*(M1252^2)+Table1[[#This Row],[APU
(units)]]*P1252)</f>
        <v>386.85542597914974</v>
      </c>
      <c r="R1252" s="58">
        <f>Table1[[#This Row],[Safety Stock]]+(E1252/30)*Table1[[#This Row],[Lead Time (days)]]</f>
        <v>3246.5887593124835</v>
      </c>
      <c r="S1252" s="58" t="str">
        <f>IF(Table1[[#This Row],[On Hand Stock (units)]]&gt;R1252,"yes","no")</f>
        <v>no</v>
      </c>
      <c r="T1252" s="59">
        <f>Table1[[#This Row],[On Hand Stock (units)]]-J1252</f>
        <v>-396.09089916162065</v>
      </c>
      <c r="U1252" s="59">
        <f>Table1[[#This Row],[Exp. Lead time]]*Table1[[#This Row],[APU
(units)]]/30</f>
        <v>3713.9393939393935</v>
      </c>
      <c r="V1252" s="59">
        <f>Table1[[#This Row],[On Hand Stock (units)]]+U1252</f>
        <v>5156.248494777773</v>
      </c>
      <c r="W1252" s="59" t="str">
        <f>IF(Table1[[#This Row],[On hand quantity after purchase]]&gt;Table1[[#This Row],[APU  Projection for oct]],"Yes","No")</f>
        <v>Yes</v>
      </c>
      <c r="X1252" s="59">
        <f>AE1252-Table1[[#This Row],[On Hand Stock (units)]]</f>
        <v>23885.871663337606</v>
      </c>
      <c r="Y1252" s="59">
        <f>MAX(Table1[[#This Row],[Qty required to meet next quarter]],Table1[[#This Row],[MOQ/One lead time demand]])</f>
        <v>23885.871663337606</v>
      </c>
      <c r="Z1252" s="59">
        <f>Table1[[#This Row],[Qty to purchase]]*Table1[[#This Row],[Std. Price ($)]]</f>
        <v>329082.72149636858</v>
      </c>
      <c r="AA1252" s="59"/>
      <c r="AB1252" s="59"/>
      <c r="AC1252" s="61">
        <f>Table1[[#This Row],[On Hand Stock (units)]]-(12*Table1[[#This Row],[APU
(units)]])</f>
        <v>-35325.690899161622</v>
      </c>
      <c r="AD1252" s="64">
        <v>1838.3999999999992</v>
      </c>
      <c r="AE1252" s="65">
        <f>AD1252*Table1[[#This Row],[Std. Price ($)]]</f>
        <v>25328.180764175984</v>
      </c>
    </row>
    <row r="1253" spans="1:31" ht="18.5" x14ac:dyDescent="0.35">
      <c r="A1253" s="46">
        <v>68005.847060789529</v>
      </c>
      <c r="B1253" s="47">
        <v>6.622611459999999</v>
      </c>
      <c r="C1253" s="47">
        <v>4771.8880790523353</v>
      </c>
      <c r="D1253" s="47">
        <f>Table1[[#This Row],[On-Hand Stock ($)]]/Table1[[#This Row],[Std. Price ($)]]</f>
        <v>720.5447741988379</v>
      </c>
      <c r="E1253" s="48">
        <v>2264</v>
      </c>
      <c r="F1253" s="49">
        <v>0.8</v>
      </c>
      <c r="G1253" s="48">
        <v>0.77</v>
      </c>
      <c r="H1253" s="48">
        <v>0.55000000000000004</v>
      </c>
      <c r="I1253" s="48">
        <v>11</v>
      </c>
      <c r="J1253" s="55">
        <f>Table1[[#This Row],[APU
(units)]]+(Table1[[#This Row],[APU Trend]]*Table1[[#This Row],[APU
(units)]])</f>
        <v>4075.2</v>
      </c>
      <c r="K1253" s="55" t="str">
        <f>IF(Table1[[#This Row],[On Hand Stock (units)]]&gt;J1253,"Yes","No")</f>
        <v>No</v>
      </c>
      <c r="L1253" s="55">
        <f>Table1[[#This Row],[Lead Time (days)]]/Table1[[#This Row],[S-OTD]]</f>
        <v>14.285714285714285</v>
      </c>
      <c r="M1253" s="55">
        <f>(Table1[[#This Row],[Demand variability (COV)]]/100)*E1253</f>
        <v>12.452000000000002</v>
      </c>
      <c r="N1253" s="55">
        <f>AVERAGE(Table1[[#This Row],[Lead Time (days)]],Table1[[#This Row],[Exp. Lead time]])</f>
        <v>12.642857142857142</v>
      </c>
      <c r="O1253" s="55">
        <f>(Table1[[#This Row],[Exp. Lead time]]-N1253)^2</f>
        <v>2.698979591836733</v>
      </c>
      <c r="P1253" s="55">
        <v>2.698979591836733</v>
      </c>
      <c r="Q1253" s="55">
        <f>1.64*SQRT(Table1[[#This Row],[Lead Time (days)]]*(M1253^2)+Table1[[#This Row],[APU
(units)]]*P1253)</f>
        <v>144.98996103290887</v>
      </c>
      <c r="R1253" s="58">
        <f>Table1[[#This Row],[Safety Stock]]+(E1253/30)*Table1[[#This Row],[Lead Time (days)]]</f>
        <v>975.12329436624213</v>
      </c>
      <c r="S1253" s="58" t="str">
        <f>IF(Table1[[#This Row],[On Hand Stock (units)]]&gt;R1253,"yes","no")</f>
        <v>no</v>
      </c>
      <c r="T1253" s="59">
        <f>Table1[[#This Row],[On Hand Stock (units)]]-J1253</f>
        <v>-3354.655225801162</v>
      </c>
      <c r="U1253" s="59">
        <f>Table1[[#This Row],[Exp. Lead time]]*Table1[[#This Row],[APU
(units)]]/30</f>
        <v>1078.0952380952381</v>
      </c>
      <c r="V1253" s="59">
        <f>Table1[[#This Row],[On Hand Stock (units)]]+U1253</f>
        <v>1798.6400122940759</v>
      </c>
      <c r="W1253" s="59" t="str">
        <f>IF(Table1[[#This Row],[On hand quantity after purchase]]&gt;Table1[[#This Row],[APU  Projection for oct]],"Yes","No")</f>
        <v>No</v>
      </c>
      <c r="X1253" s="59">
        <f>AE1253-Table1[[#This Row],[On Hand Stock (units)]]</f>
        <v>116229.47552023313</v>
      </c>
      <c r="Y1253" s="59">
        <f>MAX(Table1[[#This Row],[Qty required to meet next quarter]],Table1[[#This Row],[MOQ/One lead time demand]])</f>
        <v>116229.47552023313</v>
      </c>
      <c r="Z1253" s="59">
        <f>Table1[[#This Row],[Qty to purchase]]*Table1[[#This Row],[Std. Price ($)]]</f>
        <v>769742.65657008521</v>
      </c>
      <c r="AA1253" s="59"/>
      <c r="AB1253" s="59"/>
      <c r="AC1253" s="61">
        <f>Table1[[#This Row],[On Hand Stock (units)]]-(12*Table1[[#This Row],[APU
(units)]])</f>
        <v>-26447.455225801161</v>
      </c>
      <c r="AD1253" s="64">
        <v>17659.199999999997</v>
      </c>
      <c r="AE1253" s="65">
        <f>AD1253*Table1[[#This Row],[Std. Price ($)]]</f>
        <v>116950.02029443196</v>
      </c>
    </row>
    <row r="1254" spans="1:31" ht="18.5" x14ac:dyDescent="0.35">
      <c r="A1254" s="46">
        <v>55870.752611407872</v>
      </c>
      <c r="B1254" s="47">
        <v>9.4188253499999988</v>
      </c>
      <c r="C1254" s="47">
        <v>61222.898100326871</v>
      </c>
      <c r="D1254" s="47">
        <f>Table1[[#This Row],[On-Hand Stock ($)]]/Table1[[#This Row],[Std. Price ($)]]</f>
        <v>6500.0566233375248</v>
      </c>
      <c r="E1254" s="48">
        <v>1820</v>
      </c>
      <c r="F1254" s="49">
        <v>0.2</v>
      </c>
      <c r="G1254" s="48">
        <v>0.77</v>
      </c>
      <c r="H1254" s="48">
        <v>1.28</v>
      </c>
      <c r="I1254" s="48">
        <v>66</v>
      </c>
      <c r="J1254" s="55">
        <f>Table1[[#This Row],[APU
(units)]]+(Table1[[#This Row],[APU Trend]]*Table1[[#This Row],[APU
(units)]])</f>
        <v>2184</v>
      </c>
      <c r="K1254" s="55" t="str">
        <f>IF(Table1[[#This Row],[On Hand Stock (units)]]&gt;J1254,"Yes","No")</f>
        <v>Yes</v>
      </c>
      <c r="L1254" s="55">
        <f>Table1[[#This Row],[Lead Time (days)]]/Table1[[#This Row],[S-OTD]]</f>
        <v>85.714285714285708</v>
      </c>
      <c r="M1254" s="55">
        <f>(Table1[[#This Row],[Demand variability (COV)]]/100)*E1254</f>
        <v>23.295999999999999</v>
      </c>
      <c r="N1254" s="55">
        <f>AVERAGE(Table1[[#This Row],[Lead Time (days)]],Table1[[#This Row],[Exp. Lead time]])</f>
        <v>75.857142857142861</v>
      </c>
      <c r="O1254" s="55">
        <f>(Table1[[#This Row],[Exp. Lead time]]-N1254)^2</f>
        <v>97.163265306122256</v>
      </c>
      <c r="P1254" s="55">
        <v>97.163265306122256</v>
      </c>
      <c r="Q1254" s="55">
        <f>1.64*SQRT(Table1[[#This Row],[Lead Time (days)]]*(M1254^2)+Table1[[#This Row],[APU
(units)]]*P1254)</f>
        <v>756.2793478852559</v>
      </c>
      <c r="R1254" s="58">
        <f>Table1[[#This Row],[Safety Stock]]+(E1254/30)*Table1[[#This Row],[Lead Time (days)]]</f>
        <v>4760.2793478852564</v>
      </c>
      <c r="S1254" s="58" t="str">
        <f>IF(Table1[[#This Row],[On Hand Stock (units)]]&gt;R1254,"yes","no")</f>
        <v>yes</v>
      </c>
      <c r="T1254" s="59">
        <f>Table1[[#This Row],[On Hand Stock (units)]]-J1254</f>
        <v>4316.0566233375248</v>
      </c>
      <c r="U1254" s="59">
        <f>Table1[[#This Row],[Exp. Lead time]]*Table1[[#This Row],[APU
(units)]]/30</f>
        <v>5200</v>
      </c>
      <c r="V1254" s="59">
        <f>Table1[[#This Row],[On Hand Stock (units)]]+U1254</f>
        <v>11700.056623337525</v>
      </c>
      <c r="W1254" s="59" t="str">
        <f>IF(Table1[[#This Row],[On hand quantity after purchase]]&gt;Table1[[#This Row],[APU  Projection for oct]],"Yes","No")</f>
        <v>Yes</v>
      </c>
      <c r="X1254" s="59">
        <f>AE1254-Table1[[#This Row],[On Hand Stock (units)]]</f>
        <v>65497.444352062463</v>
      </c>
      <c r="Y1254" s="59">
        <f>MAX(Table1[[#This Row],[Qty required to meet next quarter]],Table1[[#This Row],[MOQ/One lead time demand]])</f>
        <v>65497.444352062463</v>
      </c>
      <c r="Z1254" s="59">
        <f>Table1[[#This Row],[Qty to purchase]]*Table1[[#This Row],[Std. Price ($)]]</f>
        <v>616908.98922342015</v>
      </c>
      <c r="AA1254" s="59"/>
      <c r="AB1254" s="59"/>
      <c r="AC1254" s="61">
        <f>Table1[[#This Row],[On Hand Stock (units)]]-(12*Table1[[#This Row],[APU
(units)]])</f>
        <v>-15339.943376662475</v>
      </c>
      <c r="AD1254" s="64">
        <v>7644</v>
      </c>
      <c r="AE1254" s="65">
        <f>AD1254*Table1[[#This Row],[Std. Price ($)]]</f>
        <v>71997.500975399991</v>
      </c>
    </row>
    <row r="1255" spans="1:31" ht="18.5" x14ac:dyDescent="0.35">
      <c r="A1255" s="46">
        <v>3168.3326436890316</v>
      </c>
      <c r="B1255" s="47">
        <v>7.5561044800000001</v>
      </c>
      <c r="C1255" s="47">
        <v>35422.326212157401</v>
      </c>
      <c r="D1255" s="47">
        <f>Table1[[#This Row],[On-Hand Stock ($)]]/Table1[[#This Row],[Std. Price ($)]]</f>
        <v>4687.9084726681012</v>
      </c>
      <c r="E1255" s="48">
        <v>3032</v>
      </c>
      <c r="F1255" s="49">
        <v>1.5</v>
      </c>
      <c r="G1255" s="48">
        <v>0.77</v>
      </c>
      <c r="H1255" s="48">
        <v>0.3</v>
      </c>
      <c r="I1255" s="48">
        <v>78</v>
      </c>
      <c r="J1255" s="55">
        <f>Table1[[#This Row],[APU
(units)]]+(Table1[[#This Row],[APU Trend]]*Table1[[#This Row],[APU
(units)]])</f>
        <v>7580</v>
      </c>
      <c r="K1255" s="55" t="str">
        <f>IF(Table1[[#This Row],[On Hand Stock (units)]]&gt;J1255,"Yes","No")</f>
        <v>No</v>
      </c>
      <c r="L1255" s="55">
        <f>Table1[[#This Row],[Lead Time (days)]]/Table1[[#This Row],[S-OTD]]</f>
        <v>101.2987012987013</v>
      </c>
      <c r="M1255" s="55">
        <f>(Table1[[#This Row],[Demand variability (COV)]]/100)*E1255</f>
        <v>9.0960000000000001</v>
      </c>
      <c r="N1255" s="55">
        <f>AVERAGE(Table1[[#This Row],[Lead Time (days)]],Table1[[#This Row],[Exp. Lead time]])</f>
        <v>89.649350649350652</v>
      </c>
      <c r="O1255" s="55">
        <f>(Table1[[#This Row],[Exp. Lead time]]-N1255)^2</f>
        <v>135.70737055152645</v>
      </c>
      <c r="P1255" s="55">
        <v>135.70737055152645</v>
      </c>
      <c r="Q1255" s="55">
        <f>1.64*SQRT(Table1[[#This Row],[Lead Time (days)]]*(M1255^2)+Table1[[#This Row],[APU
(units)]]*P1255)</f>
        <v>1060.20419079009</v>
      </c>
      <c r="R1255" s="58">
        <f>Table1[[#This Row],[Safety Stock]]+(E1255/30)*Table1[[#This Row],[Lead Time (days)]]</f>
        <v>8943.4041907900901</v>
      </c>
      <c r="S1255" s="58" t="str">
        <f>IF(Table1[[#This Row],[On Hand Stock (units)]]&gt;R1255,"yes","no")</f>
        <v>no</v>
      </c>
      <c r="T1255" s="59">
        <f>Table1[[#This Row],[On Hand Stock (units)]]-J1255</f>
        <v>-2892.0915273318988</v>
      </c>
      <c r="U1255" s="59">
        <f>Table1[[#This Row],[Exp. Lead time]]*Table1[[#This Row],[APU
(units)]]/30</f>
        <v>10237.92207792208</v>
      </c>
      <c r="V1255" s="59">
        <f>Table1[[#This Row],[On Hand Stock (units)]]+U1255</f>
        <v>14925.830550590181</v>
      </c>
      <c r="W1255" s="59" t="str">
        <f>IF(Table1[[#This Row],[On hand quantity after purchase]]&gt;Table1[[#This Row],[APU  Projection for oct]],"Yes","No")</f>
        <v>Yes</v>
      </c>
      <c r="X1255" s="59">
        <f>AE1255-Table1[[#This Row],[On Hand Stock (units)]]</f>
        <v>270233.39692765189</v>
      </c>
      <c r="Y1255" s="59">
        <f>MAX(Table1[[#This Row],[Qty required to meet next quarter]],Table1[[#This Row],[MOQ/One lead time demand]])</f>
        <v>270233.39692765189</v>
      </c>
      <c r="Z1255" s="59">
        <f>Table1[[#This Row],[Qty to purchase]]*Table1[[#This Row],[Std. Price ($)]]</f>
        <v>2041911.7811706488</v>
      </c>
      <c r="AA1255" s="59"/>
      <c r="AB1255" s="59"/>
      <c r="AC1255" s="61">
        <f>Table1[[#This Row],[On Hand Stock (units)]]-(12*Table1[[#This Row],[APU
(units)]])</f>
        <v>-31696.091527331897</v>
      </c>
      <c r="AD1255" s="64">
        <v>36384</v>
      </c>
      <c r="AE1255" s="65">
        <f>AD1255*Table1[[#This Row],[Std. Price ($)]]</f>
        <v>274921.30540031998</v>
      </c>
    </row>
    <row r="1256" spans="1:31" ht="18.5" x14ac:dyDescent="0.35">
      <c r="A1256" s="46">
        <v>65377.154078971558</v>
      </c>
      <c r="B1256" s="47">
        <v>19.139573479999999</v>
      </c>
      <c r="C1256" s="47">
        <v>16197.456457510441</v>
      </c>
      <c r="D1256" s="47">
        <f>Table1[[#This Row],[On-Hand Stock ($)]]/Table1[[#This Row],[Std. Price ($)]]</f>
        <v>846.28095158108204</v>
      </c>
      <c r="E1256" s="48">
        <v>3056</v>
      </c>
      <c r="F1256" s="49">
        <v>-0.2</v>
      </c>
      <c r="G1256" s="48">
        <v>0.77</v>
      </c>
      <c r="H1256" s="48">
        <v>0.28999999999999998</v>
      </c>
      <c r="I1256" s="48">
        <v>17</v>
      </c>
      <c r="J1256" s="55">
        <f>Table1[[#This Row],[APU
(units)]]+(Table1[[#This Row],[APU Trend]]*Table1[[#This Row],[APU
(units)]])</f>
        <v>2444.8000000000002</v>
      </c>
      <c r="K1256" s="55" t="str">
        <f>IF(Table1[[#This Row],[On Hand Stock (units)]]&gt;J1256,"Yes","No")</f>
        <v>No</v>
      </c>
      <c r="L1256" s="55">
        <f>Table1[[#This Row],[Lead Time (days)]]/Table1[[#This Row],[S-OTD]]</f>
        <v>22.077922077922079</v>
      </c>
      <c r="M1256" s="55">
        <f>(Table1[[#This Row],[Demand variability (COV)]]/100)*E1256</f>
        <v>8.8623999999999992</v>
      </c>
      <c r="N1256" s="55">
        <f>AVERAGE(Table1[[#This Row],[Lead Time (days)]],Table1[[#This Row],[Exp. Lead time]])</f>
        <v>19.538961038961041</v>
      </c>
      <c r="O1256" s="55">
        <f>(Table1[[#This Row],[Exp. Lead time]]-N1256)^2</f>
        <v>6.4463231573621114</v>
      </c>
      <c r="P1256" s="55">
        <v>6.4463231573621114</v>
      </c>
      <c r="Q1256" s="55">
        <f>1.64*SQRT(Table1[[#This Row],[Lead Time (days)]]*(M1256^2)+Table1[[#This Row],[APU
(units)]]*P1256)</f>
        <v>237.85756179958821</v>
      </c>
      <c r="R1256" s="58">
        <f>Table1[[#This Row],[Safety Stock]]+(E1256/30)*Table1[[#This Row],[Lead Time (days)]]</f>
        <v>1969.5908951329213</v>
      </c>
      <c r="S1256" s="58" t="str">
        <f>IF(Table1[[#This Row],[On Hand Stock (units)]]&gt;R1256,"yes","no")</f>
        <v>no</v>
      </c>
      <c r="T1256" s="59">
        <f>Table1[[#This Row],[On Hand Stock (units)]]-J1256</f>
        <v>-1598.5190484189181</v>
      </c>
      <c r="U1256" s="59">
        <f>Table1[[#This Row],[Exp. Lead time]]*Table1[[#This Row],[APU
(units)]]/30</f>
        <v>2249.0043290043291</v>
      </c>
      <c r="V1256" s="59">
        <f>Table1[[#This Row],[On Hand Stock (units)]]+U1256</f>
        <v>3095.2852805854109</v>
      </c>
      <c r="W1256" s="59" t="str">
        <f>IF(Table1[[#This Row],[On hand quantity after purchase]]&gt;Table1[[#This Row],[APU  Projection for oct]],"Yes","No")</f>
        <v>Yes</v>
      </c>
      <c r="X1256" s="59">
        <f>AE1256-Table1[[#This Row],[On Hand Stock (units)]]</f>
        <v>104436.68484720291</v>
      </c>
      <c r="Y1256" s="59">
        <f>MAX(Table1[[#This Row],[Qty required to meet next quarter]],Table1[[#This Row],[MOQ/One lead time demand]])</f>
        <v>104436.68484720291</v>
      </c>
      <c r="Z1256" s="59">
        <f>Table1[[#This Row],[Qty to purchase]]*Table1[[#This Row],[Std. Price ($)]]</f>
        <v>1998873.6036406425</v>
      </c>
      <c r="AA1256" s="59"/>
      <c r="AB1256" s="59"/>
      <c r="AC1256" s="61">
        <f>Table1[[#This Row],[On Hand Stock (units)]]-(12*Table1[[#This Row],[APU
(units)]])</f>
        <v>-35825.71904841892</v>
      </c>
      <c r="AD1256" s="64">
        <v>5500.7999999999993</v>
      </c>
      <c r="AE1256" s="65">
        <f>AD1256*Table1[[#This Row],[Std. Price ($)]]</f>
        <v>105282.96579878399</v>
      </c>
    </row>
    <row r="1257" spans="1:31" ht="18.5" x14ac:dyDescent="0.35">
      <c r="A1257" s="46">
        <v>42177.39671966165</v>
      </c>
      <c r="B1257" s="47">
        <v>24.165852510000001</v>
      </c>
      <c r="C1257" s="47">
        <v>19900.824462536202</v>
      </c>
      <c r="D1257" s="47">
        <f>Table1[[#This Row],[On-Hand Stock ($)]]/Table1[[#This Row],[Std. Price ($)]]</f>
        <v>823.51013498493796</v>
      </c>
      <c r="E1257" s="48">
        <v>3056</v>
      </c>
      <c r="F1257" s="49">
        <v>-0.1</v>
      </c>
      <c r="G1257" s="48">
        <v>0.77</v>
      </c>
      <c r="H1257" s="48">
        <v>0.28999999999999998</v>
      </c>
      <c r="I1257" s="48">
        <v>17</v>
      </c>
      <c r="J1257" s="55">
        <f>Table1[[#This Row],[APU
(units)]]+(Table1[[#This Row],[APU Trend]]*Table1[[#This Row],[APU
(units)]])</f>
        <v>2750.4</v>
      </c>
      <c r="K1257" s="55" t="str">
        <f>IF(Table1[[#This Row],[On Hand Stock (units)]]&gt;J1257,"Yes","No")</f>
        <v>No</v>
      </c>
      <c r="L1257" s="55">
        <f>Table1[[#This Row],[Lead Time (days)]]/Table1[[#This Row],[S-OTD]]</f>
        <v>22.077922077922079</v>
      </c>
      <c r="M1257" s="55">
        <f>(Table1[[#This Row],[Demand variability (COV)]]/100)*E1257</f>
        <v>8.8623999999999992</v>
      </c>
      <c r="N1257" s="55">
        <f>AVERAGE(Table1[[#This Row],[Lead Time (days)]],Table1[[#This Row],[Exp. Lead time]])</f>
        <v>19.538961038961041</v>
      </c>
      <c r="O1257" s="55">
        <f>(Table1[[#This Row],[Exp. Lead time]]-N1257)^2</f>
        <v>6.4463231573621114</v>
      </c>
      <c r="P1257" s="55">
        <v>6.4463231573621114</v>
      </c>
      <c r="Q1257" s="55">
        <f>1.64*SQRT(Table1[[#This Row],[Lead Time (days)]]*(M1257^2)+Table1[[#This Row],[APU
(units)]]*P1257)</f>
        <v>237.85756179958821</v>
      </c>
      <c r="R1257" s="58">
        <f>Table1[[#This Row],[Safety Stock]]+(E1257/30)*Table1[[#This Row],[Lead Time (days)]]</f>
        <v>1969.5908951329213</v>
      </c>
      <c r="S1257" s="58" t="str">
        <f>IF(Table1[[#This Row],[On Hand Stock (units)]]&gt;R1257,"yes","no")</f>
        <v>no</v>
      </c>
      <c r="T1257" s="59">
        <f>Table1[[#This Row],[On Hand Stock (units)]]-J1257</f>
        <v>-1926.8898650150622</v>
      </c>
      <c r="U1257" s="59">
        <f>Table1[[#This Row],[Exp. Lead time]]*Table1[[#This Row],[APU
(units)]]/30</f>
        <v>2249.0043290043291</v>
      </c>
      <c r="V1257" s="59">
        <f>Table1[[#This Row],[On Hand Stock (units)]]+U1257</f>
        <v>3072.5144639892669</v>
      </c>
      <c r="W1257" s="59" t="str">
        <f>IF(Table1[[#This Row],[On hand quantity after purchase]]&gt;Table1[[#This Row],[APU  Projection for oct]],"Yes","No")</f>
        <v>Yes</v>
      </c>
      <c r="X1257" s="59">
        <f>AE1257-Table1[[#This Row],[On Hand Stock (units)]]</f>
        <v>176418.51851435908</v>
      </c>
      <c r="Y1257" s="59">
        <f>MAX(Table1[[#This Row],[Qty required to meet next quarter]],Table1[[#This Row],[MOQ/One lead time demand]])</f>
        <v>176418.51851435908</v>
      </c>
      <c r="Z1257" s="59">
        <f>Table1[[#This Row],[Qty to purchase]]*Table1[[#This Row],[Std. Price ($)]]</f>
        <v>4263303.8984507062</v>
      </c>
      <c r="AA1257" s="59"/>
      <c r="AB1257" s="59"/>
      <c r="AC1257" s="61">
        <f>Table1[[#This Row],[On Hand Stock (units)]]-(12*Table1[[#This Row],[APU
(units)]])</f>
        <v>-35848.489865015064</v>
      </c>
      <c r="AD1257" s="64">
        <v>7334.4000000000005</v>
      </c>
      <c r="AE1257" s="65">
        <f>AD1257*Table1[[#This Row],[Std. Price ($)]]</f>
        <v>177242.02864934402</v>
      </c>
    </row>
    <row r="1258" spans="1:31" ht="18.5" x14ac:dyDescent="0.35">
      <c r="A1258" s="46">
        <v>32538.503440426171</v>
      </c>
      <c r="B1258" s="47">
        <v>19.745001009999996</v>
      </c>
      <c r="C1258" s="47">
        <v>33735.149398072841</v>
      </c>
      <c r="D1258" s="47">
        <f>Table1[[#This Row],[On-Hand Stock ($)]]/Table1[[#This Row],[Std. Price ($)]]</f>
        <v>1708.5412850061357</v>
      </c>
      <c r="E1258" s="48">
        <v>2394</v>
      </c>
      <c r="F1258" s="49">
        <v>-0.2</v>
      </c>
      <c r="G1258" s="48">
        <v>0.77</v>
      </c>
      <c r="H1258" s="48">
        <v>0.42</v>
      </c>
      <c r="I1258" s="48">
        <v>35</v>
      </c>
      <c r="J1258" s="55">
        <f>Table1[[#This Row],[APU
(units)]]+(Table1[[#This Row],[APU Trend]]*Table1[[#This Row],[APU
(units)]])</f>
        <v>1915.2</v>
      </c>
      <c r="K1258" s="55" t="str">
        <f>IF(Table1[[#This Row],[On Hand Stock (units)]]&gt;J1258,"Yes","No")</f>
        <v>No</v>
      </c>
      <c r="L1258" s="55">
        <f>Table1[[#This Row],[Lead Time (days)]]/Table1[[#This Row],[S-OTD]]</f>
        <v>45.454545454545453</v>
      </c>
      <c r="M1258" s="55">
        <f>(Table1[[#This Row],[Demand variability (COV)]]/100)*E1258</f>
        <v>10.0548</v>
      </c>
      <c r="N1258" s="55">
        <f>AVERAGE(Table1[[#This Row],[Lead Time (days)]],Table1[[#This Row],[Exp. Lead time]])</f>
        <v>40.227272727272727</v>
      </c>
      <c r="O1258" s="55">
        <f>(Table1[[#This Row],[Exp. Lead time]]-N1258)^2</f>
        <v>27.324380165289249</v>
      </c>
      <c r="P1258" s="55">
        <v>27.324380165289249</v>
      </c>
      <c r="Q1258" s="55">
        <f>1.64*SQRT(Table1[[#This Row],[Lead Time (days)]]*(M1258^2)+Table1[[#This Row],[APU
(units)]]*P1258)</f>
        <v>430.64611083227805</v>
      </c>
      <c r="R1258" s="58">
        <f>Table1[[#This Row],[Safety Stock]]+(E1258/30)*Table1[[#This Row],[Lead Time (days)]]</f>
        <v>3223.6461108322783</v>
      </c>
      <c r="S1258" s="58" t="str">
        <f>IF(Table1[[#This Row],[On Hand Stock (units)]]&gt;R1258,"yes","no")</f>
        <v>no</v>
      </c>
      <c r="T1258" s="59">
        <f>Table1[[#This Row],[On Hand Stock (units)]]-J1258</f>
        <v>-206.65871499386435</v>
      </c>
      <c r="U1258" s="59">
        <f>Table1[[#This Row],[Exp. Lead time]]*Table1[[#This Row],[APU
(units)]]/30</f>
        <v>3627.272727272727</v>
      </c>
      <c r="V1258" s="59">
        <f>Table1[[#This Row],[On Hand Stock (units)]]+U1258</f>
        <v>5335.8140122788627</v>
      </c>
      <c r="W1258" s="59" t="str">
        <f>IF(Table1[[#This Row],[On hand quantity after purchase]]&gt;Table1[[#This Row],[APU  Projection for oct]],"Yes","No")</f>
        <v>Yes</v>
      </c>
      <c r="X1258" s="59">
        <f>AE1258-Table1[[#This Row],[On Hand Stock (units)]]</f>
        <v>83376.617067285842</v>
      </c>
      <c r="Y1258" s="59">
        <f>MAX(Table1[[#This Row],[Qty required to meet next quarter]],Table1[[#This Row],[MOQ/One lead time demand]])</f>
        <v>83376.617067285842</v>
      </c>
      <c r="Z1258" s="59">
        <f>Table1[[#This Row],[Qty to purchase]]*Table1[[#This Row],[Std. Price ($)]]</f>
        <v>1646271.3882039418</v>
      </c>
      <c r="AA1258" s="59"/>
      <c r="AB1258" s="59"/>
      <c r="AC1258" s="61">
        <f>Table1[[#This Row],[On Hand Stock (units)]]-(12*Table1[[#This Row],[APU
(units)]])</f>
        <v>-27019.458714993863</v>
      </c>
      <c r="AD1258" s="64">
        <v>4309.2</v>
      </c>
      <c r="AE1258" s="65">
        <f>AD1258*Table1[[#This Row],[Std. Price ($)]]</f>
        <v>85085.158352291983</v>
      </c>
    </row>
    <row r="1259" spans="1:31" ht="18.5" x14ac:dyDescent="0.35">
      <c r="A1259" s="46">
        <v>69248.188702056825</v>
      </c>
      <c r="B1259" s="47">
        <v>19.745001009999996</v>
      </c>
      <c r="C1259" s="47">
        <v>47340.238731000172</v>
      </c>
      <c r="D1259" s="47">
        <f>Table1[[#This Row],[On-Hand Stock ($)]]/Table1[[#This Row],[Std. Price ($)]]</f>
        <v>2397.5809728763434</v>
      </c>
      <c r="E1259" s="48">
        <v>2604</v>
      </c>
      <c r="F1259" s="49">
        <v>1.2</v>
      </c>
      <c r="G1259" s="48">
        <v>0.77</v>
      </c>
      <c r="H1259" s="48">
        <v>0.59</v>
      </c>
      <c r="I1259" s="48">
        <v>35</v>
      </c>
      <c r="J1259" s="55">
        <f>Table1[[#This Row],[APU
(units)]]+(Table1[[#This Row],[APU Trend]]*Table1[[#This Row],[APU
(units)]])</f>
        <v>5728.7999999999993</v>
      </c>
      <c r="K1259" s="55" t="str">
        <f>IF(Table1[[#This Row],[On Hand Stock (units)]]&gt;J1259,"Yes","No")</f>
        <v>No</v>
      </c>
      <c r="L1259" s="55">
        <f>Table1[[#This Row],[Lead Time (days)]]/Table1[[#This Row],[S-OTD]]</f>
        <v>45.454545454545453</v>
      </c>
      <c r="M1259" s="55">
        <f>(Table1[[#This Row],[Demand variability (COV)]]/100)*E1259</f>
        <v>15.3636</v>
      </c>
      <c r="N1259" s="55">
        <f>AVERAGE(Table1[[#This Row],[Lead Time (days)]],Table1[[#This Row],[Exp. Lead time]])</f>
        <v>40.227272727272727</v>
      </c>
      <c r="O1259" s="55">
        <f>(Table1[[#This Row],[Exp. Lead time]]-N1259)^2</f>
        <v>27.324380165289249</v>
      </c>
      <c r="P1259" s="55">
        <v>27.324380165289249</v>
      </c>
      <c r="Q1259" s="55">
        <f>1.64*SQRT(Table1[[#This Row],[Lead Time (days)]]*(M1259^2)+Table1[[#This Row],[APU
(units)]]*P1259)</f>
        <v>462.160302131572</v>
      </c>
      <c r="R1259" s="58">
        <f>Table1[[#This Row],[Safety Stock]]+(E1259/30)*Table1[[#This Row],[Lead Time (days)]]</f>
        <v>3500.1603021315718</v>
      </c>
      <c r="S1259" s="58" t="str">
        <f>IF(Table1[[#This Row],[On Hand Stock (units)]]&gt;R1259,"yes","no")</f>
        <v>no</v>
      </c>
      <c r="T1259" s="59">
        <f>Table1[[#This Row],[On Hand Stock (units)]]-J1259</f>
        <v>-3331.2190271236559</v>
      </c>
      <c r="U1259" s="59">
        <f>Table1[[#This Row],[Exp. Lead time]]*Table1[[#This Row],[APU
(units)]]/30</f>
        <v>3945.454545454545</v>
      </c>
      <c r="V1259" s="59">
        <f>Table1[[#This Row],[On Hand Stock (units)]]+U1259</f>
        <v>6343.0355183308884</v>
      </c>
      <c r="W1259" s="59" t="str">
        <f>IF(Table1[[#This Row],[On hand quantity after purchase]]&gt;Table1[[#This Row],[APU  Projection for oct]],"Yes","No")</f>
        <v>Yes</v>
      </c>
      <c r="X1259" s="59">
        <f>AE1259-Table1[[#This Row],[On Hand Stock (units)]]</f>
        <v>522045.44185353146</v>
      </c>
      <c r="Y1259" s="59">
        <f>MAX(Table1[[#This Row],[Qty required to meet next quarter]],Table1[[#This Row],[MOQ/One lead time demand]])</f>
        <v>522045.44185353146</v>
      </c>
      <c r="Z1259" s="59">
        <f>Table1[[#This Row],[Qty to purchase]]*Table1[[#This Row],[Std. Price ($)]]</f>
        <v>10307787.776663873</v>
      </c>
      <c r="AA1259" s="59"/>
      <c r="AB1259" s="59"/>
      <c r="AC1259" s="61">
        <f>Table1[[#This Row],[On Hand Stock (units)]]-(12*Table1[[#This Row],[APU
(units)]])</f>
        <v>-28850.419027123658</v>
      </c>
      <c r="AD1259" s="64">
        <v>26560.799999999996</v>
      </c>
      <c r="AE1259" s="65">
        <f>AD1259*Table1[[#This Row],[Std. Price ($)]]</f>
        <v>524443.0228264078</v>
      </c>
    </row>
    <row r="1260" spans="1:31" ht="18.5" x14ac:dyDescent="0.35">
      <c r="A1260" s="46">
        <v>90793.934722189486</v>
      </c>
      <c r="B1260" s="47">
        <v>31.367443059999996</v>
      </c>
      <c r="C1260" s="47">
        <v>53500.032607479203</v>
      </c>
      <c r="D1260" s="47">
        <f>Table1[[#This Row],[On-Hand Stock ($)]]/Table1[[#This Row],[Std. Price ($)]]</f>
        <v>1705.5911285195846</v>
      </c>
      <c r="E1260" s="48">
        <v>2588</v>
      </c>
      <c r="F1260" s="49">
        <v>0.2</v>
      </c>
      <c r="G1260" s="48">
        <v>0.77</v>
      </c>
      <c r="H1260" s="48">
        <v>0.43</v>
      </c>
      <c r="I1260" s="48">
        <v>33</v>
      </c>
      <c r="J1260" s="55">
        <f>Table1[[#This Row],[APU
(units)]]+(Table1[[#This Row],[APU Trend]]*Table1[[#This Row],[APU
(units)]])</f>
        <v>3105.6</v>
      </c>
      <c r="K1260" s="55" t="str">
        <f>IF(Table1[[#This Row],[On Hand Stock (units)]]&gt;J1260,"Yes","No")</f>
        <v>No</v>
      </c>
      <c r="L1260" s="55">
        <f>Table1[[#This Row],[Lead Time (days)]]/Table1[[#This Row],[S-OTD]]</f>
        <v>42.857142857142854</v>
      </c>
      <c r="M1260" s="55">
        <f>(Table1[[#This Row],[Demand variability (COV)]]/100)*E1260</f>
        <v>11.128399999999999</v>
      </c>
      <c r="N1260" s="55">
        <f>AVERAGE(Table1[[#This Row],[Lead Time (days)]],Table1[[#This Row],[Exp. Lead time]])</f>
        <v>37.928571428571431</v>
      </c>
      <c r="O1260" s="55">
        <f>(Table1[[#This Row],[Exp. Lead time]]-N1260)^2</f>
        <v>24.290816326530564</v>
      </c>
      <c r="P1260" s="55">
        <v>24.290816326530564</v>
      </c>
      <c r="Q1260" s="55">
        <f>1.64*SQRT(Table1[[#This Row],[Lead Time (days)]]*(M1260^2)+Table1[[#This Row],[APU
(units)]]*P1260)</f>
        <v>424.34946952555708</v>
      </c>
      <c r="R1260" s="58">
        <f>Table1[[#This Row],[Safety Stock]]+(E1260/30)*Table1[[#This Row],[Lead Time (days)]]</f>
        <v>3271.1494695255574</v>
      </c>
      <c r="S1260" s="58" t="str">
        <f>IF(Table1[[#This Row],[On Hand Stock (units)]]&gt;R1260,"yes","no")</f>
        <v>no</v>
      </c>
      <c r="T1260" s="59">
        <f>Table1[[#This Row],[On Hand Stock (units)]]-J1260</f>
        <v>-1400.0088714804153</v>
      </c>
      <c r="U1260" s="59">
        <f>Table1[[#This Row],[Exp. Lead time]]*Table1[[#This Row],[APU
(units)]]/30</f>
        <v>3697.1428571428569</v>
      </c>
      <c r="V1260" s="59">
        <f>Table1[[#This Row],[On Hand Stock (units)]]+U1260</f>
        <v>5402.7339856624412</v>
      </c>
      <c r="W1260" s="59" t="str">
        <f>IF(Table1[[#This Row],[On hand quantity after purchase]]&gt;Table1[[#This Row],[APU  Projection for oct]],"Yes","No")</f>
        <v>Yes</v>
      </c>
      <c r="X1260" s="59">
        <f>AE1260-Table1[[#This Row],[On Hand Stock (units)]]</f>
        <v>339245.96795645636</v>
      </c>
      <c r="Y1260" s="59">
        <f>MAX(Table1[[#This Row],[Qty required to meet next quarter]],Table1[[#This Row],[MOQ/One lead time demand]])</f>
        <v>339245.96795645636</v>
      </c>
      <c r="Z1260" s="59">
        <f>Table1[[#This Row],[Qty to purchase]]*Table1[[#This Row],[Std. Price ($)]]</f>
        <v>10641278.583208729</v>
      </c>
      <c r="AA1260" s="59"/>
      <c r="AB1260" s="59"/>
      <c r="AC1260" s="61">
        <f>Table1[[#This Row],[On Hand Stock (units)]]-(12*Table1[[#This Row],[APU
(units)]])</f>
        <v>-29350.408871480417</v>
      </c>
      <c r="AD1260" s="64">
        <v>10869.599999999999</v>
      </c>
      <c r="AE1260" s="65">
        <f>AD1260*Table1[[#This Row],[Std. Price ($)]]</f>
        <v>340951.55908497592</v>
      </c>
    </row>
    <row r="1261" spans="1:31" ht="18.5" x14ac:dyDescent="0.35">
      <c r="A1261" s="46">
        <v>80283.875751706481</v>
      </c>
      <c r="B1261" s="47">
        <v>9.3395802200000002</v>
      </c>
      <c r="C1261" s="47">
        <v>18475.154201221445</v>
      </c>
      <c r="D1261" s="47">
        <f>Table1[[#This Row],[On-Hand Stock ($)]]/Table1[[#This Row],[Std. Price ($)]]</f>
        <v>1978.1568085531626</v>
      </c>
      <c r="E1261" s="48">
        <v>2588</v>
      </c>
      <c r="F1261" s="49">
        <v>0.8</v>
      </c>
      <c r="G1261" s="48">
        <v>0.77</v>
      </c>
      <c r="H1261" s="48">
        <v>0.76</v>
      </c>
      <c r="I1261" s="48">
        <v>22</v>
      </c>
      <c r="J1261" s="55">
        <f>Table1[[#This Row],[APU
(units)]]+(Table1[[#This Row],[APU Trend]]*Table1[[#This Row],[APU
(units)]])</f>
        <v>4658.3999999999996</v>
      </c>
      <c r="K1261" s="55" t="str">
        <f>IF(Table1[[#This Row],[On Hand Stock (units)]]&gt;J1261,"Yes","No")</f>
        <v>No</v>
      </c>
      <c r="L1261" s="55">
        <f>Table1[[#This Row],[Lead Time (days)]]/Table1[[#This Row],[S-OTD]]</f>
        <v>28.571428571428569</v>
      </c>
      <c r="M1261" s="55">
        <f>(Table1[[#This Row],[Demand variability (COV)]]/100)*E1261</f>
        <v>19.668800000000001</v>
      </c>
      <c r="N1261" s="55">
        <f>AVERAGE(Table1[[#This Row],[Lead Time (days)]],Table1[[#This Row],[Exp. Lead time]])</f>
        <v>25.285714285714285</v>
      </c>
      <c r="O1261" s="55">
        <f>(Table1[[#This Row],[Exp. Lead time]]-N1261)^2</f>
        <v>10.795918367346932</v>
      </c>
      <c r="P1261" s="55">
        <v>10.795918367346932</v>
      </c>
      <c r="Q1261" s="55">
        <f>1.64*SQRT(Table1[[#This Row],[Lead Time (days)]]*(M1261^2)+Table1[[#This Row],[APU
(units)]]*P1261)</f>
        <v>313.1102928945478</v>
      </c>
      <c r="R1261" s="58">
        <f>Table1[[#This Row],[Safety Stock]]+(E1261/30)*Table1[[#This Row],[Lead Time (days)]]</f>
        <v>2210.9769595612142</v>
      </c>
      <c r="S1261" s="58" t="str">
        <f>IF(Table1[[#This Row],[On Hand Stock (units)]]&gt;R1261,"yes","no")</f>
        <v>no</v>
      </c>
      <c r="T1261" s="59">
        <f>Table1[[#This Row],[On Hand Stock (units)]]-J1261</f>
        <v>-2680.243191446837</v>
      </c>
      <c r="U1261" s="59">
        <f>Table1[[#This Row],[Exp. Lead time]]*Table1[[#This Row],[APU
(units)]]/30</f>
        <v>2464.7619047619041</v>
      </c>
      <c r="V1261" s="59">
        <f>Table1[[#This Row],[On Hand Stock (units)]]+U1261</f>
        <v>4442.9187133150663</v>
      </c>
      <c r="W1261" s="59" t="str">
        <f>IF(Table1[[#This Row],[On hand quantity after purchase]]&gt;Table1[[#This Row],[APU  Projection for oct]],"Yes","No")</f>
        <v>No</v>
      </c>
      <c r="X1261" s="59">
        <f>AE1261-Table1[[#This Row],[On Hand Stock (units)]]</f>
        <v>186554.34534445484</v>
      </c>
      <c r="Y1261" s="59">
        <f>MAX(Table1[[#This Row],[Qty required to meet next quarter]],Table1[[#This Row],[MOQ/One lead time demand]])</f>
        <v>186554.34534445484</v>
      </c>
      <c r="Z1261" s="59">
        <f>Table1[[#This Row],[Qty to purchase]]*Table1[[#This Row],[Std. Price ($)]]</f>
        <v>1742339.2737341195</v>
      </c>
      <c r="AA1261" s="59"/>
      <c r="AB1261" s="59"/>
      <c r="AC1261" s="61">
        <f>Table1[[#This Row],[On Hand Stock (units)]]-(12*Table1[[#This Row],[APU
(units)]])</f>
        <v>-29077.843191446838</v>
      </c>
      <c r="AD1261" s="64">
        <v>20186.400000000001</v>
      </c>
      <c r="AE1261" s="65">
        <f>AD1261*Table1[[#This Row],[Std. Price ($)]]</f>
        <v>188532.50215300801</v>
      </c>
    </row>
    <row r="1262" spans="1:31" ht="18.5" x14ac:dyDescent="0.35">
      <c r="A1262" s="46">
        <v>62250.831835787947</v>
      </c>
      <c r="B1262" s="47">
        <v>39.449541169999996</v>
      </c>
      <c r="C1262" s="47">
        <v>201302.13711200462</v>
      </c>
      <c r="D1262" s="47">
        <f>Table1[[#This Row],[On-Hand Stock ($)]]/Table1[[#This Row],[Std. Price ($)]]</f>
        <v>5102.7751183349101</v>
      </c>
      <c r="E1262" s="48">
        <v>3986</v>
      </c>
      <c r="F1262" s="49">
        <v>-0.2</v>
      </c>
      <c r="G1262" s="48">
        <v>0.77</v>
      </c>
      <c r="H1262" s="48">
        <v>0.51</v>
      </c>
      <c r="I1262" s="48">
        <v>57</v>
      </c>
      <c r="J1262" s="55">
        <f>Table1[[#This Row],[APU
(units)]]+(Table1[[#This Row],[APU Trend]]*Table1[[#This Row],[APU
(units)]])</f>
        <v>3188.8</v>
      </c>
      <c r="K1262" s="55" t="str">
        <f>IF(Table1[[#This Row],[On Hand Stock (units)]]&gt;J1262,"Yes","No")</f>
        <v>Yes</v>
      </c>
      <c r="L1262" s="55">
        <f>Table1[[#This Row],[Lead Time (days)]]/Table1[[#This Row],[S-OTD]]</f>
        <v>74.025974025974023</v>
      </c>
      <c r="M1262" s="55">
        <f>(Table1[[#This Row],[Demand variability (COV)]]/100)*E1262</f>
        <v>20.328600000000002</v>
      </c>
      <c r="N1262" s="55">
        <f>AVERAGE(Table1[[#This Row],[Lead Time (days)]],Table1[[#This Row],[Exp. Lead time]])</f>
        <v>65.512987012987011</v>
      </c>
      <c r="O1262" s="55">
        <f>(Table1[[#This Row],[Exp. Lead time]]-N1262)^2</f>
        <v>72.470947883285518</v>
      </c>
      <c r="P1262" s="55">
        <v>72.470947883285518</v>
      </c>
      <c r="Q1262" s="55">
        <f>1.64*SQRT(Table1[[#This Row],[Lead Time (days)]]*(M1262^2)+Table1[[#This Row],[APU
(units)]]*P1262)</f>
        <v>916.67720560897101</v>
      </c>
      <c r="R1262" s="58">
        <f>Table1[[#This Row],[Safety Stock]]+(E1262/30)*Table1[[#This Row],[Lead Time (days)]]</f>
        <v>8490.0772056089718</v>
      </c>
      <c r="S1262" s="58" t="str">
        <f>IF(Table1[[#This Row],[On Hand Stock (units)]]&gt;R1262,"yes","no")</f>
        <v>no</v>
      </c>
      <c r="T1262" s="59">
        <f>Table1[[#This Row],[On Hand Stock (units)]]-J1262</f>
        <v>1913.9751183349099</v>
      </c>
      <c r="U1262" s="59">
        <f>Table1[[#This Row],[Exp. Lead time]]*Table1[[#This Row],[APU
(units)]]/30</f>
        <v>9835.5844155844152</v>
      </c>
      <c r="V1262" s="59">
        <f>Table1[[#This Row],[On Hand Stock (units)]]+U1262</f>
        <v>14938.359533919325</v>
      </c>
      <c r="W1262" s="59" t="str">
        <f>IF(Table1[[#This Row],[On hand quantity after purchase]]&gt;Table1[[#This Row],[APU  Projection for oct]],"Yes","No")</f>
        <v>Yes</v>
      </c>
      <c r="X1262" s="59">
        <f>AE1262-Table1[[#This Row],[On Hand Stock (units)]]</f>
        <v>277939.79286818102</v>
      </c>
      <c r="Y1262" s="59">
        <f>MAX(Table1[[#This Row],[Qty required to meet next quarter]],Table1[[#This Row],[MOQ/One lead time demand]])</f>
        <v>277939.79286818102</v>
      </c>
      <c r="Z1262" s="59">
        <f>Table1[[#This Row],[Qty to purchase]]*Table1[[#This Row],[Std. Price ($)]]</f>
        <v>10964597.301534578</v>
      </c>
      <c r="AA1262" s="59"/>
      <c r="AB1262" s="59"/>
      <c r="AC1262" s="61">
        <f>Table1[[#This Row],[On Hand Stock (units)]]-(12*Table1[[#This Row],[APU
(units)]])</f>
        <v>-42729.22488166509</v>
      </c>
      <c r="AD1262" s="64">
        <v>7174.7999999999993</v>
      </c>
      <c r="AE1262" s="65">
        <f>AD1262*Table1[[#This Row],[Std. Price ($)]]</f>
        <v>283042.56798651593</v>
      </c>
    </row>
    <row r="1263" spans="1:31" ht="18.5" x14ac:dyDescent="0.35">
      <c r="A1263" s="46">
        <v>12512.447663393677</v>
      </c>
      <c r="B1263" s="47">
        <v>7.5873960099999991</v>
      </c>
      <c r="C1263" s="47">
        <v>4044.9533963212907</v>
      </c>
      <c r="D1263" s="47">
        <f>Table1[[#This Row],[On-Hand Stock ($)]]/Table1[[#This Row],[Std. Price ($)]]</f>
        <v>533.1148382119693</v>
      </c>
      <c r="E1263" s="48">
        <v>4092</v>
      </c>
      <c r="F1263" s="49">
        <v>-0.2</v>
      </c>
      <c r="G1263" s="48">
        <v>0.77</v>
      </c>
      <c r="H1263" s="48">
        <v>0.49</v>
      </c>
      <c r="I1263" s="48">
        <v>5</v>
      </c>
      <c r="J1263" s="55">
        <f>Table1[[#This Row],[APU
(units)]]+(Table1[[#This Row],[APU Trend]]*Table1[[#This Row],[APU
(units)]])</f>
        <v>3273.6</v>
      </c>
      <c r="K1263" s="55" t="str">
        <f>IF(Table1[[#This Row],[On Hand Stock (units)]]&gt;J1263,"Yes","No")</f>
        <v>No</v>
      </c>
      <c r="L1263" s="55">
        <f>Table1[[#This Row],[Lead Time (days)]]/Table1[[#This Row],[S-OTD]]</f>
        <v>6.4935064935064934</v>
      </c>
      <c r="M1263" s="55">
        <f>(Table1[[#This Row],[Demand variability (COV)]]/100)*E1263</f>
        <v>20.050799999999999</v>
      </c>
      <c r="N1263" s="55">
        <f>AVERAGE(Table1[[#This Row],[Lead Time (days)]],Table1[[#This Row],[Exp. Lead time]])</f>
        <v>5.7467532467532472</v>
      </c>
      <c r="O1263" s="55">
        <f>(Table1[[#This Row],[Exp. Lead time]]-N1263)^2</f>
        <v>0.55764041153651478</v>
      </c>
      <c r="P1263" s="55">
        <v>0.55764041153651478</v>
      </c>
      <c r="Q1263" s="55">
        <f>1.64*SQRT(Table1[[#This Row],[Lead Time (days)]]*(M1263^2)+Table1[[#This Row],[APU
(units)]]*P1263)</f>
        <v>107.44237512174175</v>
      </c>
      <c r="R1263" s="58">
        <f>Table1[[#This Row],[Safety Stock]]+(E1263/30)*Table1[[#This Row],[Lead Time (days)]]</f>
        <v>789.44237512174175</v>
      </c>
      <c r="S1263" s="58" t="str">
        <f>IF(Table1[[#This Row],[On Hand Stock (units)]]&gt;R1263,"yes","no")</f>
        <v>no</v>
      </c>
      <c r="T1263" s="59">
        <f>Table1[[#This Row],[On Hand Stock (units)]]-J1263</f>
        <v>-2740.4851617880304</v>
      </c>
      <c r="U1263" s="59">
        <f>Table1[[#This Row],[Exp. Lead time]]*Table1[[#This Row],[APU
(units)]]/30</f>
        <v>885.71428571428578</v>
      </c>
      <c r="V1263" s="59">
        <f>Table1[[#This Row],[On Hand Stock (units)]]+U1263</f>
        <v>1418.8291239262551</v>
      </c>
      <c r="W1263" s="59" t="str">
        <f>IF(Table1[[#This Row],[On hand quantity after purchase]]&gt;Table1[[#This Row],[APU  Projection for oct]],"Yes","No")</f>
        <v>No</v>
      </c>
      <c r="X1263" s="59">
        <f>AE1263-Table1[[#This Row],[On Hand Stock (units)]]</f>
        <v>55352.609213044008</v>
      </c>
      <c r="Y1263" s="59">
        <f>MAX(Table1[[#This Row],[Qty required to meet next quarter]],Table1[[#This Row],[MOQ/One lead time demand]])</f>
        <v>55352.609213044008</v>
      </c>
      <c r="Z1263" s="59">
        <f>Table1[[#This Row],[Qty to purchase]]*Table1[[#This Row],[Std. Price ($)]]</f>
        <v>419982.16628613928</v>
      </c>
      <c r="AA1263" s="59"/>
      <c r="AB1263" s="59"/>
      <c r="AC1263" s="61">
        <f>Table1[[#This Row],[On Hand Stock (units)]]-(12*Table1[[#This Row],[APU
(units)]])</f>
        <v>-48570.885161788028</v>
      </c>
      <c r="AD1263" s="64">
        <v>7365.5999999999985</v>
      </c>
      <c r="AE1263" s="65">
        <f>AD1263*Table1[[#This Row],[Std. Price ($)]]</f>
        <v>55885.72405125598</v>
      </c>
    </row>
    <row r="1264" spans="1:31" ht="18.5" x14ac:dyDescent="0.35">
      <c r="A1264" s="46">
        <v>7137.7264529768336</v>
      </c>
      <c r="B1264" s="47">
        <v>5.2641270799999997</v>
      </c>
      <c r="C1264" s="47">
        <v>6440.2025372564522</v>
      </c>
      <c r="D1264" s="47">
        <f>Table1[[#This Row],[On-Hand Stock ($)]]/Table1[[#This Row],[Std. Price ($)]]</f>
        <v>1223.4131964109902</v>
      </c>
      <c r="E1264" s="48">
        <v>2410</v>
      </c>
      <c r="F1264" s="49">
        <v>1.2</v>
      </c>
      <c r="G1264" s="48">
        <v>0.77</v>
      </c>
      <c r="H1264" s="48">
        <v>0.33</v>
      </c>
      <c r="I1264" s="48">
        <v>22</v>
      </c>
      <c r="J1264" s="55">
        <f>Table1[[#This Row],[APU
(units)]]+(Table1[[#This Row],[APU Trend]]*Table1[[#This Row],[APU
(units)]])</f>
        <v>5302</v>
      </c>
      <c r="K1264" s="55" t="str">
        <f>IF(Table1[[#This Row],[On Hand Stock (units)]]&gt;J1264,"Yes","No")</f>
        <v>No</v>
      </c>
      <c r="L1264" s="55">
        <f>Table1[[#This Row],[Lead Time (days)]]/Table1[[#This Row],[S-OTD]]</f>
        <v>28.571428571428569</v>
      </c>
      <c r="M1264" s="55">
        <f>(Table1[[#This Row],[Demand variability (COV)]]/100)*E1264</f>
        <v>7.9530000000000003</v>
      </c>
      <c r="N1264" s="55">
        <f>AVERAGE(Table1[[#This Row],[Lead Time (days)]],Table1[[#This Row],[Exp. Lead time]])</f>
        <v>25.285714285714285</v>
      </c>
      <c r="O1264" s="55">
        <f>(Table1[[#This Row],[Exp. Lead time]]-N1264)^2</f>
        <v>10.795918367346932</v>
      </c>
      <c r="P1264" s="55">
        <v>10.795918367346932</v>
      </c>
      <c r="Q1264" s="55">
        <f>1.64*SQRT(Table1[[#This Row],[Lead Time (days)]]*(M1264^2)+Table1[[#This Row],[APU
(units)]]*P1264)</f>
        <v>271.51619230747195</v>
      </c>
      <c r="R1264" s="58">
        <f>Table1[[#This Row],[Safety Stock]]+(E1264/30)*Table1[[#This Row],[Lead Time (days)]]</f>
        <v>2038.8495256408053</v>
      </c>
      <c r="S1264" s="58" t="str">
        <f>IF(Table1[[#This Row],[On Hand Stock (units)]]&gt;R1264,"yes","no")</f>
        <v>no</v>
      </c>
      <c r="T1264" s="59">
        <f>Table1[[#This Row],[On Hand Stock (units)]]-J1264</f>
        <v>-4078.5868035890098</v>
      </c>
      <c r="U1264" s="59">
        <f>Table1[[#This Row],[Exp. Lead time]]*Table1[[#This Row],[APU
(units)]]/30</f>
        <v>2295.238095238095</v>
      </c>
      <c r="V1264" s="59">
        <f>Table1[[#This Row],[On Hand Stock (units)]]+U1264</f>
        <v>3518.6512916490851</v>
      </c>
      <c r="W1264" s="59" t="str">
        <f>IF(Table1[[#This Row],[On hand quantity after purchase]]&gt;Table1[[#This Row],[APU  Projection for oct]],"Yes","No")</f>
        <v>No</v>
      </c>
      <c r="X1264" s="59">
        <f>AE1264-Table1[[#This Row],[On Hand Stock (units)]]</f>
        <v>128179.358684149</v>
      </c>
      <c r="Y1264" s="59">
        <f>MAX(Table1[[#This Row],[Qty required to meet next quarter]],Table1[[#This Row],[MOQ/One lead time demand]])</f>
        <v>128179.358684149</v>
      </c>
      <c r="Z1264" s="59">
        <f>Table1[[#This Row],[Qty to purchase]]*Table1[[#This Row],[Std. Price ($)]]</f>
        <v>674752.43314626184</v>
      </c>
      <c r="AA1264" s="59"/>
      <c r="AB1264" s="59"/>
      <c r="AC1264" s="61">
        <f>Table1[[#This Row],[On Hand Stock (units)]]-(12*Table1[[#This Row],[APU
(units)]])</f>
        <v>-27696.586803589009</v>
      </c>
      <c r="AD1264" s="64">
        <v>24582</v>
      </c>
      <c r="AE1264" s="65">
        <f>AD1264*Table1[[#This Row],[Std. Price ($)]]</f>
        <v>129402.77188055999</v>
      </c>
    </row>
    <row r="1265" spans="1:31" ht="18.5" x14ac:dyDescent="0.35">
      <c r="A1265" s="46">
        <v>3551.0051716916237</v>
      </c>
      <c r="B1265" s="47">
        <v>6.5094044999999987</v>
      </c>
      <c r="C1265" s="47">
        <v>6585.4969906429005</v>
      </c>
      <c r="D1265" s="47">
        <f>Table1[[#This Row],[On-Hand Stock ($)]]/Table1[[#This Row],[Std. Price ($)]]</f>
        <v>1011.6896239345552</v>
      </c>
      <c r="E1265" s="48">
        <v>1780</v>
      </c>
      <c r="F1265" s="49">
        <v>0.8</v>
      </c>
      <c r="G1265" s="48">
        <v>0.77</v>
      </c>
      <c r="H1265" s="48">
        <v>0.73</v>
      </c>
      <c r="I1265" s="48">
        <v>16</v>
      </c>
      <c r="J1265" s="55">
        <f>Table1[[#This Row],[APU
(units)]]+(Table1[[#This Row],[APU Trend]]*Table1[[#This Row],[APU
(units)]])</f>
        <v>3204</v>
      </c>
      <c r="K1265" s="55" t="str">
        <f>IF(Table1[[#This Row],[On Hand Stock (units)]]&gt;J1265,"Yes","No")</f>
        <v>No</v>
      </c>
      <c r="L1265" s="55">
        <f>Table1[[#This Row],[Lead Time (days)]]/Table1[[#This Row],[S-OTD]]</f>
        <v>20.779220779220779</v>
      </c>
      <c r="M1265" s="55">
        <f>(Table1[[#This Row],[Demand variability (COV)]]/100)*E1265</f>
        <v>12.994</v>
      </c>
      <c r="N1265" s="55">
        <f>AVERAGE(Table1[[#This Row],[Lead Time (days)]],Table1[[#This Row],[Exp. Lead time]])</f>
        <v>18.38961038961039</v>
      </c>
      <c r="O1265" s="55">
        <f>(Table1[[#This Row],[Exp. Lead time]]-N1265)^2</f>
        <v>5.7102378141339178</v>
      </c>
      <c r="P1265" s="55">
        <v>5.7102378141339178</v>
      </c>
      <c r="Q1265" s="55">
        <f>1.64*SQRT(Table1[[#This Row],[Lead Time (days)]]*(M1265^2)+Table1[[#This Row],[APU
(units)]]*P1265)</f>
        <v>186.02059488110976</v>
      </c>
      <c r="R1265" s="58">
        <f>Table1[[#This Row],[Safety Stock]]+(E1265/30)*Table1[[#This Row],[Lead Time (days)]]</f>
        <v>1135.3539282144432</v>
      </c>
      <c r="S1265" s="58" t="str">
        <f>IF(Table1[[#This Row],[On Hand Stock (units)]]&gt;R1265,"yes","no")</f>
        <v>no</v>
      </c>
      <c r="T1265" s="59">
        <f>Table1[[#This Row],[On Hand Stock (units)]]-J1265</f>
        <v>-2192.3103760654449</v>
      </c>
      <c r="U1265" s="59">
        <f>Table1[[#This Row],[Exp. Lead time]]*Table1[[#This Row],[APU
(units)]]/30</f>
        <v>1232.9004329004331</v>
      </c>
      <c r="V1265" s="59">
        <f>Table1[[#This Row],[On Hand Stock (units)]]+U1265</f>
        <v>2244.5900568349884</v>
      </c>
      <c r="W1265" s="59" t="str">
        <f>IF(Table1[[#This Row],[On hand quantity after purchase]]&gt;Table1[[#This Row],[APU  Projection for oct]],"Yes","No")</f>
        <v>No</v>
      </c>
      <c r="X1265" s="59">
        <f>AE1265-Table1[[#This Row],[On Hand Stock (units)]]</f>
        <v>89364.882454065431</v>
      </c>
      <c r="Y1265" s="59">
        <f>MAX(Table1[[#This Row],[Qty required to meet next quarter]],Table1[[#This Row],[MOQ/One lead time demand]])</f>
        <v>89364.882454065431</v>
      </c>
      <c r="Z1265" s="59">
        <f>Table1[[#This Row],[Qty to purchase]]*Table1[[#This Row],[Std. Price ($)]]</f>
        <v>581712.16798846447</v>
      </c>
      <c r="AA1265" s="59"/>
      <c r="AB1265" s="59"/>
      <c r="AC1265" s="61">
        <f>Table1[[#This Row],[On Hand Stock (units)]]-(12*Table1[[#This Row],[APU
(units)]])</f>
        <v>-20348.310376065445</v>
      </c>
      <c r="AD1265" s="64">
        <v>13884</v>
      </c>
      <c r="AE1265" s="65">
        <f>AD1265*Table1[[#This Row],[Std. Price ($)]]</f>
        <v>90376.572077999983</v>
      </c>
    </row>
    <row r="1266" spans="1:31" ht="18.5" x14ac:dyDescent="0.35">
      <c r="A1266" s="46">
        <v>62977.653148732235</v>
      </c>
      <c r="B1266" s="47">
        <v>5.6580874899999989</v>
      </c>
      <c r="C1266" s="47">
        <v>24267.204129773745</v>
      </c>
      <c r="D1266" s="47">
        <f>Table1[[#This Row],[On-Hand Stock ($)]]/Table1[[#This Row],[Std. Price ($)]]</f>
        <v>4288.9411258951295</v>
      </c>
      <c r="E1266" s="48">
        <v>2354</v>
      </c>
      <c r="F1266" s="49">
        <v>1.2</v>
      </c>
      <c r="G1266" s="48">
        <v>0.77</v>
      </c>
      <c r="H1266" s="48">
        <v>0.71</v>
      </c>
      <c r="I1266" s="48">
        <v>51</v>
      </c>
      <c r="J1266" s="55">
        <f>Table1[[#This Row],[APU
(units)]]+(Table1[[#This Row],[APU Trend]]*Table1[[#This Row],[APU
(units)]])</f>
        <v>5178.7999999999993</v>
      </c>
      <c r="K1266" s="55" t="str">
        <f>IF(Table1[[#This Row],[On Hand Stock (units)]]&gt;J1266,"Yes","No")</f>
        <v>No</v>
      </c>
      <c r="L1266" s="55">
        <f>Table1[[#This Row],[Lead Time (days)]]/Table1[[#This Row],[S-OTD]]</f>
        <v>66.233766233766232</v>
      </c>
      <c r="M1266" s="55">
        <f>(Table1[[#This Row],[Demand variability (COV)]]/100)*E1266</f>
        <v>16.7134</v>
      </c>
      <c r="N1266" s="55">
        <f>AVERAGE(Table1[[#This Row],[Lead Time (days)]],Table1[[#This Row],[Exp. Lead time]])</f>
        <v>58.616883116883116</v>
      </c>
      <c r="O1266" s="55">
        <f>(Table1[[#This Row],[Exp. Lead time]]-N1266)^2</f>
        <v>58.016908416259056</v>
      </c>
      <c r="P1266" s="55">
        <v>58.016908416259056</v>
      </c>
      <c r="Q1266" s="55">
        <f>1.64*SQRT(Table1[[#This Row],[Lead Time (days)]]*(M1266^2)+Table1[[#This Row],[APU
(units)]]*P1266)</f>
        <v>636.89886620037657</v>
      </c>
      <c r="R1266" s="58">
        <f>Table1[[#This Row],[Safety Stock]]+(E1266/30)*Table1[[#This Row],[Lead Time (days)]]</f>
        <v>4638.6988662003769</v>
      </c>
      <c r="S1266" s="58" t="str">
        <f>IF(Table1[[#This Row],[On Hand Stock (units)]]&gt;R1266,"yes","no")</f>
        <v>no</v>
      </c>
      <c r="T1266" s="59">
        <f>Table1[[#This Row],[On Hand Stock (units)]]-J1266</f>
        <v>-889.85887410486976</v>
      </c>
      <c r="U1266" s="59">
        <f>Table1[[#This Row],[Exp. Lead time]]*Table1[[#This Row],[APU
(units)]]/30</f>
        <v>5197.1428571428569</v>
      </c>
      <c r="V1266" s="59">
        <f>Table1[[#This Row],[On Hand Stock (units)]]+U1266</f>
        <v>9486.0839830379864</v>
      </c>
      <c r="W1266" s="59" t="str">
        <f>IF(Table1[[#This Row],[On hand quantity after purchase]]&gt;Table1[[#This Row],[APU  Projection for oct]],"Yes","No")</f>
        <v>Yes</v>
      </c>
      <c r="X1266" s="59">
        <f>AE1266-Table1[[#This Row],[On Hand Stock (units)]]</f>
        <v>131566.26597899682</v>
      </c>
      <c r="Y1266" s="59">
        <f>MAX(Table1[[#This Row],[Qty required to meet next quarter]],Table1[[#This Row],[MOQ/One lead time demand]])</f>
        <v>131566.26597899682</v>
      </c>
      <c r="Z1266" s="59">
        <f>Table1[[#This Row],[Qty to purchase]]*Table1[[#This Row],[Std. Price ($)]]</f>
        <v>744413.44364177436</v>
      </c>
      <c r="AA1266" s="59"/>
      <c r="AB1266" s="59"/>
      <c r="AC1266" s="61">
        <f>Table1[[#This Row],[On Hand Stock (units)]]-(12*Table1[[#This Row],[APU
(units)]])</f>
        <v>-23959.05887410487</v>
      </c>
      <c r="AD1266" s="64">
        <v>24010.799999999996</v>
      </c>
      <c r="AE1266" s="65">
        <f>AD1266*Table1[[#This Row],[Std. Price ($)]]</f>
        <v>135855.20710489195</v>
      </c>
    </row>
    <row r="1267" spans="1:31" ht="18.5" x14ac:dyDescent="0.35">
      <c r="A1267" s="46">
        <v>30805.18252922584</v>
      </c>
      <c r="B1267" s="47">
        <v>6.4026999999999994</v>
      </c>
      <c r="C1267" s="47">
        <v>7702.4525492539815</v>
      </c>
      <c r="D1267" s="47">
        <f>Table1[[#This Row],[On-Hand Stock ($)]]/Table1[[#This Row],[Std. Price ($)]]</f>
        <v>1203.0006949027727</v>
      </c>
      <c r="E1267" s="48">
        <v>2644</v>
      </c>
      <c r="F1267" s="49">
        <v>1.5</v>
      </c>
      <c r="G1267" s="48">
        <v>0.77</v>
      </c>
      <c r="H1267" s="48">
        <v>0.53</v>
      </c>
      <c r="I1267" s="48">
        <v>16</v>
      </c>
      <c r="J1267" s="55">
        <f>Table1[[#This Row],[APU
(units)]]+(Table1[[#This Row],[APU Trend]]*Table1[[#This Row],[APU
(units)]])</f>
        <v>6610</v>
      </c>
      <c r="K1267" s="55" t="str">
        <f>IF(Table1[[#This Row],[On Hand Stock (units)]]&gt;J1267,"Yes","No")</f>
        <v>No</v>
      </c>
      <c r="L1267" s="55">
        <f>Table1[[#This Row],[Lead Time (days)]]/Table1[[#This Row],[S-OTD]]</f>
        <v>20.779220779220779</v>
      </c>
      <c r="M1267" s="55">
        <f>(Table1[[#This Row],[Demand variability (COV)]]/100)*E1267</f>
        <v>14.013199999999999</v>
      </c>
      <c r="N1267" s="55">
        <f>AVERAGE(Table1[[#This Row],[Lead Time (days)]],Table1[[#This Row],[Exp. Lead time]])</f>
        <v>18.38961038961039</v>
      </c>
      <c r="O1267" s="55">
        <f>(Table1[[#This Row],[Exp. Lead time]]-N1267)^2</f>
        <v>5.7102378141339178</v>
      </c>
      <c r="P1267" s="55">
        <v>5.7102378141339178</v>
      </c>
      <c r="Q1267" s="55">
        <f>1.64*SQRT(Table1[[#This Row],[Lead Time (days)]]*(M1267^2)+Table1[[#This Row],[APU
(units)]]*P1267)</f>
        <v>221.48978800151428</v>
      </c>
      <c r="R1267" s="58">
        <f>Table1[[#This Row],[Safety Stock]]+(E1267/30)*Table1[[#This Row],[Lead Time (days)]]</f>
        <v>1631.6231213348478</v>
      </c>
      <c r="S1267" s="58" t="str">
        <f>IF(Table1[[#This Row],[On Hand Stock (units)]]&gt;R1267,"yes","no")</f>
        <v>no</v>
      </c>
      <c r="T1267" s="59">
        <f>Table1[[#This Row],[On Hand Stock (units)]]-J1267</f>
        <v>-5406.9993050972271</v>
      </c>
      <c r="U1267" s="59">
        <f>Table1[[#This Row],[Exp. Lead time]]*Table1[[#This Row],[APU
(units)]]/30</f>
        <v>1831.3419913419914</v>
      </c>
      <c r="V1267" s="59">
        <f>Table1[[#This Row],[On Hand Stock (units)]]+U1267</f>
        <v>3034.3426862447641</v>
      </c>
      <c r="W1267" s="59" t="str">
        <f>IF(Table1[[#This Row],[On hand quantity after purchase]]&gt;Table1[[#This Row],[APU  Projection for oct]],"Yes","No")</f>
        <v>No</v>
      </c>
      <c r="X1267" s="59">
        <f>AE1267-Table1[[#This Row],[On Hand Stock (units)]]</f>
        <v>201941.86490509723</v>
      </c>
      <c r="Y1267" s="59">
        <f>MAX(Table1[[#This Row],[Qty required to meet next quarter]],Table1[[#This Row],[MOQ/One lead time demand]])</f>
        <v>201941.86490509723</v>
      </c>
      <c r="Z1267" s="59">
        <f>Table1[[#This Row],[Qty to purchase]]*Table1[[#This Row],[Std. Price ($)]]</f>
        <v>1292973.178427866</v>
      </c>
      <c r="AA1267" s="59"/>
      <c r="AB1267" s="59"/>
      <c r="AC1267" s="61">
        <f>Table1[[#This Row],[On Hand Stock (units)]]-(12*Table1[[#This Row],[APU
(units)]])</f>
        <v>-30524.999305097226</v>
      </c>
      <c r="AD1267" s="64">
        <v>31728</v>
      </c>
      <c r="AE1267" s="65">
        <f>AD1267*Table1[[#This Row],[Std. Price ($)]]</f>
        <v>203144.86559999999</v>
      </c>
    </row>
    <row r="1268" spans="1:31" ht="18.5" x14ac:dyDescent="0.35">
      <c r="A1268" s="46">
        <v>81765.225426811623</v>
      </c>
      <c r="B1268" s="47">
        <v>7.0004</v>
      </c>
      <c r="C1268" s="47">
        <v>8262.204449195533</v>
      </c>
      <c r="D1268" s="47">
        <f>Table1[[#This Row],[On-Hand Stock ($)]]/Table1[[#This Row],[Std. Price ($)]]</f>
        <v>1180.2474786005846</v>
      </c>
      <c r="E1268" s="48">
        <v>2644</v>
      </c>
      <c r="F1268" s="49">
        <v>-0.1</v>
      </c>
      <c r="G1268" s="48">
        <v>0.77</v>
      </c>
      <c r="H1268" s="48">
        <v>0.53</v>
      </c>
      <c r="I1268" s="48">
        <v>16</v>
      </c>
      <c r="J1268" s="55">
        <f>Table1[[#This Row],[APU
(units)]]+(Table1[[#This Row],[APU Trend]]*Table1[[#This Row],[APU
(units)]])</f>
        <v>2379.6</v>
      </c>
      <c r="K1268" s="55" t="str">
        <f>IF(Table1[[#This Row],[On Hand Stock (units)]]&gt;J1268,"Yes","No")</f>
        <v>No</v>
      </c>
      <c r="L1268" s="55">
        <f>Table1[[#This Row],[Lead Time (days)]]/Table1[[#This Row],[S-OTD]]</f>
        <v>20.779220779220779</v>
      </c>
      <c r="M1268" s="55">
        <f>(Table1[[#This Row],[Demand variability (COV)]]/100)*E1268</f>
        <v>14.013199999999999</v>
      </c>
      <c r="N1268" s="55">
        <f>AVERAGE(Table1[[#This Row],[Lead Time (days)]],Table1[[#This Row],[Exp. Lead time]])</f>
        <v>18.38961038961039</v>
      </c>
      <c r="O1268" s="55">
        <f>(Table1[[#This Row],[Exp. Lead time]]-N1268)^2</f>
        <v>5.7102378141339178</v>
      </c>
      <c r="P1268" s="55">
        <v>5.7102378141339178</v>
      </c>
      <c r="Q1268" s="55">
        <f>1.64*SQRT(Table1[[#This Row],[Lead Time (days)]]*(M1268^2)+Table1[[#This Row],[APU
(units)]]*P1268)</f>
        <v>221.48978800151428</v>
      </c>
      <c r="R1268" s="58">
        <f>Table1[[#This Row],[Safety Stock]]+(E1268/30)*Table1[[#This Row],[Lead Time (days)]]</f>
        <v>1631.6231213348478</v>
      </c>
      <c r="S1268" s="58" t="str">
        <f>IF(Table1[[#This Row],[On Hand Stock (units)]]&gt;R1268,"yes","no")</f>
        <v>no</v>
      </c>
      <c r="T1268" s="59">
        <f>Table1[[#This Row],[On Hand Stock (units)]]-J1268</f>
        <v>-1199.3525213994153</v>
      </c>
      <c r="U1268" s="59">
        <f>Table1[[#This Row],[Exp. Lead time]]*Table1[[#This Row],[APU
(units)]]/30</f>
        <v>1831.3419913419914</v>
      </c>
      <c r="V1268" s="59">
        <f>Table1[[#This Row],[On Hand Stock (units)]]+U1268</f>
        <v>3011.5894699425762</v>
      </c>
      <c r="W1268" s="59" t="str">
        <f>IF(Table1[[#This Row],[On hand quantity after purchase]]&gt;Table1[[#This Row],[APU  Projection for oct]],"Yes","No")</f>
        <v>Yes</v>
      </c>
      <c r="X1268" s="59">
        <f>AE1268-Table1[[#This Row],[On Hand Stock (units)]]</f>
        <v>43241.490761399407</v>
      </c>
      <c r="Y1268" s="59">
        <f>MAX(Table1[[#This Row],[Qty required to meet next quarter]],Table1[[#This Row],[MOQ/One lead time demand]])</f>
        <v>43241.490761399407</v>
      </c>
      <c r="Z1268" s="59">
        <f>Table1[[#This Row],[Qty to purchase]]*Table1[[#This Row],[Std. Price ($)]]</f>
        <v>302707.73192610039</v>
      </c>
      <c r="AA1268" s="59"/>
      <c r="AB1268" s="59"/>
      <c r="AC1268" s="61">
        <f>Table1[[#This Row],[On Hand Stock (units)]]-(12*Table1[[#This Row],[APU
(units)]])</f>
        <v>-30547.752521399416</v>
      </c>
      <c r="AD1268" s="64">
        <v>6345.5999999999985</v>
      </c>
      <c r="AE1268" s="65">
        <f>AD1268*Table1[[#This Row],[Std. Price ($)]]</f>
        <v>44421.738239999991</v>
      </c>
    </row>
    <row r="1269" spans="1:31" ht="18.5" x14ac:dyDescent="0.35">
      <c r="A1269" s="46">
        <v>72201.460640610021</v>
      </c>
      <c r="B1269" s="47">
        <v>6.6457394399999989</v>
      </c>
      <c r="C1269" s="47">
        <v>4209.9846108078336</v>
      </c>
      <c r="D1269" s="47">
        <f>Table1[[#This Row],[On-Hand Stock ($)]]/Table1[[#This Row],[Std. Price ($)]]</f>
        <v>633.48625819850599</v>
      </c>
      <c r="E1269" s="48">
        <v>4034</v>
      </c>
      <c r="F1269" s="49">
        <v>0.2</v>
      </c>
      <c r="G1269" s="48">
        <v>0.77</v>
      </c>
      <c r="H1269" s="48">
        <v>0.62</v>
      </c>
      <c r="I1269" s="48">
        <v>5</v>
      </c>
      <c r="J1269" s="55">
        <f>Table1[[#This Row],[APU
(units)]]+(Table1[[#This Row],[APU Trend]]*Table1[[#This Row],[APU
(units)]])</f>
        <v>4840.8</v>
      </c>
      <c r="K1269" s="55" t="str">
        <f>IF(Table1[[#This Row],[On Hand Stock (units)]]&gt;J1269,"Yes","No")</f>
        <v>No</v>
      </c>
      <c r="L1269" s="55">
        <f>Table1[[#This Row],[Lead Time (days)]]/Table1[[#This Row],[S-OTD]]</f>
        <v>6.4935064935064934</v>
      </c>
      <c r="M1269" s="55">
        <f>(Table1[[#This Row],[Demand variability (COV)]]/100)*E1269</f>
        <v>25.0108</v>
      </c>
      <c r="N1269" s="55">
        <f>AVERAGE(Table1[[#This Row],[Lead Time (days)]],Table1[[#This Row],[Exp. Lead time]])</f>
        <v>5.7467532467532472</v>
      </c>
      <c r="O1269" s="55">
        <f>(Table1[[#This Row],[Exp. Lead time]]-N1269)^2</f>
        <v>0.55764041153651478</v>
      </c>
      <c r="P1269" s="55">
        <v>0.55764041153651478</v>
      </c>
      <c r="Q1269" s="55">
        <f>1.64*SQRT(Table1[[#This Row],[Lead Time (days)]]*(M1269^2)+Table1[[#This Row],[APU
(units)]]*P1269)</f>
        <v>120.26045193736256</v>
      </c>
      <c r="R1269" s="58">
        <f>Table1[[#This Row],[Safety Stock]]+(E1269/30)*Table1[[#This Row],[Lead Time (days)]]</f>
        <v>792.59378527069589</v>
      </c>
      <c r="S1269" s="58" t="str">
        <f>IF(Table1[[#This Row],[On Hand Stock (units)]]&gt;R1269,"yes","no")</f>
        <v>no</v>
      </c>
      <c r="T1269" s="59">
        <f>Table1[[#This Row],[On Hand Stock (units)]]-J1269</f>
        <v>-4207.313741801494</v>
      </c>
      <c r="U1269" s="59">
        <f>Table1[[#This Row],[Exp. Lead time]]*Table1[[#This Row],[APU
(units)]]/30</f>
        <v>873.16017316017314</v>
      </c>
      <c r="V1269" s="59">
        <f>Table1[[#This Row],[On Hand Stock (units)]]+U1269</f>
        <v>1506.6464313586791</v>
      </c>
      <c r="W1269" s="59" t="str">
        <f>IF(Table1[[#This Row],[On hand quantity after purchase]]&gt;Table1[[#This Row],[APU  Projection for oct]],"Yes","No")</f>
        <v>No</v>
      </c>
      <c r="X1269" s="59">
        <f>AE1269-Table1[[#This Row],[On Hand Stock (units)]]</f>
        <v>111963.94792583349</v>
      </c>
      <c r="Y1269" s="59">
        <f>MAX(Table1[[#This Row],[Qty required to meet next quarter]],Table1[[#This Row],[MOQ/One lead time demand]])</f>
        <v>111963.94792583349</v>
      </c>
      <c r="Z1269" s="59">
        <f>Table1[[#This Row],[Qty to purchase]]*Table1[[#This Row],[Std. Price ($)]]</f>
        <v>744083.22458881768</v>
      </c>
      <c r="AA1269" s="59"/>
      <c r="AB1269" s="59"/>
      <c r="AC1269" s="61">
        <f>Table1[[#This Row],[On Hand Stock (units)]]-(12*Table1[[#This Row],[APU
(units)]])</f>
        <v>-47774.513741801493</v>
      </c>
      <c r="AD1269" s="64">
        <v>16942.800000000003</v>
      </c>
      <c r="AE1269" s="65">
        <f>AD1269*Table1[[#This Row],[Std. Price ($)]]</f>
        <v>112597.434184032</v>
      </c>
    </row>
    <row r="1270" spans="1:31" ht="18.5" x14ac:dyDescent="0.35">
      <c r="A1270" s="46">
        <v>24000.844758409003</v>
      </c>
      <c r="B1270" s="47">
        <v>5.9391647299999999</v>
      </c>
      <c r="C1270" s="47">
        <v>24412.635683168424</v>
      </c>
      <c r="D1270" s="47">
        <f>Table1[[#This Row],[On-Hand Stock ($)]]/Table1[[#This Row],[Std. Price ($)]]</f>
        <v>4110.4493296599339</v>
      </c>
      <c r="E1270" s="48">
        <v>2556</v>
      </c>
      <c r="F1270" s="49">
        <v>0.2</v>
      </c>
      <c r="G1270" s="48">
        <v>0.77</v>
      </c>
      <c r="H1270" s="48">
        <v>0.56999999999999995</v>
      </c>
      <c r="I1270" s="48">
        <v>53</v>
      </c>
      <c r="J1270" s="55">
        <f>Table1[[#This Row],[APU
(units)]]+(Table1[[#This Row],[APU Trend]]*Table1[[#This Row],[APU
(units)]])</f>
        <v>3067.2</v>
      </c>
      <c r="K1270" s="55" t="str">
        <f>IF(Table1[[#This Row],[On Hand Stock (units)]]&gt;J1270,"Yes","No")</f>
        <v>Yes</v>
      </c>
      <c r="L1270" s="55">
        <f>Table1[[#This Row],[Lead Time (days)]]/Table1[[#This Row],[S-OTD]]</f>
        <v>68.831168831168824</v>
      </c>
      <c r="M1270" s="55">
        <f>(Table1[[#This Row],[Demand variability (COV)]]/100)*E1270</f>
        <v>14.569199999999999</v>
      </c>
      <c r="N1270" s="55">
        <f>AVERAGE(Table1[[#This Row],[Lead Time (days)]],Table1[[#This Row],[Exp. Lead time]])</f>
        <v>60.915584415584412</v>
      </c>
      <c r="O1270" s="55">
        <f>(Table1[[#This Row],[Exp. Lead time]]-N1270)^2</f>
        <v>62.656476640242822</v>
      </c>
      <c r="P1270" s="55">
        <v>62.656476640242822</v>
      </c>
      <c r="Q1270" s="55">
        <f>1.64*SQRT(Table1[[#This Row],[Lead Time (days)]]*(M1270^2)+Table1[[#This Row],[APU
(units)]]*P1270)</f>
        <v>678.96756315138339</v>
      </c>
      <c r="R1270" s="58">
        <f>Table1[[#This Row],[Safety Stock]]+(E1270/30)*Table1[[#This Row],[Lead Time (days)]]</f>
        <v>5194.5675631513841</v>
      </c>
      <c r="S1270" s="58" t="str">
        <f>IF(Table1[[#This Row],[On Hand Stock (units)]]&gt;R1270,"yes","no")</f>
        <v>no</v>
      </c>
      <c r="T1270" s="59">
        <f>Table1[[#This Row],[On Hand Stock (units)]]-J1270</f>
        <v>1043.2493296599341</v>
      </c>
      <c r="U1270" s="59">
        <f>Table1[[#This Row],[Exp. Lead time]]*Table1[[#This Row],[APU
(units)]]/30</f>
        <v>5864.4155844155839</v>
      </c>
      <c r="V1270" s="59">
        <f>Table1[[#This Row],[On Hand Stock (units)]]+U1270</f>
        <v>9974.8649140755188</v>
      </c>
      <c r="W1270" s="59" t="str">
        <f>IF(Table1[[#This Row],[On hand quantity after purchase]]&gt;Table1[[#This Row],[APU  Projection for oct]],"Yes","No")</f>
        <v>Yes</v>
      </c>
      <c r="X1270" s="59">
        <f>AE1270-Table1[[#This Row],[On Hand Stock (units)]]</f>
        <v>59647.671879836074</v>
      </c>
      <c r="Y1270" s="59">
        <f>MAX(Table1[[#This Row],[Qty required to meet next quarter]],Table1[[#This Row],[MOQ/One lead time demand]])</f>
        <v>59647.671879836074</v>
      </c>
      <c r="Z1270" s="59">
        <f>Table1[[#This Row],[Qty to purchase]]*Table1[[#This Row],[Std. Price ($)]]</f>
        <v>354257.34905533522</v>
      </c>
      <c r="AA1270" s="59"/>
      <c r="AB1270" s="59"/>
      <c r="AC1270" s="61">
        <f>Table1[[#This Row],[On Hand Stock (units)]]-(12*Table1[[#This Row],[APU
(units)]])</f>
        <v>-26561.550670340068</v>
      </c>
      <c r="AD1270" s="64">
        <v>10735.2</v>
      </c>
      <c r="AE1270" s="65">
        <f>AD1270*Table1[[#This Row],[Std. Price ($)]]</f>
        <v>63758.121209496006</v>
      </c>
    </row>
    <row r="1271" spans="1:31" ht="18.5" x14ac:dyDescent="0.35">
      <c r="A1271" s="46">
        <v>92370.949675849348</v>
      </c>
      <c r="B1271" s="47">
        <v>5.4339375199999997</v>
      </c>
      <c r="C1271" s="47">
        <v>13240.616410538669</v>
      </c>
      <c r="D1271" s="47">
        <f>Table1[[#This Row],[On-Hand Stock ($)]]/Table1[[#This Row],[Std. Price ($)]]</f>
        <v>2436.6523100064405</v>
      </c>
      <c r="E1271" s="48">
        <v>4084</v>
      </c>
      <c r="F1271" s="49">
        <v>-0.7</v>
      </c>
      <c r="G1271" s="48">
        <v>0.77</v>
      </c>
      <c r="H1271" s="48">
        <v>1.2</v>
      </c>
      <c r="I1271" s="48">
        <v>11</v>
      </c>
      <c r="J1271" s="55">
        <f>Table1[[#This Row],[APU
(units)]]+(Table1[[#This Row],[APU Trend]]*Table1[[#This Row],[APU
(units)]])</f>
        <v>1225.2000000000003</v>
      </c>
      <c r="K1271" s="55" t="str">
        <f>IF(Table1[[#This Row],[On Hand Stock (units)]]&gt;J1271,"Yes","No")</f>
        <v>Yes</v>
      </c>
      <c r="L1271" s="55">
        <f>Table1[[#This Row],[Lead Time (days)]]/Table1[[#This Row],[S-OTD]]</f>
        <v>14.285714285714285</v>
      </c>
      <c r="M1271" s="55">
        <f>(Table1[[#This Row],[Demand variability (COV)]]/100)*E1271</f>
        <v>49.008000000000003</v>
      </c>
      <c r="N1271" s="55">
        <f>AVERAGE(Table1[[#This Row],[Lead Time (days)]],Table1[[#This Row],[Exp. Lead time]])</f>
        <v>12.642857142857142</v>
      </c>
      <c r="O1271" s="55">
        <f>(Table1[[#This Row],[Exp. Lead time]]-N1271)^2</f>
        <v>2.698979591836733</v>
      </c>
      <c r="P1271" s="55">
        <v>2.698979591836733</v>
      </c>
      <c r="Q1271" s="55">
        <f>1.64*SQRT(Table1[[#This Row],[Lead Time (days)]]*(M1271^2)+Table1[[#This Row],[APU
(units)]]*P1271)</f>
        <v>317.3400311772088</v>
      </c>
      <c r="R1271" s="58">
        <f>Table1[[#This Row],[Safety Stock]]+(E1271/30)*Table1[[#This Row],[Lead Time (days)]]</f>
        <v>1814.8066978438756</v>
      </c>
      <c r="S1271" s="58" t="str">
        <f>IF(Table1[[#This Row],[On Hand Stock (units)]]&gt;R1271,"yes","no")</f>
        <v>yes</v>
      </c>
      <c r="T1271" s="59">
        <f>Table1[[#This Row],[On Hand Stock (units)]]-J1271</f>
        <v>1211.4523100064403</v>
      </c>
      <c r="U1271" s="59">
        <f>Table1[[#This Row],[Exp. Lead time]]*Table1[[#This Row],[APU
(units)]]/30</f>
        <v>1944.7619047619046</v>
      </c>
      <c r="V1271" s="59">
        <f>Table1[[#This Row],[On Hand Stock (units)]]+U1271</f>
        <v>4381.4142147683451</v>
      </c>
      <c r="W1271" s="59" t="str">
        <f>IF(Table1[[#This Row],[On hand quantity after purchase]]&gt;Table1[[#This Row],[APU  Projection for oct]],"Yes","No")</f>
        <v>Yes</v>
      </c>
      <c r="X1271" s="59">
        <f>AE1271-Table1[[#This Row],[On Hand Stock (units)]]</f>
        <v>-29067.293308022425</v>
      </c>
      <c r="Y1271" s="59">
        <f>MAX(Table1[[#This Row],[Qty required to meet next quarter]],Table1[[#This Row],[MOQ/One lead time demand]])</f>
        <v>1944.7619047619046</v>
      </c>
      <c r="Z1271" s="59">
        <f>Table1[[#This Row],[Qty to purchase]]*Table1[[#This Row],[Std. Price ($)]]</f>
        <v>10567.714681752379</v>
      </c>
      <c r="AA1271" s="59"/>
      <c r="AB1271" s="59"/>
      <c r="AC1271" s="61">
        <f>Table1[[#This Row],[On Hand Stock (units)]]-(12*Table1[[#This Row],[APU
(units)]])</f>
        <v>-46571.347689993563</v>
      </c>
      <c r="AD1271" s="64">
        <v>-4900.7999999999975</v>
      </c>
      <c r="AE1271" s="65">
        <f>AD1271*Table1[[#This Row],[Std. Price ($)]]</f>
        <v>-26630.640998015984</v>
      </c>
    </row>
    <row r="1272" spans="1:31" ht="18.5" x14ac:dyDescent="0.35">
      <c r="A1272" s="46">
        <v>34523.528362908859</v>
      </c>
      <c r="B1272" s="47">
        <v>14.28288</v>
      </c>
      <c r="C1272" s="47">
        <v>35574.354367814929</v>
      </c>
      <c r="D1272" s="47">
        <f>Table1[[#This Row],[On-Hand Stock ($)]]/Table1[[#This Row],[Std. Price ($)]]</f>
        <v>2490.6989604207924</v>
      </c>
      <c r="E1272" s="48">
        <v>4278</v>
      </c>
      <c r="F1272" s="49">
        <v>1.5</v>
      </c>
      <c r="G1272" s="48">
        <v>0.77</v>
      </c>
      <c r="H1272" s="48">
        <v>0.54</v>
      </c>
      <c r="I1272" s="48">
        <v>23</v>
      </c>
      <c r="J1272" s="55">
        <f>Table1[[#This Row],[APU
(units)]]+(Table1[[#This Row],[APU Trend]]*Table1[[#This Row],[APU
(units)]])</f>
        <v>10695</v>
      </c>
      <c r="K1272" s="55" t="str">
        <f>IF(Table1[[#This Row],[On Hand Stock (units)]]&gt;J1272,"Yes","No")</f>
        <v>No</v>
      </c>
      <c r="L1272" s="55">
        <f>Table1[[#This Row],[Lead Time (days)]]/Table1[[#This Row],[S-OTD]]</f>
        <v>29.870129870129869</v>
      </c>
      <c r="M1272" s="55">
        <f>(Table1[[#This Row],[Demand variability (COV)]]/100)*E1272</f>
        <v>23.101200000000002</v>
      </c>
      <c r="N1272" s="55">
        <f>AVERAGE(Table1[[#This Row],[Lead Time (days)]],Table1[[#This Row],[Exp. Lead time]])</f>
        <v>26.435064935064936</v>
      </c>
      <c r="O1272" s="55">
        <f>(Table1[[#This Row],[Exp. Lead time]]-N1272)^2</f>
        <v>11.79967110811265</v>
      </c>
      <c r="P1272" s="55">
        <v>11.79967110811265</v>
      </c>
      <c r="Q1272" s="55">
        <f>1.64*SQRT(Table1[[#This Row],[Lead Time (days)]]*(M1272^2)+Table1[[#This Row],[APU
(units)]]*P1272)</f>
        <v>410.82997786674753</v>
      </c>
      <c r="R1272" s="58">
        <f>Table1[[#This Row],[Safety Stock]]+(E1272/30)*Table1[[#This Row],[Lead Time (days)]]</f>
        <v>3690.6299778667471</v>
      </c>
      <c r="S1272" s="58" t="str">
        <f>IF(Table1[[#This Row],[On Hand Stock (units)]]&gt;R1272,"yes","no")</f>
        <v>no</v>
      </c>
      <c r="T1272" s="59">
        <f>Table1[[#This Row],[On Hand Stock (units)]]-J1272</f>
        <v>-8204.301039579208</v>
      </c>
      <c r="U1272" s="59">
        <f>Table1[[#This Row],[Exp. Lead time]]*Table1[[#This Row],[APU
(units)]]/30</f>
        <v>4259.4805194805194</v>
      </c>
      <c r="V1272" s="59">
        <f>Table1[[#This Row],[On Hand Stock (units)]]+U1272</f>
        <v>6750.1794799013114</v>
      </c>
      <c r="W1272" s="59" t="str">
        <f>IF(Table1[[#This Row],[On hand quantity after purchase]]&gt;Table1[[#This Row],[APU  Projection for oct]],"Yes","No")</f>
        <v>No</v>
      </c>
      <c r="X1272" s="59">
        <f>AE1272-Table1[[#This Row],[On Hand Stock (units)]]</f>
        <v>730735.22871957929</v>
      </c>
      <c r="Y1272" s="59">
        <f>MAX(Table1[[#This Row],[Qty required to meet next quarter]],Table1[[#This Row],[MOQ/One lead time demand]])</f>
        <v>730735.22871957929</v>
      </c>
      <c r="Z1272" s="59">
        <f>Table1[[#This Row],[Qty to purchase]]*Table1[[#This Row],[Std. Price ($)]]</f>
        <v>10437003.583574304</v>
      </c>
      <c r="AA1272" s="59"/>
      <c r="AB1272" s="59"/>
      <c r="AC1272" s="61">
        <f>Table1[[#This Row],[On Hand Stock (units)]]-(12*Table1[[#This Row],[APU
(units)]])</f>
        <v>-48845.301039579208</v>
      </c>
      <c r="AD1272" s="64">
        <v>51336</v>
      </c>
      <c r="AE1272" s="65">
        <f>AD1272*Table1[[#This Row],[Std. Price ($)]]</f>
        <v>733225.92768000008</v>
      </c>
    </row>
    <row r="1273" spans="1:31" ht="18.5" x14ac:dyDescent="0.35">
      <c r="A1273" s="46">
        <v>82315.406016752589</v>
      </c>
      <c r="B1273" s="47">
        <v>9.1901470499999984</v>
      </c>
      <c r="C1273" s="47">
        <v>17484.466265114144</v>
      </c>
      <c r="D1273" s="47">
        <f>Table1[[#This Row],[On-Hand Stock ($)]]/Table1[[#This Row],[Std. Price ($)]]</f>
        <v>1902.5230140484148</v>
      </c>
      <c r="E1273" s="48">
        <v>3824</v>
      </c>
      <c r="F1273" s="49">
        <v>0.2</v>
      </c>
      <c r="G1273" s="48">
        <v>0.77</v>
      </c>
      <c r="H1273" s="48">
        <v>0.22</v>
      </c>
      <c r="I1273" s="48">
        <v>30</v>
      </c>
      <c r="J1273" s="55">
        <f>Table1[[#This Row],[APU
(units)]]+(Table1[[#This Row],[APU Trend]]*Table1[[#This Row],[APU
(units)]])</f>
        <v>4588.8</v>
      </c>
      <c r="K1273" s="55" t="str">
        <f>IF(Table1[[#This Row],[On Hand Stock (units)]]&gt;J1273,"Yes","No")</f>
        <v>No</v>
      </c>
      <c r="L1273" s="55">
        <f>Table1[[#This Row],[Lead Time (days)]]/Table1[[#This Row],[S-OTD]]</f>
        <v>38.961038961038959</v>
      </c>
      <c r="M1273" s="55">
        <f>(Table1[[#This Row],[Demand variability (COV)]]/100)*E1273</f>
        <v>8.4128000000000007</v>
      </c>
      <c r="N1273" s="55">
        <f>AVERAGE(Table1[[#This Row],[Lead Time (days)]],Table1[[#This Row],[Exp. Lead time]])</f>
        <v>34.480519480519476</v>
      </c>
      <c r="O1273" s="55">
        <f>(Table1[[#This Row],[Exp. Lead time]]-N1273)^2</f>
        <v>20.075054815314576</v>
      </c>
      <c r="P1273" s="55">
        <v>20.075054815314576</v>
      </c>
      <c r="Q1273" s="55">
        <f>1.64*SQRT(Table1[[#This Row],[Lead Time (days)]]*(M1273^2)+Table1[[#This Row],[APU
(units)]]*P1273)</f>
        <v>460.63354057712587</v>
      </c>
      <c r="R1273" s="58">
        <f>Table1[[#This Row],[Safety Stock]]+(E1273/30)*Table1[[#This Row],[Lead Time (days)]]</f>
        <v>4284.633540577126</v>
      </c>
      <c r="S1273" s="58" t="str">
        <f>IF(Table1[[#This Row],[On Hand Stock (units)]]&gt;R1273,"yes","no")</f>
        <v>no</v>
      </c>
      <c r="T1273" s="59">
        <f>Table1[[#This Row],[On Hand Stock (units)]]-J1273</f>
        <v>-2686.2769859515856</v>
      </c>
      <c r="U1273" s="59">
        <f>Table1[[#This Row],[Exp. Lead time]]*Table1[[#This Row],[APU
(units)]]/30</f>
        <v>4966.2337662337659</v>
      </c>
      <c r="V1273" s="59">
        <f>Table1[[#This Row],[On Hand Stock (units)]]+U1273</f>
        <v>6868.7567802821804</v>
      </c>
      <c r="W1273" s="59" t="str">
        <f>IF(Table1[[#This Row],[On hand quantity after purchase]]&gt;Table1[[#This Row],[APU  Projection for oct]],"Yes","No")</f>
        <v>Yes</v>
      </c>
      <c r="X1273" s="59">
        <f>AE1273-Table1[[#This Row],[On Hand Stock (units)]]</f>
        <v>145698.59072659159</v>
      </c>
      <c r="Y1273" s="59">
        <f>MAX(Table1[[#This Row],[Qty required to meet next quarter]],Table1[[#This Row],[MOQ/One lead time demand]])</f>
        <v>145698.59072659159</v>
      </c>
      <c r="Z1273" s="59">
        <f>Table1[[#This Row],[Qty to purchase]]*Table1[[#This Row],[Std. Price ($)]]</f>
        <v>1338991.4737551429</v>
      </c>
      <c r="AA1273" s="59"/>
      <c r="AB1273" s="59"/>
      <c r="AC1273" s="61">
        <f>Table1[[#This Row],[On Hand Stock (units)]]-(12*Table1[[#This Row],[APU
(units)]])</f>
        <v>-43985.476985951587</v>
      </c>
      <c r="AD1273" s="64">
        <v>16060.800000000003</v>
      </c>
      <c r="AE1273" s="65">
        <f>AD1273*Table1[[#This Row],[Std. Price ($)]]</f>
        <v>147601.11374063999</v>
      </c>
    </row>
    <row r="1274" spans="1:31" ht="18.5" x14ac:dyDescent="0.35">
      <c r="A1274" s="46">
        <v>38342.236350040737</v>
      </c>
      <c r="B1274" s="47">
        <v>5.85987875</v>
      </c>
      <c r="C1274" s="47">
        <v>3889.5474598695514</v>
      </c>
      <c r="D1274" s="47">
        <f>Table1[[#This Row],[On-Hand Stock ($)]]/Table1[[#This Row],[Std. Price ($)]]</f>
        <v>663.75903424103296</v>
      </c>
      <c r="E1274" s="48">
        <v>2894</v>
      </c>
      <c r="F1274" s="49">
        <v>-0.4</v>
      </c>
      <c r="G1274" s="48">
        <v>0.77</v>
      </c>
      <c r="H1274" s="48">
        <v>0.52</v>
      </c>
      <c r="I1274" s="48">
        <v>8</v>
      </c>
      <c r="J1274" s="55">
        <f>Table1[[#This Row],[APU
(units)]]+(Table1[[#This Row],[APU Trend]]*Table1[[#This Row],[APU
(units)]])</f>
        <v>1736.3999999999999</v>
      </c>
      <c r="K1274" s="55" t="str">
        <f>IF(Table1[[#This Row],[On Hand Stock (units)]]&gt;J1274,"Yes","No")</f>
        <v>No</v>
      </c>
      <c r="L1274" s="55">
        <f>Table1[[#This Row],[Lead Time (days)]]/Table1[[#This Row],[S-OTD]]</f>
        <v>10.38961038961039</v>
      </c>
      <c r="M1274" s="55">
        <f>(Table1[[#This Row],[Demand variability (COV)]]/100)*E1274</f>
        <v>15.0488</v>
      </c>
      <c r="N1274" s="55">
        <f>AVERAGE(Table1[[#This Row],[Lead Time (days)]],Table1[[#This Row],[Exp. Lead time]])</f>
        <v>9.1948051948051948</v>
      </c>
      <c r="O1274" s="55">
        <f>(Table1[[#This Row],[Exp. Lead time]]-N1274)^2</f>
        <v>1.4275594535334795</v>
      </c>
      <c r="P1274" s="55">
        <v>1.4275594535334795</v>
      </c>
      <c r="Q1274" s="55">
        <f>1.64*SQRT(Table1[[#This Row],[Lead Time (days)]]*(M1274^2)+Table1[[#This Row],[APU
(units)]]*P1274)</f>
        <v>126.42994020713377</v>
      </c>
      <c r="R1274" s="58">
        <f>Table1[[#This Row],[Safety Stock]]+(E1274/30)*Table1[[#This Row],[Lead Time (days)]]</f>
        <v>898.16327354046712</v>
      </c>
      <c r="S1274" s="58" t="str">
        <f>IF(Table1[[#This Row],[On Hand Stock (units)]]&gt;R1274,"yes","no")</f>
        <v>no</v>
      </c>
      <c r="T1274" s="59">
        <f>Table1[[#This Row],[On Hand Stock (units)]]-J1274</f>
        <v>-1072.640965758967</v>
      </c>
      <c r="U1274" s="59">
        <f>Table1[[#This Row],[Exp. Lead time]]*Table1[[#This Row],[APU
(units)]]/30</f>
        <v>1002.2510822510823</v>
      </c>
      <c r="V1274" s="59">
        <f>Table1[[#This Row],[On Hand Stock (units)]]+U1274</f>
        <v>1666.0101164921152</v>
      </c>
      <c r="W1274" s="59" t="str">
        <f>IF(Table1[[#This Row],[On hand quantity after purchase]]&gt;Table1[[#This Row],[APU  Projection for oct]],"Yes","No")</f>
        <v>No</v>
      </c>
      <c r="X1274" s="59">
        <f>AE1274-Table1[[#This Row],[On Hand Stock (units)]]</f>
        <v>9511.334427258962</v>
      </c>
      <c r="Y1274" s="59">
        <f>MAX(Table1[[#This Row],[Qty required to meet next quarter]],Table1[[#This Row],[MOQ/One lead time demand]])</f>
        <v>9511.334427258962</v>
      </c>
      <c r="Z1274" s="59">
        <f>Table1[[#This Row],[Qty to purchase]]*Table1[[#This Row],[Std. Price ($)]]</f>
        <v>55735.266494438212</v>
      </c>
      <c r="AA1274" s="59"/>
      <c r="AB1274" s="59"/>
      <c r="AC1274" s="61">
        <f>Table1[[#This Row],[On Hand Stock (units)]]-(12*Table1[[#This Row],[APU
(units)]])</f>
        <v>-34064.240965758967</v>
      </c>
      <c r="AD1274" s="64">
        <v>1736.3999999999992</v>
      </c>
      <c r="AE1274" s="65">
        <f>AD1274*Table1[[#This Row],[Std. Price ($)]]</f>
        <v>10175.093461499995</v>
      </c>
    </row>
    <row r="1275" spans="1:31" ht="18.5" x14ac:dyDescent="0.35">
      <c r="A1275" s="46">
        <v>5955.4455237517677</v>
      </c>
      <c r="B1275" s="47">
        <v>16.893159739999998</v>
      </c>
      <c r="C1275" s="47">
        <v>5217.5180813804</v>
      </c>
      <c r="D1275" s="47">
        <f>Table1[[#This Row],[On-Hand Stock ($)]]/Table1[[#This Row],[Std. Price ($)]]</f>
        <v>308.85388889245183</v>
      </c>
      <c r="E1275" s="48">
        <v>5166</v>
      </c>
      <c r="F1275" s="49">
        <v>-0.4</v>
      </c>
      <c r="G1275" s="48">
        <v>0.77</v>
      </c>
      <c r="H1275" s="48">
        <v>0.68</v>
      </c>
      <c r="I1275" s="48">
        <v>2</v>
      </c>
      <c r="J1275" s="55">
        <f>Table1[[#This Row],[APU
(units)]]+(Table1[[#This Row],[APU Trend]]*Table1[[#This Row],[APU
(units)]])</f>
        <v>3099.6</v>
      </c>
      <c r="K1275" s="55" t="str">
        <f>IF(Table1[[#This Row],[On Hand Stock (units)]]&gt;J1275,"Yes","No")</f>
        <v>No</v>
      </c>
      <c r="L1275" s="55">
        <f>Table1[[#This Row],[Lead Time (days)]]/Table1[[#This Row],[S-OTD]]</f>
        <v>2.5974025974025974</v>
      </c>
      <c r="M1275" s="55">
        <f>(Table1[[#This Row],[Demand variability (COV)]]/100)*E1275</f>
        <v>35.128800000000005</v>
      </c>
      <c r="N1275" s="55">
        <f>AVERAGE(Table1[[#This Row],[Lead Time (days)]],Table1[[#This Row],[Exp. Lead time]])</f>
        <v>2.2987012987012987</v>
      </c>
      <c r="O1275" s="55">
        <f>(Table1[[#This Row],[Exp. Lead time]]-N1275)^2</f>
        <v>8.9222465845842466E-2</v>
      </c>
      <c r="P1275" s="55">
        <v>8.9222465845842466E-2</v>
      </c>
      <c r="Q1275" s="55">
        <f>1.64*SQRT(Table1[[#This Row],[Lead Time (days)]]*(M1275^2)+Table1[[#This Row],[APU
(units)]]*P1275)</f>
        <v>88.757012688224293</v>
      </c>
      <c r="R1275" s="58">
        <f>Table1[[#This Row],[Safety Stock]]+(E1275/30)*Table1[[#This Row],[Lead Time (days)]]</f>
        <v>433.15701268822426</v>
      </c>
      <c r="S1275" s="58" t="str">
        <f>IF(Table1[[#This Row],[On Hand Stock (units)]]&gt;R1275,"yes","no")</f>
        <v>no</v>
      </c>
      <c r="T1275" s="59">
        <f>Table1[[#This Row],[On Hand Stock (units)]]-J1275</f>
        <v>-2790.7461111075481</v>
      </c>
      <c r="U1275" s="59">
        <f>Table1[[#This Row],[Exp. Lead time]]*Table1[[#This Row],[APU
(units)]]/30</f>
        <v>447.27272727272725</v>
      </c>
      <c r="V1275" s="59">
        <f>Table1[[#This Row],[On Hand Stock (units)]]+U1275</f>
        <v>756.12661616517903</v>
      </c>
      <c r="W1275" s="59" t="str">
        <f>IF(Table1[[#This Row],[On hand quantity after purchase]]&gt;Table1[[#This Row],[APU  Projection for oct]],"Yes","No")</f>
        <v>No</v>
      </c>
      <c r="X1275" s="59">
        <f>AE1275-Table1[[#This Row],[On Hand Stock (units)]]</f>
        <v>52053.18404121152</v>
      </c>
      <c r="Y1275" s="59">
        <f>MAX(Table1[[#This Row],[Qty required to meet next quarter]],Table1[[#This Row],[MOQ/One lead time demand]])</f>
        <v>52053.18404121152</v>
      </c>
      <c r="Z1275" s="59">
        <f>Table1[[#This Row],[Qty to purchase]]*Table1[[#This Row],[Std. Price ($)]]</f>
        <v>879342.75298380479</v>
      </c>
      <c r="AA1275" s="59"/>
      <c r="AB1275" s="59"/>
      <c r="AC1275" s="61">
        <f>Table1[[#This Row],[On Hand Stock (units)]]-(12*Table1[[#This Row],[APU
(units)]])</f>
        <v>-61683.146111107548</v>
      </c>
      <c r="AD1275" s="64">
        <v>3099.5999999999985</v>
      </c>
      <c r="AE1275" s="65">
        <f>AD1275*Table1[[#This Row],[Std. Price ($)]]</f>
        <v>52362.037930103972</v>
      </c>
    </row>
    <row r="1276" spans="1:31" ht="18.5" x14ac:dyDescent="0.35">
      <c r="A1276" s="46">
        <v>38880.525137878227</v>
      </c>
      <c r="B1276" s="47">
        <v>6.50816266</v>
      </c>
      <c r="C1276" s="47">
        <v>19081.226324018033</v>
      </c>
      <c r="D1276" s="47">
        <f>Table1[[#This Row],[On-Hand Stock ($)]]/Table1[[#This Row],[Std. Price ($)]]</f>
        <v>2931.8914294035226</v>
      </c>
      <c r="E1276" s="48">
        <v>3994</v>
      </c>
      <c r="F1276" s="49">
        <v>0.2</v>
      </c>
      <c r="G1276" s="48">
        <v>0.77</v>
      </c>
      <c r="H1276" s="48">
        <v>0.35</v>
      </c>
      <c r="I1276" s="48">
        <v>33</v>
      </c>
      <c r="J1276" s="55">
        <f>Table1[[#This Row],[APU
(units)]]+(Table1[[#This Row],[APU Trend]]*Table1[[#This Row],[APU
(units)]])</f>
        <v>4792.8</v>
      </c>
      <c r="K1276" s="55" t="str">
        <f>IF(Table1[[#This Row],[On Hand Stock (units)]]&gt;J1276,"Yes","No")</f>
        <v>No</v>
      </c>
      <c r="L1276" s="55">
        <f>Table1[[#This Row],[Lead Time (days)]]/Table1[[#This Row],[S-OTD]]</f>
        <v>42.857142857142854</v>
      </c>
      <c r="M1276" s="55">
        <f>(Table1[[#This Row],[Demand variability (COV)]]/100)*E1276</f>
        <v>13.978999999999999</v>
      </c>
      <c r="N1276" s="55">
        <f>AVERAGE(Table1[[#This Row],[Lead Time (days)]],Table1[[#This Row],[Exp. Lead time]])</f>
        <v>37.928571428571431</v>
      </c>
      <c r="O1276" s="55">
        <f>(Table1[[#This Row],[Exp. Lead time]]-N1276)^2</f>
        <v>24.290816326530564</v>
      </c>
      <c r="P1276" s="55">
        <v>24.290816326530564</v>
      </c>
      <c r="Q1276" s="55">
        <f>1.64*SQRT(Table1[[#This Row],[Lead Time (days)]]*(M1276^2)+Table1[[#This Row],[APU
(units)]]*P1276)</f>
        <v>527.52488645858614</v>
      </c>
      <c r="R1276" s="58">
        <f>Table1[[#This Row],[Safety Stock]]+(E1276/30)*Table1[[#This Row],[Lead Time (days)]]</f>
        <v>4920.9248864585861</v>
      </c>
      <c r="S1276" s="58" t="str">
        <f>IF(Table1[[#This Row],[On Hand Stock (units)]]&gt;R1276,"yes","no")</f>
        <v>no</v>
      </c>
      <c r="T1276" s="59">
        <f>Table1[[#This Row],[On Hand Stock (units)]]-J1276</f>
        <v>-1860.9085705964776</v>
      </c>
      <c r="U1276" s="59">
        <f>Table1[[#This Row],[Exp. Lead time]]*Table1[[#This Row],[APU
(units)]]/30</f>
        <v>5705.7142857142853</v>
      </c>
      <c r="V1276" s="59">
        <f>Table1[[#This Row],[On Hand Stock (units)]]+U1276</f>
        <v>8637.6057151178084</v>
      </c>
      <c r="W1276" s="59" t="str">
        <f>IF(Table1[[#This Row],[On hand quantity after purchase]]&gt;Table1[[#This Row],[APU  Projection for oct]],"Yes","No")</f>
        <v>Yes</v>
      </c>
      <c r="X1276" s="59">
        <f>AE1276-Table1[[#This Row],[On Hand Stock (units)]]</f>
        <v>106241.23555956449</v>
      </c>
      <c r="Y1276" s="59">
        <f>MAX(Table1[[#This Row],[Qty required to meet next quarter]],Table1[[#This Row],[MOQ/One lead time demand]])</f>
        <v>106241.23555956449</v>
      </c>
      <c r="Z1276" s="59">
        <f>Table1[[#This Row],[Qty to purchase]]*Table1[[#This Row],[Std. Price ($)]]</f>
        <v>691435.24222102179</v>
      </c>
      <c r="AA1276" s="59"/>
      <c r="AB1276" s="59"/>
      <c r="AC1276" s="61">
        <f>Table1[[#This Row],[On Hand Stock (units)]]-(12*Table1[[#This Row],[APU
(units)]])</f>
        <v>-44996.10857059648</v>
      </c>
      <c r="AD1276" s="64">
        <v>16774.800000000003</v>
      </c>
      <c r="AE1276" s="65">
        <f>AD1276*Table1[[#This Row],[Std. Price ($)]]</f>
        <v>109173.12698896801</v>
      </c>
    </row>
    <row r="1277" spans="1:31" ht="18.5" x14ac:dyDescent="0.35">
      <c r="A1277" s="46">
        <v>56336.008664678353</v>
      </c>
      <c r="B1277" s="47">
        <v>6.5501899999999997</v>
      </c>
      <c r="C1277" s="47">
        <v>14472.654046902628</v>
      </c>
      <c r="D1277" s="47">
        <f>Table1[[#This Row],[On-Hand Stock ($)]]/Table1[[#This Row],[Std. Price ($)]]</f>
        <v>2209.5014109365725</v>
      </c>
      <c r="E1277" s="48">
        <v>3986</v>
      </c>
      <c r="F1277" s="49">
        <v>1.5</v>
      </c>
      <c r="G1277" s="48">
        <v>1</v>
      </c>
      <c r="H1277" s="48">
        <v>0.22</v>
      </c>
      <c r="I1277" s="48">
        <v>38</v>
      </c>
      <c r="J1277" s="55">
        <f>Table1[[#This Row],[APU
(units)]]+(Table1[[#This Row],[APU Trend]]*Table1[[#This Row],[APU
(units)]])</f>
        <v>9965</v>
      </c>
      <c r="K1277" s="55" t="str">
        <f>IF(Table1[[#This Row],[On Hand Stock (units)]]&gt;J1277,"Yes","No")</f>
        <v>No</v>
      </c>
      <c r="L1277" s="55">
        <f>Table1[[#This Row],[Lead Time (days)]]/Table1[[#This Row],[S-OTD]]</f>
        <v>38</v>
      </c>
      <c r="M1277" s="55">
        <f>(Table1[[#This Row],[Demand variability (COV)]]/100)*E1277</f>
        <v>8.7691999999999997</v>
      </c>
      <c r="N1277" s="55">
        <f>AVERAGE(Table1[[#This Row],[Lead Time (days)]],Table1[[#This Row],[Exp. Lead time]])</f>
        <v>38</v>
      </c>
      <c r="O1277" s="55">
        <f>(Table1[[#This Row],[Exp. Lead time]]-N1277)^2</f>
        <v>0</v>
      </c>
      <c r="P1277" s="55">
        <v>0</v>
      </c>
      <c r="Q1277" s="55">
        <f>1.64*SQRT(Table1[[#This Row],[Lead Time (days)]]*(M1277^2)+Table1[[#This Row],[APU
(units)]]*P1277)</f>
        <v>88.653446010730278</v>
      </c>
      <c r="R1277" s="58">
        <f>Table1[[#This Row],[Safety Stock]]+(E1277/30)*Table1[[#This Row],[Lead Time (days)]]</f>
        <v>5137.5867793440639</v>
      </c>
      <c r="S1277" s="58" t="str">
        <f>IF(Table1[[#This Row],[On Hand Stock (units)]]&gt;R1277,"yes","no")</f>
        <v>no</v>
      </c>
      <c r="T1277" s="59">
        <f>Table1[[#This Row],[On Hand Stock (units)]]-J1277</f>
        <v>-7755.4985890634271</v>
      </c>
      <c r="U1277" s="59">
        <f>Table1[[#This Row],[Exp. Lead time]]*Table1[[#This Row],[APU
(units)]]/30</f>
        <v>5048.9333333333334</v>
      </c>
      <c r="V1277" s="59">
        <f>Table1[[#This Row],[On Hand Stock (units)]]+U1277</f>
        <v>7258.4347442699054</v>
      </c>
      <c r="W1277" s="59" t="str">
        <f>IF(Table1[[#This Row],[On hand quantity after purchase]]&gt;Table1[[#This Row],[APU  Projection for oct]],"Yes","No")</f>
        <v>No</v>
      </c>
      <c r="X1277" s="59">
        <f>AE1277-Table1[[#This Row],[On Hand Stock (units)]]</f>
        <v>311099.18666906341</v>
      </c>
      <c r="Y1277" s="59">
        <f>MAX(Table1[[#This Row],[Qty required to meet next quarter]],Table1[[#This Row],[MOQ/One lead time demand]])</f>
        <v>311099.18666906341</v>
      </c>
      <c r="Z1277" s="59">
        <f>Table1[[#This Row],[Qty to purchase]]*Table1[[#This Row],[Std. Price ($)]]</f>
        <v>2037758.7815278324</v>
      </c>
      <c r="AA1277" s="59"/>
      <c r="AB1277" s="59"/>
      <c r="AC1277" s="61">
        <f>Table1[[#This Row],[On Hand Stock (units)]]-(12*Table1[[#This Row],[APU
(units)]])</f>
        <v>-45622.498589063427</v>
      </c>
      <c r="AD1277" s="64">
        <v>47832</v>
      </c>
      <c r="AE1277" s="65">
        <f>AD1277*Table1[[#This Row],[Std. Price ($)]]</f>
        <v>313308.68807999999</v>
      </c>
    </row>
    <row r="1278" spans="1:31" ht="18.5" x14ac:dyDescent="0.35">
      <c r="A1278" s="46">
        <v>32535.362674834323</v>
      </c>
      <c r="B1278" s="47">
        <v>6.9390729699999998</v>
      </c>
      <c r="C1278" s="47">
        <v>28362.674743790009</v>
      </c>
      <c r="D1278" s="47">
        <f>Table1[[#This Row],[On-Hand Stock ($)]]/Table1[[#This Row],[Std. Price ($)]]</f>
        <v>4087.3867253466869</v>
      </c>
      <c r="E1278" s="48">
        <v>3986</v>
      </c>
      <c r="F1278" s="49">
        <v>0.8</v>
      </c>
      <c r="G1278" s="48">
        <v>1</v>
      </c>
      <c r="H1278" s="48">
        <v>0.22</v>
      </c>
      <c r="I1278" s="48">
        <v>72</v>
      </c>
      <c r="J1278" s="55">
        <f>Table1[[#This Row],[APU
(units)]]+(Table1[[#This Row],[APU Trend]]*Table1[[#This Row],[APU
(units)]])</f>
        <v>7174.8</v>
      </c>
      <c r="K1278" s="55" t="str">
        <f>IF(Table1[[#This Row],[On Hand Stock (units)]]&gt;J1278,"Yes","No")</f>
        <v>No</v>
      </c>
      <c r="L1278" s="55">
        <f>Table1[[#This Row],[Lead Time (days)]]/Table1[[#This Row],[S-OTD]]</f>
        <v>72</v>
      </c>
      <c r="M1278" s="55">
        <f>(Table1[[#This Row],[Demand variability (COV)]]/100)*E1278</f>
        <v>8.7691999999999997</v>
      </c>
      <c r="N1278" s="55">
        <f>AVERAGE(Table1[[#This Row],[Lead Time (days)]],Table1[[#This Row],[Exp. Lead time]])</f>
        <v>72</v>
      </c>
      <c r="O1278" s="55">
        <f>(Table1[[#This Row],[Exp. Lead time]]-N1278)^2</f>
        <v>0</v>
      </c>
      <c r="P1278" s="55">
        <v>0</v>
      </c>
      <c r="Q1278" s="55">
        <f>1.64*SQRT(Table1[[#This Row],[Lead Time (days)]]*(M1278^2)+Table1[[#This Row],[APU
(units)]]*P1278)</f>
        <v>122.0309722602355</v>
      </c>
      <c r="R1278" s="58">
        <f>Table1[[#This Row],[Safety Stock]]+(E1278/30)*Table1[[#This Row],[Lead Time (days)]]</f>
        <v>9688.4309722602375</v>
      </c>
      <c r="S1278" s="58" t="str">
        <f>IF(Table1[[#This Row],[On Hand Stock (units)]]&gt;R1278,"yes","no")</f>
        <v>no</v>
      </c>
      <c r="T1278" s="59">
        <f>Table1[[#This Row],[On Hand Stock (units)]]-J1278</f>
        <v>-3087.4132746533132</v>
      </c>
      <c r="U1278" s="59">
        <f>Table1[[#This Row],[Exp. Lead time]]*Table1[[#This Row],[APU
(units)]]/30</f>
        <v>9566.4</v>
      </c>
      <c r="V1278" s="59">
        <f>Table1[[#This Row],[On Hand Stock (units)]]+U1278</f>
        <v>13653.786725346687</v>
      </c>
      <c r="W1278" s="59" t="str">
        <f>IF(Table1[[#This Row],[On hand quantity after purchase]]&gt;Table1[[#This Row],[APU  Projection for oct]],"Yes","No")</f>
        <v>Yes</v>
      </c>
      <c r="X1278" s="59">
        <f>AE1278-Table1[[#This Row],[On Hand Stock (units)]]</f>
        <v>211653.94317032935</v>
      </c>
      <c r="Y1278" s="59">
        <f>MAX(Table1[[#This Row],[Qty required to meet next quarter]],Table1[[#This Row],[MOQ/One lead time demand]])</f>
        <v>211653.94317032935</v>
      </c>
      <c r="Z1278" s="59">
        <f>Table1[[#This Row],[Qty to purchase]]*Table1[[#This Row],[Std. Price ($)]]</f>
        <v>1468682.1560471484</v>
      </c>
      <c r="AA1278" s="59"/>
      <c r="AB1278" s="59"/>
      <c r="AC1278" s="61">
        <f>Table1[[#This Row],[On Hand Stock (units)]]-(12*Table1[[#This Row],[APU
(units)]])</f>
        <v>-43744.613274653311</v>
      </c>
      <c r="AD1278" s="64">
        <v>31090.800000000003</v>
      </c>
      <c r="AE1278" s="65">
        <f>AD1278*Table1[[#This Row],[Std. Price ($)]]</f>
        <v>215741.32989567603</v>
      </c>
    </row>
    <row r="1279" spans="1:31" ht="18.5" x14ac:dyDescent="0.35">
      <c r="A1279" s="46">
        <v>747.61570176660189</v>
      </c>
      <c r="B1279" s="47">
        <v>5.2075235999999991</v>
      </c>
      <c r="C1279" s="47">
        <v>34245.974848957892</v>
      </c>
      <c r="D1279" s="47">
        <f>Table1[[#This Row],[On-Hand Stock ($)]]/Table1[[#This Row],[Std. Price ($)]]</f>
        <v>6576.2495726294737</v>
      </c>
      <c r="E1279" s="48">
        <v>3986</v>
      </c>
      <c r="F1279" s="49">
        <v>1.5</v>
      </c>
      <c r="G1279" s="48">
        <v>1</v>
      </c>
      <c r="H1279" s="48">
        <v>0.22</v>
      </c>
      <c r="I1279" s="48">
        <v>102</v>
      </c>
      <c r="J1279" s="55">
        <f>Table1[[#This Row],[APU
(units)]]+(Table1[[#This Row],[APU Trend]]*Table1[[#This Row],[APU
(units)]])</f>
        <v>9965</v>
      </c>
      <c r="K1279" s="55" t="str">
        <f>IF(Table1[[#This Row],[On Hand Stock (units)]]&gt;J1279,"Yes","No")</f>
        <v>No</v>
      </c>
      <c r="L1279" s="55">
        <f>Table1[[#This Row],[Lead Time (days)]]/Table1[[#This Row],[S-OTD]]</f>
        <v>102</v>
      </c>
      <c r="M1279" s="55">
        <f>(Table1[[#This Row],[Demand variability (COV)]]/100)*E1279</f>
        <v>8.7691999999999997</v>
      </c>
      <c r="N1279" s="55">
        <f>AVERAGE(Table1[[#This Row],[Lead Time (days)]],Table1[[#This Row],[Exp. Lead time]])</f>
        <v>102</v>
      </c>
      <c r="O1279" s="55">
        <f>(Table1[[#This Row],[Exp. Lead time]]-N1279)^2</f>
        <v>0</v>
      </c>
      <c r="P1279" s="55">
        <v>0</v>
      </c>
      <c r="Q1279" s="55">
        <f>1.64*SQRT(Table1[[#This Row],[Lead Time (days)]]*(M1279^2)+Table1[[#This Row],[APU
(units)]]*P1279)</f>
        <v>145.24590907699493</v>
      </c>
      <c r="R1279" s="58">
        <f>Table1[[#This Row],[Safety Stock]]+(E1279/30)*Table1[[#This Row],[Lead Time (days)]]</f>
        <v>13697.645909076997</v>
      </c>
      <c r="S1279" s="58" t="str">
        <f>IF(Table1[[#This Row],[On Hand Stock (units)]]&gt;R1279,"yes","no")</f>
        <v>no</v>
      </c>
      <c r="T1279" s="59">
        <f>Table1[[#This Row],[On Hand Stock (units)]]-J1279</f>
        <v>-3388.7504273705263</v>
      </c>
      <c r="U1279" s="59">
        <f>Table1[[#This Row],[Exp. Lead time]]*Table1[[#This Row],[APU
(units)]]/30</f>
        <v>13552.4</v>
      </c>
      <c r="V1279" s="59">
        <f>Table1[[#This Row],[On Hand Stock (units)]]+U1279</f>
        <v>20128.649572629474</v>
      </c>
      <c r="W1279" s="59" t="str">
        <f>IF(Table1[[#This Row],[On hand quantity after purchase]]&gt;Table1[[#This Row],[APU  Projection for oct]],"Yes","No")</f>
        <v>Yes</v>
      </c>
      <c r="X1279" s="59">
        <f>AE1279-Table1[[#This Row],[On Hand Stock (units)]]</f>
        <v>242510.01926257048</v>
      </c>
      <c r="Y1279" s="59">
        <f>MAX(Table1[[#This Row],[Qty required to meet next quarter]],Table1[[#This Row],[MOQ/One lead time demand]])</f>
        <v>242510.01926257048</v>
      </c>
      <c r="Z1279" s="59">
        <f>Table1[[#This Row],[Qty to purchase]]*Table1[[#This Row],[Std. Price ($)]]</f>
        <v>1262876.6485462901</v>
      </c>
      <c r="AA1279" s="59"/>
      <c r="AB1279" s="59"/>
      <c r="AC1279" s="61">
        <f>Table1[[#This Row],[On Hand Stock (units)]]-(12*Table1[[#This Row],[APU
(units)]])</f>
        <v>-41255.750427370527</v>
      </c>
      <c r="AD1279" s="64">
        <v>47832</v>
      </c>
      <c r="AE1279" s="65">
        <f>AD1279*Table1[[#This Row],[Std. Price ($)]]</f>
        <v>249086.26883519997</v>
      </c>
    </row>
    <row r="1280" spans="1:31" ht="18.5" x14ac:dyDescent="0.35">
      <c r="A1280" s="46">
        <v>72476.040792193759</v>
      </c>
      <c r="B1280" s="47">
        <v>13.119501239999998</v>
      </c>
      <c r="C1280" s="47">
        <v>31282.807581955338</v>
      </c>
      <c r="D1280" s="47">
        <f>Table1[[#This Row],[On-Hand Stock ($)]]/Table1[[#This Row],[Std. Price ($)]]</f>
        <v>2384.450979476057</v>
      </c>
      <c r="E1280" s="48">
        <v>3986</v>
      </c>
      <c r="F1280" s="49">
        <v>0.2</v>
      </c>
      <c r="G1280" s="48">
        <v>1</v>
      </c>
      <c r="H1280" s="48">
        <v>0.22</v>
      </c>
      <c r="I1280" s="48">
        <v>52</v>
      </c>
      <c r="J1280" s="55">
        <f>Table1[[#This Row],[APU
(units)]]+(Table1[[#This Row],[APU Trend]]*Table1[[#This Row],[APU
(units)]])</f>
        <v>4783.2</v>
      </c>
      <c r="K1280" s="55" t="str">
        <f>IF(Table1[[#This Row],[On Hand Stock (units)]]&gt;J1280,"Yes","No")</f>
        <v>No</v>
      </c>
      <c r="L1280" s="55">
        <f>Table1[[#This Row],[Lead Time (days)]]/Table1[[#This Row],[S-OTD]]</f>
        <v>52</v>
      </c>
      <c r="M1280" s="55">
        <f>(Table1[[#This Row],[Demand variability (COV)]]/100)*E1280</f>
        <v>8.7691999999999997</v>
      </c>
      <c r="N1280" s="55">
        <f>AVERAGE(Table1[[#This Row],[Lead Time (days)]],Table1[[#This Row],[Exp. Lead time]])</f>
        <v>52</v>
      </c>
      <c r="O1280" s="55">
        <f>(Table1[[#This Row],[Exp. Lead time]]-N1280)^2</f>
        <v>0</v>
      </c>
      <c r="P1280" s="55">
        <v>0</v>
      </c>
      <c r="Q1280" s="55">
        <f>1.64*SQRT(Table1[[#This Row],[Lead Time (days)]]*(M1280^2)+Table1[[#This Row],[APU
(units)]]*P1280)</f>
        <v>103.70638480294011</v>
      </c>
      <c r="R1280" s="58">
        <f>Table1[[#This Row],[Safety Stock]]+(E1280/30)*Table1[[#This Row],[Lead Time (days)]]</f>
        <v>7012.7730514696077</v>
      </c>
      <c r="S1280" s="58" t="str">
        <f>IF(Table1[[#This Row],[On Hand Stock (units)]]&gt;R1280,"yes","no")</f>
        <v>no</v>
      </c>
      <c r="T1280" s="59">
        <f>Table1[[#This Row],[On Hand Stock (units)]]-J1280</f>
        <v>-2398.7490205239428</v>
      </c>
      <c r="U1280" s="59">
        <f>Table1[[#This Row],[Exp. Lead time]]*Table1[[#This Row],[APU
(units)]]/30</f>
        <v>6909.0666666666666</v>
      </c>
      <c r="V1280" s="59">
        <f>Table1[[#This Row],[On Hand Stock (units)]]+U1280</f>
        <v>9293.5176461427236</v>
      </c>
      <c r="W1280" s="59" t="str">
        <f>IF(Table1[[#This Row],[On hand quantity after purchase]]&gt;Table1[[#This Row],[APU  Projection for oct]],"Yes","No")</f>
        <v>Yes</v>
      </c>
      <c r="X1280" s="59">
        <f>AE1280-Table1[[#This Row],[On Hand Stock (units)]]</f>
        <v>217251.74317961186</v>
      </c>
      <c r="Y1280" s="59">
        <f>MAX(Table1[[#This Row],[Qty required to meet next quarter]],Table1[[#This Row],[MOQ/One lead time demand]])</f>
        <v>217251.74317961186</v>
      </c>
      <c r="Z1280" s="59">
        <f>Table1[[#This Row],[Qty to purchase]]*Table1[[#This Row],[Std. Price ($)]]</f>
        <v>2850234.5140370792</v>
      </c>
      <c r="AA1280" s="59"/>
      <c r="AB1280" s="59"/>
      <c r="AC1280" s="61">
        <f>Table1[[#This Row],[On Hand Stock (units)]]-(12*Table1[[#This Row],[APU
(units)]])</f>
        <v>-45447.54902052394</v>
      </c>
      <c r="AD1280" s="64">
        <v>16741.199999999997</v>
      </c>
      <c r="AE1280" s="65">
        <f>AD1280*Table1[[#This Row],[Std. Price ($)]]</f>
        <v>219636.19415908793</v>
      </c>
    </row>
    <row r="1281" spans="1:31" ht="18.5" x14ac:dyDescent="0.35">
      <c r="A1281" s="46">
        <v>74396.479755158944</v>
      </c>
      <c r="B1281" s="47">
        <v>18.45166335</v>
      </c>
      <c r="C1281" s="47">
        <v>45283.8812577836</v>
      </c>
      <c r="D1281" s="47">
        <f>Table1[[#This Row],[On-Hand Stock ($)]]/Table1[[#This Row],[Std. Price ($)]]</f>
        <v>2454.1896521097974</v>
      </c>
      <c r="E1281" s="48">
        <v>3986</v>
      </c>
      <c r="F1281" s="49">
        <v>-0.4</v>
      </c>
      <c r="G1281" s="48">
        <v>1</v>
      </c>
      <c r="H1281" s="48">
        <v>0.22</v>
      </c>
      <c r="I1281" s="48">
        <v>58</v>
      </c>
      <c r="J1281" s="55">
        <f>Table1[[#This Row],[APU
(units)]]+(Table1[[#This Row],[APU Trend]]*Table1[[#This Row],[APU
(units)]])</f>
        <v>2391.6</v>
      </c>
      <c r="K1281" s="55" t="str">
        <f>IF(Table1[[#This Row],[On Hand Stock (units)]]&gt;J1281,"Yes","No")</f>
        <v>Yes</v>
      </c>
      <c r="L1281" s="55">
        <f>Table1[[#This Row],[Lead Time (days)]]/Table1[[#This Row],[S-OTD]]</f>
        <v>58</v>
      </c>
      <c r="M1281" s="55">
        <f>(Table1[[#This Row],[Demand variability (COV)]]/100)*E1281</f>
        <v>8.7691999999999997</v>
      </c>
      <c r="N1281" s="55">
        <f>AVERAGE(Table1[[#This Row],[Lead Time (days)]],Table1[[#This Row],[Exp. Lead time]])</f>
        <v>58</v>
      </c>
      <c r="O1281" s="55">
        <f>(Table1[[#This Row],[Exp. Lead time]]-N1281)^2</f>
        <v>0</v>
      </c>
      <c r="P1281" s="55">
        <v>0</v>
      </c>
      <c r="Q1281" s="55">
        <f>1.64*SQRT(Table1[[#This Row],[Lead Time (days)]]*(M1281^2)+Table1[[#This Row],[APU
(units)]]*P1281)</f>
        <v>109.52614953270452</v>
      </c>
      <c r="R1281" s="58">
        <f>Table1[[#This Row],[Safety Stock]]+(E1281/30)*Table1[[#This Row],[Lead Time (days)]]</f>
        <v>7815.7928161993723</v>
      </c>
      <c r="S1281" s="58" t="str">
        <f>IF(Table1[[#This Row],[On Hand Stock (units)]]&gt;R1281,"yes","no")</f>
        <v>no</v>
      </c>
      <c r="T1281" s="59">
        <f>Table1[[#This Row],[On Hand Stock (units)]]-J1281</f>
        <v>62.589652109797498</v>
      </c>
      <c r="U1281" s="59">
        <f>Table1[[#This Row],[Exp. Lead time]]*Table1[[#This Row],[APU
(units)]]/30</f>
        <v>7706.2666666666664</v>
      </c>
      <c r="V1281" s="59">
        <f>Table1[[#This Row],[On Hand Stock (units)]]+U1281</f>
        <v>10160.456318776463</v>
      </c>
      <c r="W1281" s="59" t="str">
        <f>IF(Table1[[#This Row],[On hand quantity after purchase]]&gt;Table1[[#This Row],[APU  Projection for oct]],"Yes","No")</f>
        <v>Yes</v>
      </c>
      <c r="X1281" s="59">
        <f>AE1281-Table1[[#This Row],[On Hand Stock (units)]]</f>
        <v>41674.808415750187</v>
      </c>
      <c r="Y1281" s="59">
        <f>MAX(Table1[[#This Row],[Qty required to meet next quarter]],Table1[[#This Row],[MOQ/One lead time demand]])</f>
        <v>41674.808415750187</v>
      </c>
      <c r="Z1281" s="59">
        <f>Table1[[#This Row],[Qty to purchase]]*Table1[[#This Row],[Std. Price ($)]]</f>
        <v>768969.53506316931</v>
      </c>
      <c r="AA1281" s="59"/>
      <c r="AB1281" s="59"/>
      <c r="AC1281" s="61">
        <f>Table1[[#This Row],[On Hand Stock (units)]]-(12*Table1[[#This Row],[APU
(units)]])</f>
        <v>-45377.810347890205</v>
      </c>
      <c r="AD1281" s="64">
        <v>2391.599999999999</v>
      </c>
      <c r="AE1281" s="65">
        <f>AD1281*Table1[[#This Row],[Std. Price ($)]]</f>
        <v>44128.998067859982</v>
      </c>
    </row>
    <row r="1282" spans="1:31" ht="18.5" x14ac:dyDescent="0.35">
      <c r="A1282" s="46">
        <v>44305.272339906311</v>
      </c>
      <c r="B1282" s="47">
        <v>7.2565707799999997</v>
      </c>
      <c r="C1282" s="47">
        <v>18206.737709449564</v>
      </c>
      <c r="D1282" s="47">
        <f>Table1[[#This Row],[On-Hand Stock ($)]]/Table1[[#This Row],[Std. Price ($)]]</f>
        <v>2509.0002235807538</v>
      </c>
      <c r="E1282" s="48">
        <v>3986</v>
      </c>
      <c r="F1282" s="49">
        <v>-0.4</v>
      </c>
      <c r="G1282" s="48">
        <v>1</v>
      </c>
      <c r="H1282" s="48">
        <v>0.22</v>
      </c>
      <c r="I1282" s="48">
        <v>45</v>
      </c>
      <c r="J1282" s="55">
        <f>Table1[[#This Row],[APU
(units)]]+(Table1[[#This Row],[APU Trend]]*Table1[[#This Row],[APU
(units)]])</f>
        <v>2391.6</v>
      </c>
      <c r="K1282" s="55" t="str">
        <f>IF(Table1[[#This Row],[On Hand Stock (units)]]&gt;J1282,"Yes","No")</f>
        <v>Yes</v>
      </c>
      <c r="L1282" s="55">
        <f>Table1[[#This Row],[Lead Time (days)]]/Table1[[#This Row],[S-OTD]]</f>
        <v>45</v>
      </c>
      <c r="M1282" s="55">
        <f>(Table1[[#This Row],[Demand variability (COV)]]/100)*E1282</f>
        <v>8.7691999999999997</v>
      </c>
      <c r="N1282" s="55">
        <f>AVERAGE(Table1[[#This Row],[Lead Time (days)]],Table1[[#This Row],[Exp. Lead time]])</f>
        <v>45</v>
      </c>
      <c r="O1282" s="55">
        <f>(Table1[[#This Row],[Exp. Lead time]]-N1282)^2</f>
        <v>0</v>
      </c>
      <c r="P1282" s="55">
        <v>0</v>
      </c>
      <c r="Q1282" s="55">
        <f>1.64*SQRT(Table1[[#This Row],[Lead Time (days)]]*(M1282^2)+Table1[[#This Row],[APU
(units)]]*P1282)</f>
        <v>96.473954356792476</v>
      </c>
      <c r="R1282" s="58">
        <f>Table1[[#This Row],[Safety Stock]]+(E1282/30)*Table1[[#This Row],[Lead Time (days)]]</f>
        <v>6075.4739543567921</v>
      </c>
      <c r="S1282" s="58" t="str">
        <f>IF(Table1[[#This Row],[On Hand Stock (units)]]&gt;R1282,"yes","no")</f>
        <v>no</v>
      </c>
      <c r="T1282" s="59">
        <f>Table1[[#This Row],[On Hand Stock (units)]]-J1282</f>
        <v>117.40022358075385</v>
      </c>
      <c r="U1282" s="59">
        <f>Table1[[#This Row],[Exp. Lead time]]*Table1[[#This Row],[APU
(units)]]/30</f>
        <v>5979</v>
      </c>
      <c r="V1282" s="59">
        <f>Table1[[#This Row],[On Hand Stock (units)]]+U1282</f>
        <v>8488.0002235807533</v>
      </c>
      <c r="W1282" s="59" t="str">
        <f>IF(Table1[[#This Row],[On hand quantity after purchase]]&gt;Table1[[#This Row],[APU  Projection for oct]],"Yes","No")</f>
        <v>Yes</v>
      </c>
      <c r="X1282" s="59">
        <f>AE1282-Table1[[#This Row],[On Hand Stock (units)]]</f>
        <v>14845.81445386724</v>
      </c>
      <c r="Y1282" s="59">
        <f>MAX(Table1[[#This Row],[Qty required to meet next quarter]],Table1[[#This Row],[MOQ/One lead time demand]])</f>
        <v>14845.81445386724</v>
      </c>
      <c r="Z1282" s="59">
        <f>Table1[[#This Row],[Qty to purchase]]*Table1[[#This Row],[Std. Price ($)]]</f>
        <v>107729.70337123467</v>
      </c>
      <c r="AA1282" s="59"/>
      <c r="AB1282" s="59"/>
      <c r="AC1282" s="61">
        <f>Table1[[#This Row],[On Hand Stock (units)]]-(12*Table1[[#This Row],[APU
(units)]])</f>
        <v>-45322.999776419245</v>
      </c>
      <c r="AD1282" s="64">
        <v>2391.599999999999</v>
      </c>
      <c r="AE1282" s="65">
        <f>AD1282*Table1[[#This Row],[Std. Price ($)]]</f>
        <v>17354.814677447994</v>
      </c>
    </row>
    <row r="1283" spans="1:31" ht="18.5" x14ac:dyDescent="0.35">
      <c r="A1283" s="46">
        <v>30446.836974125712</v>
      </c>
      <c r="B1283" s="47">
        <v>6.2829905799999999</v>
      </c>
      <c r="C1283" s="47">
        <v>16734.655911413902</v>
      </c>
      <c r="D1283" s="47">
        <f>Table1[[#This Row],[On-Hand Stock ($)]]/Table1[[#This Row],[Std. Price ($)]]</f>
        <v>2663.4857554432147</v>
      </c>
      <c r="E1283" s="48">
        <v>3986</v>
      </c>
      <c r="F1283" s="49">
        <v>0.2</v>
      </c>
      <c r="G1283" s="48">
        <v>1</v>
      </c>
      <c r="H1283" s="48">
        <v>0.22</v>
      </c>
      <c r="I1283" s="48">
        <v>45</v>
      </c>
      <c r="J1283" s="55">
        <f>Table1[[#This Row],[APU
(units)]]+(Table1[[#This Row],[APU Trend]]*Table1[[#This Row],[APU
(units)]])</f>
        <v>4783.2</v>
      </c>
      <c r="K1283" s="55" t="str">
        <f>IF(Table1[[#This Row],[On Hand Stock (units)]]&gt;J1283,"Yes","No")</f>
        <v>No</v>
      </c>
      <c r="L1283" s="55">
        <f>Table1[[#This Row],[Lead Time (days)]]/Table1[[#This Row],[S-OTD]]</f>
        <v>45</v>
      </c>
      <c r="M1283" s="55">
        <f>(Table1[[#This Row],[Demand variability (COV)]]/100)*E1283</f>
        <v>8.7691999999999997</v>
      </c>
      <c r="N1283" s="55">
        <f>AVERAGE(Table1[[#This Row],[Lead Time (days)]],Table1[[#This Row],[Exp. Lead time]])</f>
        <v>45</v>
      </c>
      <c r="O1283" s="55">
        <f>(Table1[[#This Row],[Exp. Lead time]]-N1283)^2</f>
        <v>0</v>
      </c>
      <c r="P1283" s="55">
        <v>0</v>
      </c>
      <c r="Q1283" s="55">
        <f>1.64*SQRT(Table1[[#This Row],[Lead Time (days)]]*(M1283^2)+Table1[[#This Row],[APU
(units)]]*P1283)</f>
        <v>96.473954356792476</v>
      </c>
      <c r="R1283" s="58">
        <f>Table1[[#This Row],[Safety Stock]]+(E1283/30)*Table1[[#This Row],[Lead Time (days)]]</f>
        <v>6075.4739543567921</v>
      </c>
      <c r="S1283" s="58" t="str">
        <f>IF(Table1[[#This Row],[On Hand Stock (units)]]&gt;R1283,"yes","no")</f>
        <v>no</v>
      </c>
      <c r="T1283" s="59">
        <f>Table1[[#This Row],[On Hand Stock (units)]]-J1283</f>
        <v>-2119.7142445567852</v>
      </c>
      <c r="U1283" s="59">
        <f>Table1[[#This Row],[Exp. Lead time]]*Table1[[#This Row],[APU
(units)]]/30</f>
        <v>5979</v>
      </c>
      <c r="V1283" s="59">
        <f>Table1[[#This Row],[On Hand Stock (units)]]+U1283</f>
        <v>8642.4857554432147</v>
      </c>
      <c r="W1283" s="59" t="str">
        <f>IF(Table1[[#This Row],[On hand quantity after purchase]]&gt;Table1[[#This Row],[APU  Projection for oct]],"Yes","No")</f>
        <v>Yes</v>
      </c>
      <c r="X1283" s="59">
        <f>AE1283-Table1[[#This Row],[On Hand Stock (units)]]</f>
        <v>102521.31614245276</v>
      </c>
      <c r="Y1283" s="59">
        <f>MAX(Table1[[#This Row],[Qty required to meet next quarter]],Table1[[#This Row],[MOQ/One lead time demand]])</f>
        <v>102521.31614245276</v>
      </c>
      <c r="Z1283" s="59">
        <f>Table1[[#This Row],[Qty to purchase]]*Table1[[#This Row],[Std. Price ($)]]</f>
        <v>644140.46357223263</v>
      </c>
      <c r="AA1283" s="59"/>
      <c r="AB1283" s="59"/>
      <c r="AC1283" s="61">
        <f>Table1[[#This Row],[On Hand Stock (units)]]-(12*Table1[[#This Row],[APU
(units)]])</f>
        <v>-45168.514244556784</v>
      </c>
      <c r="AD1283" s="64">
        <v>16741.199999999997</v>
      </c>
      <c r="AE1283" s="65">
        <f>AD1283*Table1[[#This Row],[Std. Price ($)]]</f>
        <v>105184.80189789597</v>
      </c>
    </row>
    <row r="1284" spans="1:31" ht="18.5" x14ac:dyDescent="0.35">
      <c r="A1284" s="46">
        <v>80233.637537228584</v>
      </c>
      <c r="B1284" s="47">
        <v>10.922577059999998</v>
      </c>
      <c r="C1284" s="47">
        <v>5720.4456789509295</v>
      </c>
      <c r="D1284" s="47">
        <f>Table1[[#This Row],[On-Hand Stock ($)]]/Table1[[#This Row],[Std. Price ($)]]</f>
        <v>523.72674026718471</v>
      </c>
      <c r="E1284" s="48">
        <v>3816</v>
      </c>
      <c r="F1284" s="49">
        <v>1.2</v>
      </c>
      <c r="G1284" s="48">
        <v>1</v>
      </c>
      <c r="H1284" s="48">
        <v>0.62</v>
      </c>
      <c r="I1284" s="48">
        <v>5</v>
      </c>
      <c r="J1284" s="55">
        <f>Table1[[#This Row],[APU
(units)]]+(Table1[[#This Row],[APU Trend]]*Table1[[#This Row],[APU
(units)]])</f>
        <v>8395.2000000000007</v>
      </c>
      <c r="K1284" s="55" t="str">
        <f>IF(Table1[[#This Row],[On Hand Stock (units)]]&gt;J1284,"Yes","No")</f>
        <v>No</v>
      </c>
      <c r="L1284" s="55">
        <f>Table1[[#This Row],[Lead Time (days)]]/Table1[[#This Row],[S-OTD]]</f>
        <v>5</v>
      </c>
      <c r="M1284" s="55">
        <f>(Table1[[#This Row],[Demand variability (COV)]]/100)*E1284</f>
        <v>23.659199999999998</v>
      </c>
      <c r="N1284" s="55">
        <f>AVERAGE(Table1[[#This Row],[Lead Time (days)]],Table1[[#This Row],[Exp. Lead time]])</f>
        <v>5</v>
      </c>
      <c r="O1284" s="55">
        <f>(Table1[[#This Row],[Exp. Lead time]]-N1284)^2</f>
        <v>0</v>
      </c>
      <c r="P1284" s="55">
        <v>0</v>
      </c>
      <c r="Q1284" s="55">
        <f>1.64*SQRT(Table1[[#This Row],[Lead Time (days)]]*(M1284^2)+Table1[[#This Row],[APU
(units)]]*P1284)</f>
        <v>86.76187036895135</v>
      </c>
      <c r="R1284" s="58">
        <f>Table1[[#This Row],[Safety Stock]]+(E1284/30)*Table1[[#This Row],[Lead Time (days)]]</f>
        <v>722.76187036895135</v>
      </c>
      <c r="S1284" s="58" t="str">
        <f>IF(Table1[[#This Row],[On Hand Stock (units)]]&gt;R1284,"yes","no")</f>
        <v>no</v>
      </c>
      <c r="T1284" s="59">
        <f>Table1[[#This Row],[On Hand Stock (units)]]-J1284</f>
        <v>-7871.4732597328157</v>
      </c>
      <c r="U1284" s="59">
        <f>Table1[[#This Row],[Exp. Lead time]]*Table1[[#This Row],[APU
(units)]]/30</f>
        <v>636</v>
      </c>
      <c r="V1284" s="59">
        <f>Table1[[#This Row],[On Hand Stock (units)]]+U1284</f>
        <v>1159.7267402671846</v>
      </c>
      <c r="W1284" s="59" t="str">
        <f>IF(Table1[[#This Row],[On hand quantity after purchase]]&gt;Table1[[#This Row],[APU  Projection for oct]],"Yes","No")</f>
        <v>No</v>
      </c>
      <c r="X1284" s="59">
        <f>AE1284-Table1[[#This Row],[On Hand Stock (units)]]</f>
        <v>424617.92468152469</v>
      </c>
      <c r="Y1284" s="59">
        <f>MAX(Table1[[#This Row],[Qty required to meet next quarter]],Table1[[#This Row],[MOQ/One lead time demand]])</f>
        <v>424617.92468152469</v>
      </c>
      <c r="Z1284" s="59">
        <f>Table1[[#This Row],[Qty to purchase]]*Table1[[#This Row],[Std. Price ($)]]</f>
        <v>4637922.0033912286</v>
      </c>
      <c r="AA1284" s="59"/>
      <c r="AB1284" s="59"/>
      <c r="AC1284" s="61">
        <f>Table1[[#This Row],[On Hand Stock (units)]]-(12*Table1[[#This Row],[APU
(units)]])</f>
        <v>-45268.273259732814</v>
      </c>
      <c r="AD1284" s="64">
        <v>38923.199999999997</v>
      </c>
      <c r="AE1284" s="65">
        <f>AD1284*Table1[[#This Row],[Std. Price ($)]]</f>
        <v>425141.65142179187</v>
      </c>
    </row>
    <row r="1285" spans="1:31" ht="18.5" x14ac:dyDescent="0.35">
      <c r="A1285" s="46">
        <v>89338.772626263861</v>
      </c>
      <c r="B1285" s="47">
        <v>7.6301539199999988</v>
      </c>
      <c r="C1285" s="47">
        <v>13450.976132298767</v>
      </c>
      <c r="D1285" s="47">
        <f>Table1[[#This Row],[On-Hand Stock ($)]]/Table1[[#This Row],[Std. Price ($)]]</f>
        <v>1762.8708769611255</v>
      </c>
      <c r="E1285" s="48">
        <v>1892</v>
      </c>
      <c r="F1285" s="49">
        <v>-0.2</v>
      </c>
      <c r="G1285" s="48">
        <v>1</v>
      </c>
      <c r="H1285" s="48">
        <v>1.02</v>
      </c>
      <c r="I1285" s="48">
        <v>21</v>
      </c>
      <c r="J1285" s="55">
        <f>Table1[[#This Row],[APU
(units)]]+(Table1[[#This Row],[APU Trend]]*Table1[[#This Row],[APU
(units)]])</f>
        <v>1513.6</v>
      </c>
      <c r="K1285" s="55" t="str">
        <f>IF(Table1[[#This Row],[On Hand Stock (units)]]&gt;J1285,"Yes","No")</f>
        <v>Yes</v>
      </c>
      <c r="L1285" s="55">
        <f>Table1[[#This Row],[Lead Time (days)]]/Table1[[#This Row],[S-OTD]]</f>
        <v>21</v>
      </c>
      <c r="M1285" s="55">
        <f>(Table1[[#This Row],[Demand variability (COV)]]/100)*E1285</f>
        <v>19.298400000000001</v>
      </c>
      <c r="N1285" s="55">
        <f>AVERAGE(Table1[[#This Row],[Lead Time (days)]],Table1[[#This Row],[Exp. Lead time]])</f>
        <v>21</v>
      </c>
      <c r="O1285" s="55">
        <f>(Table1[[#This Row],[Exp. Lead time]]-N1285)^2</f>
        <v>0</v>
      </c>
      <c r="P1285" s="55">
        <v>0</v>
      </c>
      <c r="Q1285" s="55">
        <f>1.64*SQRT(Table1[[#This Row],[Lead Time (days)]]*(M1285^2)+Table1[[#This Row],[APU
(units)]]*P1285)</f>
        <v>145.03566121811869</v>
      </c>
      <c r="R1285" s="58">
        <f>Table1[[#This Row],[Safety Stock]]+(E1285/30)*Table1[[#This Row],[Lead Time (days)]]</f>
        <v>1469.4356612181189</v>
      </c>
      <c r="S1285" s="58" t="str">
        <f>IF(Table1[[#This Row],[On Hand Stock (units)]]&gt;R1285,"yes","no")</f>
        <v>yes</v>
      </c>
      <c r="T1285" s="59">
        <f>Table1[[#This Row],[On Hand Stock (units)]]-J1285</f>
        <v>249.27087696112562</v>
      </c>
      <c r="U1285" s="59">
        <f>Table1[[#This Row],[Exp. Lead time]]*Table1[[#This Row],[APU
(units)]]/30</f>
        <v>1324.4</v>
      </c>
      <c r="V1285" s="59">
        <f>Table1[[#This Row],[On Hand Stock (units)]]+U1285</f>
        <v>3087.2708769611254</v>
      </c>
      <c r="W1285" s="59" t="str">
        <f>IF(Table1[[#This Row],[On hand quantity after purchase]]&gt;Table1[[#This Row],[APU  Projection for oct]],"Yes","No")</f>
        <v>Yes</v>
      </c>
      <c r="X1285" s="59">
        <f>AE1285-Table1[[#This Row],[On Hand Stock (units)]]</f>
        <v>24222.381312990867</v>
      </c>
      <c r="Y1285" s="59">
        <f>MAX(Table1[[#This Row],[Qty required to meet next quarter]],Table1[[#This Row],[MOQ/One lead time demand]])</f>
        <v>24222.381312990867</v>
      </c>
      <c r="Z1285" s="59">
        <f>Table1[[#This Row],[Qty to purchase]]*Table1[[#This Row],[Std. Price ($)]]</f>
        <v>184820.49772705199</v>
      </c>
      <c r="AA1285" s="59"/>
      <c r="AB1285" s="59"/>
      <c r="AC1285" s="61">
        <f>Table1[[#This Row],[On Hand Stock (units)]]-(12*Table1[[#This Row],[APU
(units)]])</f>
        <v>-20941.129123038874</v>
      </c>
      <c r="AD1285" s="64">
        <v>3405.5999999999995</v>
      </c>
      <c r="AE1285" s="65">
        <f>AD1285*Table1[[#This Row],[Std. Price ($)]]</f>
        <v>25985.252189951992</v>
      </c>
    </row>
    <row r="1286" spans="1:31" ht="18.5" x14ac:dyDescent="0.35">
      <c r="A1286" s="46">
        <v>92952.960230614568</v>
      </c>
      <c r="B1286" s="47">
        <v>9.57911</v>
      </c>
      <c r="C1286" s="47">
        <v>29324.813380523625</v>
      </c>
      <c r="D1286" s="47">
        <f>Table1[[#This Row],[On-Hand Stock ($)]]/Table1[[#This Row],[Std. Price ($)]]</f>
        <v>3061.3296413261382</v>
      </c>
      <c r="E1286" s="48">
        <v>4398</v>
      </c>
      <c r="F1286" s="49">
        <v>-0.4</v>
      </c>
      <c r="G1286" s="48">
        <v>0.88</v>
      </c>
      <c r="H1286" s="48">
        <v>0.55000000000000004</v>
      </c>
      <c r="I1286" s="48">
        <v>27</v>
      </c>
      <c r="J1286" s="55">
        <f>Table1[[#This Row],[APU
(units)]]+(Table1[[#This Row],[APU Trend]]*Table1[[#This Row],[APU
(units)]])</f>
        <v>2638.8</v>
      </c>
      <c r="K1286" s="55" t="str">
        <f>IF(Table1[[#This Row],[On Hand Stock (units)]]&gt;J1286,"Yes","No")</f>
        <v>Yes</v>
      </c>
      <c r="L1286" s="55">
        <f>Table1[[#This Row],[Lead Time (days)]]/Table1[[#This Row],[S-OTD]]</f>
        <v>30.681818181818183</v>
      </c>
      <c r="M1286" s="55">
        <f>(Table1[[#This Row],[Demand variability (COV)]]/100)*E1286</f>
        <v>24.189000000000004</v>
      </c>
      <c r="N1286" s="55">
        <f>AVERAGE(Table1[[#This Row],[Lead Time (days)]],Table1[[#This Row],[Exp. Lead time]])</f>
        <v>28.840909090909093</v>
      </c>
      <c r="O1286" s="55">
        <f>(Table1[[#This Row],[Exp. Lead time]]-N1286)^2</f>
        <v>3.3889462809917319</v>
      </c>
      <c r="P1286" s="55">
        <v>3.3889462809917319</v>
      </c>
      <c r="Q1286" s="55">
        <f>1.64*SQRT(Table1[[#This Row],[Lead Time (days)]]*(M1286^2)+Table1[[#This Row],[APU
(units)]]*P1286)</f>
        <v>287.36288631166707</v>
      </c>
      <c r="R1286" s="58">
        <f>Table1[[#This Row],[Safety Stock]]+(E1286/30)*Table1[[#This Row],[Lead Time (days)]]</f>
        <v>4245.5628863116672</v>
      </c>
      <c r="S1286" s="58" t="str">
        <f>IF(Table1[[#This Row],[On Hand Stock (units)]]&gt;R1286,"yes","no")</f>
        <v>no</v>
      </c>
      <c r="T1286" s="59">
        <f>Table1[[#This Row],[On Hand Stock (units)]]-J1286</f>
        <v>422.52964132613806</v>
      </c>
      <c r="U1286" s="59">
        <f>Table1[[#This Row],[Exp. Lead time]]*Table1[[#This Row],[APU
(units)]]/30</f>
        <v>4497.954545454546</v>
      </c>
      <c r="V1286" s="59">
        <f>Table1[[#This Row],[On Hand Stock (units)]]+U1286</f>
        <v>7559.2841867806837</v>
      </c>
      <c r="W1286" s="59" t="str">
        <f>IF(Table1[[#This Row],[On hand quantity after purchase]]&gt;Table1[[#This Row],[APU  Projection for oct]],"Yes","No")</f>
        <v>Yes</v>
      </c>
      <c r="X1286" s="59">
        <f>AE1286-Table1[[#This Row],[On Hand Stock (units)]]</f>
        <v>22216.02582667386</v>
      </c>
      <c r="Y1286" s="59">
        <f>MAX(Table1[[#This Row],[Qty required to meet next quarter]],Table1[[#This Row],[MOQ/One lead time demand]])</f>
        <v>22216.02582667386</v>
      </c>
      <c r="Z1286" s="59">
        <f>Table1[[#This Row],[Qty to purchase]]*Table1[[#This Row],[Std. Price ($)]]</f>
        <v>212809.75515654983</v>
      </c>
      <c r="AA1286" s="59"/>
      <c r="AB1286" s="59"/>
      <c r="AC1286" s="61">
        <f>Table1[[#This Row],[On Hand Stock (units)]]-(12*Table1[[#This Row],[APU
(units)]])</f>
        <v>-49714.670358673859</v>
      </c>
      <c r="AD1286" s="64">
        <v>2638.7999999999997</v>
      </c>
      <c r="AE1286" s="65">
        <f>AD1286*Table1[[#This Row],[Std. Price ($)]]</f>
        <v>25277.355467999998</v>
      </c>
    </row>
    <row r="1287" spans="1:31" ht="18.5" x14ac:dyDescent="0.35">
      <c r="A1287" s="46">
        <v>35927.357709046104</v>
      </c>
      <c r="B1287" s="47">
        <v>6.9294026999999989</v>
      </c>
      <c r="C1287" s="47">
        <v>5501.5051336388324</v>
      </c>
      <c r="D1287" s="47">
        <f>Table1[[#This Row],[On-Hand Stock ($)]]/Table1[[#This Row],[Std. Price ($)]]</f>
        <v>793.93641440969122</v>
      </c>
      <c r="E1287" s="48">
        <v>3476</v>
      </c>
      <c r="F1287" s="49">
        <v>0.4</v>
      </c>
      <c r="G1287" s="48">
        <v>1</v>
      </c>
      <c r="H1287" s="48">
        <v>0.39</v>
      </c>
      <c r="I1287" s="48">
        <v>11</v>
      </c>
      <c r="J1287" s="55">
        <f>Table1[[#This Row],[APU
(units)]]+(Table1[[#This Row],[APU Trend]]*Table1[[#This Row],[APU
(units)]])</f>
        <v>4866.3999999999996</v>
      </c>
      <c r="K1287" s="55" t="str">
        <f>IF(Table1[[#This Row],[On Hand Stock (units)]]&gt;J1287,"Yes","No")</f>
        <v>No</v>
      </c>
      <c r="L1287" s="55">
        <f>Table1[[#This Row],[Lead Time (days)]]/Table1[[#This Row],[S-OTD]]</f>
        <v>11</v>
      </c>
      <c r="M1287" s="55">
        <f>(Table1[[#This Row],[Demand variability (COV)]]/100)*E1287</f>
        <v>13.5564</v>
      </c>
      <c r="N1287" s="55">
        <f>AVERAGE(Table1[[#This Row],[Lead Time (days)]],Table1[[#This Row],[Exp. Lead time]])</f>
        <v>11</v>
      </c>
      <c r="O1287" s="55">
        <f>(Table1[[#This Row],[Exp. Lead time]]-N1287)^2</f>
        <v>0</v>
      </c>
      <c r="P1287" s="55">
        <v>0</v>
      </c>
      <c r="Q1287" s="55">
        <f>1.64*SQRT(Table1[[#This Row],[Lead Time (days)]]*(M1287^2)+Table1[[#This Row],[APU
(units)]]*P1287)</f>
        <v>73.736847385077255</v>
      </c>
      <c r="R1287" s="58">
        <f>Table1[[#This Row],[Safety Stock]]+(E1287/30)*Table1[[#This Row],[Lead Time (days)]]</f>
        <v>1348.2701807184105</v>
      </c>
      <c r="S1287" s="58" t="str">
        <f>IF(Table1[[#This Row],[On Hand Stock (units)]]&gt;R1287,"yes","no")</f>
        <v>no</v>
      </c>
      <c r="T1287" s="59">
        <f>Table1[[#This Row],[On Hand Stock (units)]]-J1287</f>
        <v>-4072.4635855903084</v>
      </c>
      <c r="U1287" s="59">
        <f>Table1[[#This Row],[Exp. Lead time]]*Table1[[#This Row],[APU
(units)]]/30</f>
        <v>1274.5333333333333</v>
      </c>
      <c r="V1287" s="59">
        <f>Table1[[#This Row],[On Hand Stock (units)]]+U1287</f>
        <v>2068.4697477430245</v>
      </c>
      <c r="W1287" s="59" t="str">
        <f>IF(Table1[[#This Row],[On hand quantity after purchase]]&gt;Table1[[#This Row],[APU  Projection for oct]],"Yes","No")</f>
        <v>No</v>
      </c>
      <c r="X1287" s="59">
        <f>AE1287-Table1[[#This Row],[On Hand Stock (units)]]</f>
        <v>129273.72402567029</v>
      </c>
      <c r="Y1287" s="59">
        <f>MAX(Table1[[#This Row],[Qty required to meet next quarter]],Table1[[#This Row],[MOQ/One lead time demand]])</f>
        <v>129273.72402567029</v>
      </c>
      <c r="Z1287" s="59">
        <f>Table1[[#This Row],[Qty to purchase]]*Table1[[#This Row],[Std. Price ($)]]</f>
        <v>895789.69230253447</v>
      </c>
      <c r="AA1287" s="59"/>
      <c r="AB1287" s="59"/>
      <c r="AC1287" s="61">
        <f>Table1[[#This Row],[On Hand Stock (units)]]-(12*Table1[[#This Row],[APU
(units)]])</f>
        <v>-40918.063585590309</v>
      </c>
      <c r="AD1287" s="64">
        <v>18770.400000000001</v>
      </c>
      <c r="AE1287" s="65">
        <f>AD1287*Table1[[#This Row],[Std. Price ($)]]</f>
        <v>130067.66044007998</v>
      </c>
    </row>
    <row r="1288" spans="1:31" ht="18.5" x14ac:dyDescent="0.35">
      <c r="A1288" s="46">
        <v>41997.106011706695</v>
      </c>
      <c r="B1288" s="47">
        <v>5.9081049699999992</v>
      </c>
      <c r="C1288" s="47">
        <v>3253.6060320881147</v>
      </c>
      <c r="D1288" s="47">
        <f>Table1[[#This Row],[On-Hand Stock ($)]]/Table1[[#This Row],[Std. Price ($)]]</f>
        <v>550.70213691347385</v>
      </c>
      <c r="E1288" s="48">
        <v>4650</v>
      </c>
      <c r="F1288" s="49">
        <v>0.8</v>
      </c>
      <c r="G1288" s="48">
        <v>1</v>
      </c>
      <c r="H1288" s="48">
        <v>0.44</v>
      </c>
      <c r="I1288" s="48">
        <v>5</v>
      </c>
      <c r="J1288" s="55">
        <f>Table1[[#This Row],[APU
(units)]]+(Table1[[#This Row],[APU Trend]]*Table1[[#This Row],[APU
(units)]])</f>
        <v>8370</v>
      </c>
      <c r="K1288" s="55" t="str">
        <f>IF(Table1[[#This Row],[On Hand Stock (units)]]&gt;J1288,"Yes","No")</f>
        <v>No</v>
      </c>
      <c r="L1288" s="55">
        <f>Table1[[#This Row],[Lead Time (days)]]/Table1[[#This Row],[S-OTD]]</f>
        <v>5</v>
      </c>
      <c r="M1288" s="55">
        <f>(Table1[[#This Row],[Demand variability (COV)]]/100)*E1288</f>
        <v>20.46</v>
      </c>
      <c r="N1288" s="55">
        <f>AVERAGE(Table1[[#This Row],[Lead Time (days)]],Table1[[#This Row],[Exp. Lead time]])</f>
        <v>5</v>
      </c>
      <c r="O1288" s="55">
        <f>(Table1[[#This Row],[Exp. Lead time]]-N1288)^2</f>
        <v>0</v>
      </c>
      <c r="P1288" s="55">
        <v>0</v>
      </c>
      <c r="Q1288" s="55">
        <f>1.64*SQRT(Table1[[#This Row],[Lead Time (days)]]*(M1288^2)+Table1[[#This Row],[APU
(units)]]*P1288)</f>
        <v>75.029919344218939</v>
      </c>
      <c r="R1288" s="58">
        <f>Table1[[#This Row],[Safety Stock]]+(E1288/30)*Table1[[#This Row],[Lead Time (days)]]</f>
        <v>850.02991934421891</v>
      </c>
      <c r="S1288" s="58" t="str">
        <f>IF(Table1[[#This Row],[On Hand Stock (units)]]&gt;R1288,"yes","no")</f>
        <v>no</v>
      </c>
      <c r="T1288" s="59">
        <f>Table1[[#This Row],[On Hand Stock (units)]]-J1288</f>
        <v>-7819.2978630865264</v>
      </c>
      <c r="U1288" s="59">
        <f>Table1[[#This Row],[Exp. Lead time]]*Table1[[#This Row],[APU
(units)]]/30</f>
        <v>775</v>
      </c>
      <c r="V1288" s="59">
        <f>Table1[[#This Row],[On Hand Stock (units)]]+U1288</f>
        <v>1325.7021369134739</v>
      </c>
      <c r="W1288" s="59" t="str">
        <f>IF(Table1[[#This Row],[On hand quantity after purchase]]&gt;Table1[[#This Row],[APU  Projection for oct]],"Yes","No")</f>
        <v>No</v>
      </c>
      <c r="X1288" s="59">
        <f>AE1288-Table1[[#This Row],[On Hand Stock (units)]]</f>
        <v>213736.2651249865</v>
      </c>
      <c r="Y1288" s="59">
        <f>MAX(Table1[[#This Row],[Qty required to meet next quarter]],Table1[[#This Row],[MOQ/One lead time demand]])</f>
        <v>213736.2651249865</v>
      </c>
      <c r="Z1288" s="59">
        <f>Table1[[#This Row],[Qty to purchase]]*Table1[[#This Row],[Std. Price ($)]]</f>
        <v>1262776.2902541703</v>
      </c>
      <c r="AA1288" s="59"/>
      <c r="AB1288" s="59"/>
      <c r="AC1288" s="61">
        <f>Table1[[#This Row],[On Hand Stock (units)]]-(12*Table1[[#This Row],[APU
(units)]])</f>
        <v>-55249.297863086525</v>
      </c>
      <c r="AD1288" s="64">
        <v>36270</v>
      </c>
      <c r="AE1288" s="65">
        <f>AD1288*Table1[[#This Row],[Std. Price ($)]]</f>
        <v>214286.96726189996</v>
      </c>
    </row>
    <row r="1289" spans="1:31" ht="18.5" x14ac:dyDescent="0.35">
      <c r="A1289" s="46">
        <v>23278.467847972504</v>
      </c>
      <c r="B1289" s="47">
        <v>11.258259999999998</v>
      </c>
      <c r="C1289" s="47">
        <v>35675.635887781122</v>
      </c>
      <c r="D1289" s="47">
        <f>Table1[[#This Row],[On-Hand Stock ($)]]/Table1[[#This Row],[Std. Price ($)]]</f>
        <v>3168.8410009878194</v>
      </c>
      <c r="E1289" s="48">
        <v>4762</v>
      </c>
      <c r="F1289" s="49">
        <v>1.2</v>
      </c>
      <c r="G1289" s="48">
        <v>1</v>
      </c>
      <c r="H1289" s="48">
        <v>0.32</v>
      </c>
      <c r="I1289" s="48">
        <v>42</v>
      </c>
      <c r="J1289" s="55">
        <f>Table1[[#This Row],[APU
(units)]]+(Table1[[#This Row],[APU Trend]]*Table1[[#This Row],[APU
(units)]])</f>
        <v>10476.4</v>
      </c>
      <c r="K1289" s="55" t="str">
        <f>IF(Table1[[#This Row],[On Hand Stock (units)]]&gt;J1289,"Yes","No")</f>
        <v>No</v>
      </c>
      <c r="L1289" s="55">
        <f>Table1[[#This Row],[Lead Time (days)]]/Table1[[#This Row],[S-OTD]]</f>
        <v>42</v>
      </c>
      <c r="M1289" s="55">
        <f>(Table1[[#This Row],[Demand variability (COV)]]/100)*E1289</f>
        <v>15.2384</v>
      </c>
      <c r="N1289" s="55">
        <f>AVERAGE(Table1[[#This Row],[Lead Time (days)]],Table1[[#This Row],[Exp. Lead time]])</f>
        <v>42</v>
      </c>
      <c r="O1289" s="55">
        <f>(Table1[[#This Row],[Exp. Lead time]]-N1289)^2</f>
        <v>0</v>
      </c>
      <c r="P1289" s="55">
        <v>0</v>
      </c>
      <c r="Q1289" s="55">
        <f>1.64*SQRT(Table1[[#This Row],[Lead Time (days)]]*(M1289^2)+Table1[[#This Row],[APU
(units)]]*P1289)</f>
        <v>161.96003525613406</v>
      </c>
      <c r="R1289" s="58">
        <f>Table1[[#This Row],[Safety Stock]]+(E1289/30)*Table1[[#This Row],[Lead Time (days)]]</f>
        <v>6828.7600352561331</v>
      </c>
      <c r="S1289" s="58" t="str">
        <f>IF(Table1[[#This Row],[On Hand Stock (units)]]&gt;R1289,"yes","no")</f>
        <v>no</v>
      </c>
      <c r="T1289" s="59">
        <f>Table1[[#This Row],[On Hand Stock (units)]]-J1289</f>
        <v>-7307.5589990121807</v>
      </c>
      <c r="U1289" s="59">
        <f>Table1[[#This Row],[Exp. Lead time]]*Table1[[#This Row],[APU
(units)]]/30</f>
        <v>6666.8</v>
      </c>
      <c r="V1289" s="59">
        <f>Table1[[#This Row],[On Hand Stock (units)]]+U1289</f>
        <v>9835.64100098782</v>
      </c>
      <c r="W1289" s="59" t="str">
        <f>IF(Table1[[#This Row],[On hand quantity after purchase]]&gt;Table1[[#This Row],[APU  Projection for oct]],"Yes","No")</f>
        <v>No</v>
      </c>
      <c r="X1289" s="59">
        <f>AE1289-Table1[[#This Row],[On Hand Stock (units)]]</f>
        <v>543671.86702301202</v>
      </c>
      <c r="Y1289" s="59">
        <f>MAX(Table1[[#This Row],[Qty required to meet next quarter]],Table1[[#This Row],[MOQ/One lead time demand]])</f>
        <v>543671.86702301202</v>
      </c>
      <c r="Z1289" s="59">
        <f>Table1[[#This Row],[Qty to purchase]]*Table1[[#This Row],[Std. Price ($)]]</f>
        <v>6120799.2336304942</v>
      </c>
      <c r="AA1289" s="59"/>
      <c r="AB1289" s="59"/>
      <c r="AC1289" s="61">
        <f>Table1[[#This Row],[On Hand Stock (units)]]-(12*Table1[[#This Row],[APU
(units)]])</f>
        <v>-53975.158999012179</v>
      </c>
      <c r="AD1289" s="64">
        <v>48572.399999999994</v>
      </c>
      <c r="AE1289" s="65">
        <f>AD1289*Table1[[#This Row],[Std. Price ($)]]</f>
        <v>546840.70802399982</v>
      </c>
    </row>
    <row r="1290" spans="1:31" ht="18.5" x14ac:dyDescent="0.35">
      <c r="A1290" s="46">
        <v>8431.1728428669066</v>
      </c>
      <c r="B1290" s="47">
        <v>7.4549517099999996</v>
      </c>
      <c r="C1290" s="47">
        <v>56798.450573347232</v>
      </c>
      <c r="D1290" s="47">
        <f>Table1[[#This Row],[On-Hand Stock ($)]]/Table1[[#This Row],[Std. Price ($)]]</f>
        <v>7618.8891334008704</v>
      </c>
      <c r="E1290" s="48">
        <v>7300</v>
      </c>
      <c r="F1290" s="49">
        <v>0.5</v>
      </c>
      <c r="G1290" s="48">
        <v>1</v>
      </c>
      <c r="H1290" s="48">
        <v>0.71</v>
      </c>
      <c r="I1290" s="48">
        <v>32</v>
      </c>
      <c r="J1290" s="55">
        <f>Table1[[#This Row],[APU
(units)]]+(Table1[[#This Row],[APU Trend]]*Table1[[#This Row],[APU
(units)]])</f>
        <v>10950</v>
      </c>
      <c r="K1290" s="55" t="str">
        <f>IF(Table1[[#This Row],[On Hand Stock (units)]]&gt;J1290,"Yes","No")</f>
        <v>No</v>
      </c>
      <c r="L1290" s="55">
        <f>Table1[[#This Row],[Lead Time (days)]]/Table1[[#This Row],[S-OTD]]</f>
        <v>32</v>
      </c>
      <c r="M1290" s="55">
        <f>(Table1[[#This Row],[Demand variability (COV)]]/100)*E1290</f>
        <v>51.83</v>
      </c>
      <c r="N1290" s="55">
        <f>AVERAGE(Table1[[#This Row],[Lead Time (days)]],Table1[[#This Row],[Exp. Lead time]])</f>
        <v>32</v>
      </c>
      <c r="O1290" s="55">
        <f>(Table1[[#This Row],[Exp. Lead time]]-N1290)^2</f>
        <v>0</v>
      </c>
      <c r="P1290" s="55">
        <v>0</v>
      </c>
      <c r="Q1290" s="55">
        <f>1.64*SQRT(Table1[[#This Row],[Lead Time (days)]]*(M1290^2)+Table1[[#This Row],[APU
(units)]]*P1290)</f>
        <v>480.83939943195173</v>
      </c>
      <c r="R1290" s="58">
        <f>Table1[[#This Row],[Safety Stock]]+(E1290/30)*Table1[[#This Row],[Lead Time (days)]]</f>
        <v>8267.5060660986182</v>
      </c>
      <c r="S1290" s="58" t="str">
        <f>IF(Table1[[#This Row],[On Hand Stock (units)]]&gt;R1290,"yes","no")</f>
        <v>no</v>
      </c>
      <c r="T1290" s="59">
        <f>Table1[[#This Row],[On Hand Stock (units)]]-J1290</f>
        <v>-3331.1108665991296</v>
      </c>
      <c r="U1290" s="59">
        <f>Table1[[#This Row],[Exp. Lead time]]*Table1[[#This Row],[APU
(units)]]/30</f>
        <v>7786.666666666667</v>
      </c>
      <c r="V1290" s="59">
        <f>Table1[[#This Row],[On Hand Stock (units)]]+U1290</f>
        <v>15405.555800067537</v>
      </c>
      <c r="W1290" s="59" t="str">
        <f>IF(Table1[[#This Row],[On hand quantity after purchase]]&gt;Table1[[#This Row],[APU  Projection for oct]],"Yes","No")</f>
        <v>Yes</v>
      </c>
      <c r="X1290" s="59">
        <f>AE1290-Table1[[#This Row],[On Hand Stock (units)]]</f>
        <v>318907.99576459912</v>
      </c>
      <c r="Y1290" s="59">
        <f>MAX(Table1[[#This Row],[Qty required to meet next quarter]],Table1[[#This Row],[MOQ/One lead time demand]])</f>
        <v>318907.99576459912</v>
      </c>
      <c r="Z1290" s="59">
        <f>Table1[[#This Row],[Qty to purchase]]*Table1[[#This Row],[Std. Price ($)]]</f>
        <v>2377443.7083579707</v>
      </c>
      <c r="AA1290" s="59"/>
      <c r="AB1290" s="59"/>
      <c r="AC1290" s="61">
        <f>Table1[[#This Row],[On Hand Stock (units)]]-(12*Table1[[#This Row],[APU
(units)]])</f>
        <v>-79981.110866599134</v>
      </c>
      <c r="AD1290" s="64">
        <v>43800</v>
      </c>
      <c r="AE1290" s="65">
        <f>AD1290*Table1[[#This Row],[Std. Price ($)]]</f>
        <v>326526.88489799999</v>
      </c>
    </row>
    <row r="1291" spans="1:31" ht="18.5" x14ac:dyDescent="0.35">
      <c r="A1291" s="46">
        <v>80109.947666069129</v>
      </c>
      <c r="B1291" s="47">
        <v>8.5697722899999995</v>
      </c>
      <c r="C1291" s="47">
        <v>27367.095636559076</v>
      </c>
      <c r="D1291" s="47">
        <f>Table1[[#This Row],[On-Hand Stock ($)]]/Table1[[#This Row],[Std. Price ($)]]</f>
        <v>3193.444902671863</v>
      </c>
      <c r="E1291" s="48">
        <v>5764</v>
      </c>
      <c r="F1291" s="49">
        <v>-0.4</v>
      </c>
      <c r="G1291" s="48">
        <v>0.82</v>
      </c>
      <c r="H1291" s="48">
        <v>0.35</v>
      </c>
      <c r="I1291" s="48">
        <v>28</v>
      </c>
      <c r="J1291" s="55">
        <f>Table1[[#This Row],[APU
(units)]]+(Table1[[#This Row],[APU Trend]]*Table1[[#This Row],[APU
(units)]])</f>
        <v>3458.4</v>
      </c>
      <c r="K1291" s="55" t="str">
        <f>IF(Table1[[#This Row],[On Hand Stock (units)]]&gt;J1291,"Yes","No")</f>
        <v>No</v>
      </c>
      <c r="L1291" s="55">
        <f>Table1[[#This Row],[Lead Time (days)]]/Table1[[#This Row],[S-OTD]]</f>
        <v>34.146341463414636</v>
      </c>
      <c r="M1291" s="55">
        <f>(Table1[[#This Row],[Demand variability (COV)]]/100)*E1291</f>
        <v>20.173999999999999</v>
      </c>
      <c r="N1291" s="55">
        <f>AVERAGE(Table1[[#This Row],[Lead Time (days)]],Table1[[#This Row],[Exp. Lead time]])</f>
        <v>31.073170731707318</v>
      </c>
      <c r="O1291" s="55">
        <f>(Table1[[#This Row],[Exp. Lead time]]-N1291)^2</f>
        <v>9.4443783462224928</v>
      </c>
      <c r="P1291" s="55">
        <v>9.4443783462224928</v>
      </c>
      <c r="Q1291" s="55">
        <f>1.64*SQRT(Table1[[#This Row],[Lead Time (days)]]*(M1291^2)+Table1[[#This Row],[APU
(units)]]*P1291)</f>
        <v>420.79065067706637</v>
      </c>
      <c r="R1291" s="58">
        <f>Table1[[#This Row],[Safety Stock]]+(E1291/30)*Table1[[#This Row],[Lead Time (days)]]</f>
        <v>5800.5239840103995</v>
      </c>
      <c r="S1291" s="58" t="str">
        <f>IF(Table1[[#This Row],[On Hand Stock (units)]]&gt;R1291,"yes","no")</f>
        <v>no</v>
      </c>
      <c r="T1291" s="59">
        <f>Table1[[#This Row],[On Hand Stock (units)]]-J1291</f>
        <v>-264.95509732813707</v>
      </c>
      <c r="U1291" s="59">
        <f>Table1[[#This Row],[Exp. Lead time]]*Table1[[#This Row],[APU
(units)]]/30</f>
        <v>6560.6504065040654</v>
      </c>
      <c r="V1291" s="59">
        <f>Table1[[#This Row],[On Hand Stock (units)]]+U1291</f>
        <v>9754.0953091759293</v>
      </c>
      <c r="W1291" s="59" t="str">
        <f>IF(Table1[[#This Row],[On hand quantity after purchase]]&gt;Table1[[#This Row],[APU  Projection for oct]],"Yes","No")</f>
        <v>Yes</v>
      </c>
      <c r="X1291" s="59">
        <f>AE1291-Table1[[#This Row],[On Hand Stock (units)]]</f>
        <v>26444.255585064129</v>
      </c>
      <c r="Y1291" s="59">
        <f>MAX(Table1[[#This Row],[Qty required to meet next quarter]],Table1[[#This Row],[MOQ/One lead time demand]])</f>
        <v>26444.255585064129</v>
      </c>
      <c r="Z1291" s="59">
        <f>Table1[[#This Row],[Qty to purchase]]*Table1[[#This Row],[Std. Price ($)]]</f>
        <v>226621.2487425603</v>
      </c>
      <c r="AA1291" s="59"/>
      <c r="AB1291" s="59"/>
      <c r="AC1291" s="61">
        <f>Table1[[#This Row],[On Hand Stock (units)]]-(12*Table1[[#This Row],[APU
(units)]])</f>
        <v>-65974.555097328135</v>
      </c>
      <c r="AD1291" s="64">
        <v>3458.3999999999996</v>
      </c>
      <c r="AE1291" s="65">
        <f>AD1291*Table1[[#This Row],[Std. Price ($)]]</f>
        <v>29637.700487735994</v>
      </c>
    </row>
    <row r="1292" spans="1:31" ht="18.5" x14ac:dyDescent="0.35">
      <c r="A1292" s="46">
        <v>49467.871151599305</v>
      </c>
      <c r="B1292" s="47">
        <v>6.0590448599999993</v>
      </c>
      <c r="C1292" s="47">
        <v>15955.13480292303</v>
      </c>
      <c r="D1292" s="47">
        <f>Table1[[#This Row],[On-Hand Stock ($)]]/Table1[[#This Row],[Std. Price ($)]]</f>
        <v>2633.2755692657197</v>
      </c>
      <c r="E1292" s="48">
        <v>2458</v>
      </c>
      <c r="F1292" s="49">
        <v>0.8</v>
      </c>
      <c r="G1292" s="48">
        <v>1</v>
      </c>
      <c r="H1292" s="48">
        <v>0.7</v>
      </c>
      <c r="I1292" s="48">
        <v>32</v>
      </c>
      <c r="J1292" s="55">
        <f>Table1[[#This Row],[APU
(units)]]+(Table1[[#This Row],[APU Trend]]*Table1[[#This Row],[APU
(units)]])</f>
        <v>4424.3999999999996</v>
      </c>
      <c r="K1292" s="55" t="str">
        <f>IF(Table1[[#This Row],[On Hand Stock (units)]]&gt;J1292,"Yes","No")</f>
        <v>No</v>
      </c>
      <c r="L1292" s="55">
        <f>Table1[[#This Row],[Lead Time (days)]]/Table1[[#This Row],[S-OTD]]</f>
        <v>32</v>
      </c>
      <c r="M1292" s="55">
        <f>(Table1[[#This Row],[Demand variability (COV)]]/100)*E1292</f>
        <v>17.206</v>
      </c>
      <c r="N1292" s="55">
        <f>AVERAGE(Table1[[#This Row],[Lead Time (days)]],Table1[[#This Row],[Exp. Lead time]])</f>
        <v>32</v>
      </c>
      <c r="O1292" s="55">
        <f>(Table1[[#This Row],[Exp. Lead time]]-N1292)^2</f>
        <v>0</v>
      </c>
      <c r="P1292" s="55">
        <v>0</v>
      </c>
      <c r="Q1292" s="55">
        <f>1.64*SQRT(Table1[[#This Row],[Lead Time (days)]]*(M1292^2)+Table1[[#This Row],[APU
(units)]]*P1292)</f>
        <v>159.62420811549603</v>
      </c>
      <c r="R1292" s="58">
        <f>Table1[[#This Row],[Safety Stock]]+(E1292/30)*Table1[[#This Row],[Lead Time (days)]]</f>
        <v>2781.4908747821628</v>
      </c>
      <c r="S1292" s="58" t="str">
        <f>IF(Table1[[#This Row],[On Hand Stock (units)]]&gt;R1292,"yes","no")</f>
        <v>no</v>
      </c>
      <c r="T1292" s="59">
        <f>Table1[[#This Row],[On Hand Stock (units)]]-J1292</f>
        <v>-1791.1244307342799</v>
      </c>
      <c r="U1292" s="59">
        <f>Table1[[#This Row],[Exp. Lead time]]*Table1[[#This Row],[APU
(units)]]/30</f>
        <v>2621.8666666666668</v>
      </c>
      <c r="V1292" s="59">
        <f>Table1[[#This Row],[On Hand Stock (units)]]+U1292</f>
        <v>5255.142235932386</v>
      </c>
      <c r="W1292" s="59" t="str">
        <f>IF(Table1[[#This Row],[On hand quantity after purchase]]&gt;Table1[[#This Row],[APU  Projection for oct]],"Yes","No")</f>
        <v>Yes</v>
      </c>
      <c r="X1292" s="59">
        <f>AE1292-Table1[[#This Row],[On Hand Stock (units)]]</f>
        <v>113533.15610459827</v>
      </c>
      <c r="Y1292" s="59">
        <f>MAX(Table1[[#This Row],[Qty required to meet next quarter]],Table1[[#This Row],[MOQ/One lead time demand]])</f>
        <v>113533.15610459827</v>
      </c>
      <c r="Z1292" s="59">
        <f>Table1[[#This Row],[Qty to purchase]]*Table1[[#This Row],[Std. Price ($)]]</f>
        <v>687902.48593514366</v>
      </c>
      <c r="AA1292" s="59"/>
      <c r="AB1292" s="59"/>
      <c r="AC1292" s="61">
        <f>Table1[[#This Row],[On Hand Stock (units)]]-(12*Table1[[#This Row],[APU
(units)]])</f>
        <v>-26862.724430734281</v>
      </c>
      <c r="AD1292" s="64">
        <v>19172.400000000001</v>
      </c>
      <c r="AE1292" s="65">
        <f>AD1292*Table1[[#This Row],[Std. Price ($)]]</f>
        <v>116166.43167386399</v>
      </c>
    </row>
    <row r="1293" spans="1:31" ht="18.5" x14ac:dyDescent="0.35">
      <c r="A1293" s="46">
        <v>12338.918060455473</v>
      </c>
      <c r="B1293" s="47">
        <v>9.7584462299999988</v>
      </c>
      <c r="C1293" s="47">
        <v>20838.591808517231</v>
      </c>
      <c r="D1293" s="47">
        <f>Table1[[#This Row],[On-Hand Stock ($)]]/Table1[[#This Row],[Std. Price ($)]]</f>
        <v>2135.4415772107232</v>
      </c>
      <c r="E1293" s="48">
        <v>4844</v>
      </c>
      <c r="F1293" s="49">
        <v>0.8</v>
      </c>
      <c r="G1293" s="48">
        <v>1</v>
      </c>
      <c r="H1293" s="48">
        <v>0.44</v>
      </c>
      <c r="I1293" s="48">
        <v>21</v>
      </c>
      <c r="J1293" s="55">
        <f>Table1[[#This Row],[APU
(units)]]+(Table1[[#This Row],[APU Trend]]*Table1[[#This Row],[APU
(units)]])</f>
        <v>8719.2000000000007</v>
      </c>
      <c r="K1293" s="55" t="str">
        <f>IF(Table1[[#This Row],[On Hand Stock (units)]]&gt;J1293,"Yes","No")</f>
        <v>No</v>
      </c>
      <c r="L1293" s="55">
        <f>Table1[[#This Row],[Lead Time (days)]]/Table1[[#This Row],[S-OTD]]</f>
        <v>21</v>
      </c>
      <c r="M1293" s="55">
        <f>(Table1[[#This Row],[Demand variability (COV)]]/100)*E1293</f>
        <v>21.313600000000001</v>
      </c>
      <c r="N1293" s="55">
        <f>AVERAGE(Table1[[#This Row],[Lead Time (days)]],Table1[[#This Row],[Exp. Lead time]])</f>
        <v>21</v>
      </c>
      <c r="O1293" s="55">
        <f>(Table1[[#This Row],[Exp. Lead time]]-N1293)^2</f>
        <v>0</v>
      </c>
      <c r="P1293" s="55">
        <v>0</v>
      </c>
      <c r="Q1293" s="55">
        <f>1.64*SQRT(Table1[[#This Row],[Lead Time (days)]]*(M1293^2)+Table1[[#This Row],[APU
(units)]]*P1293)</f>
        <v>160.18074394449769</v>
      </c>
      <c r="R1293" s="58">
        <f>Table1[[#This Row],[Safety Stock]]+(E1293/30)*Table1[[#This Row],[Lead Time (days)]]</f>
        <v>3550.980743944498</v>
      </c>
      <c r="S1293" s="58" t="str">
        <f>IF(Table1[[#This Row],[On Hand Stock (units)]]&gt;R1293,"yes","no")</f>
        <v>no</v>
      </c>
      <c r="T1293" s="59">
        <f>Table1[[#This Row],[On Hand Stock (units)]]-J1293</f>
        <v>-6583.7584227892776</v>
      </c>
      <c r="U1293" s="59">
        <f>Table1[[#This Row],[Exp. Lead time]]*Table1[[#This Row],[APU
(units)]]/30</f>
        <v>3390.8</v>
      </c>
      <c r="V1293" s="59">
        <f>Table1[[#This Row],[On Hand Stock (units)]]+U1293</f>
        <v>5526.2415772107233</v>
      </c>
      <c r="W1293" s="59" t="str">
        <f>IF(Table1[[#This Row],[On hand quantity after purchase]]&gt;Table1[[#This Row],[APU  Projection for oct]],"Yes","No")</f>
        <v>No</v>
      </c>
      <c r="X1293" s="59">
        <f>AE1293-Table1[[#This Row],[On Hand Stock (units)]]</f>
        <v>366569.88402012526</v>
      </c>
      <c r="Y1293" s="59">
        <f>MAX(Table1[[#This Row],[Qty required to meet next quarter]],Table1[[#This Row],[MOQ/One lead time demand]])</f>
        <v>366569.88402012526</v>
      </c>
      <c r="Z1293" s="59">
        <f>Table1[[#This Row],[Qty to purchase]]*Table1[[#This Row],[Std. Price ($)]]</f>
        <v>3577152.502747728</v>
      </c>
      <c r="AA1293" s="59"/>
      <c r="AB1293" s="59"/>
      <c r="AC1293" s="61">
        <f>Table1[[#This Row],[On Hand Stock (units)]]-(12*Table1[[#This Row],[APU
(units)]])</f>
        <v>-55992.558422789276</v>
      </c>
      <c r="AD1293" s="64">
        <v>37783.200000000004</v>
      </c>
      <c r="AE1293" s="65">
        <f>AD1293*Table1[[#This Row],[Std. Price ($)]]</f>
        <v>368705.32559733599</v>
      </c>
    </row>
    <row r="1294" spans="1:31" ht="18.5" x14ac:dyDescent="0.35">
      <c r="A1294" s="46">
        <v>31398.631952179923</v>
      </c>
      <c r="B1294" s="47">
        <v>16.117285369999998</v>
      </c>
      <c r="C1294" s="47">
        <v>121482.63152226601</v>
      </c>
      <c r="D1294" s="47">
        <f>Table1[[#This Row],[On-Hand Stock ($)]]/Table1[[#This Row],[Std. Price ($)]]</f>
        <v>7537.4127052678741</v>
      </c>
      <c r="E1294" s="48">
        <v>6258</v>
      </c>
      <c r="F1294" s="49">
        <v>-0.6</v>
      </c>
      <c r="G1294" s="48">
        <v>1</v>
      </c>
      <c r="H1294" s="48">
        <v>0.45</v>
      </c>
      <c r="I1294" s="48">
        <v>61</v>
      </c>
      <c r="J1294" s="55">
        <f>Table1[[#This Row],[APU
(units)]]+(Table1[[#This Row],[APU Trend]]*Table1[[#This Row],[APU
(units)]])</f>
        <v>2503.2000000000003</v>
      </c>
      <c r="K1294" s="55" t="str">
        <f>IF(Table1[[#This Row],[On Hand Stock (units)]]&gt;J1294,"Yes","No")</f>
        <v>Yes</v>
      </c>
      <c r="L1294" s="55">
        <f>Table1[[#This Row],[Lead Time (days)]]/Table1[[#This Row],[S-OTD]]</f>
        <v>61</v>
      </c>
      <c r="M1294" s="55">
        <f>(Table1[[#This Row],[Demand variability (COV)]]/100)*E1294</f>
        <v>28.161000000000005</v>
      </c>
      <c r="N1294" s="55">
        <f>AVERAGE(Table1[[#This Row],[Lead Time (days)]],Table1[[#This Row],[Exp. Lead time]])</f>
        <v>61</v>
      </c>
      <c r="O1294" s="55">
        <f>(Table1[[#This Row],[Exp. Lead time]]-N1294)^2</f>
        <v>0</v>
      </c>
      <c r="P1294" s="55">
        <v>0</v>
      </c>
      <c r="Q1294" s="55">
        <f>1.64*SQRT(Table1[[#This Row],[Lead Time (days)]]*(M1294^2)+Table1[[#This Row],[APU
(units)]]*P1294)</f>
        <v>360.70888344205997</v>
      </c>
      <c r="R1294" s="58">
        <f>Table1[[#This Row],[Safety Stock]]+(E1294/30)*Table1[[#This Row],[Lead Time (days)]]</f>
        <v>13085.30888344206</v>
      </c>
      <c r="S1294" s="58" t="str">
        <f>IF(Table1[[#This Row],[On Hand Stock (units)]]&gt;R1294,"yes","no")</f>
        <v>no</v>
      </c>
      <c r="T1294" s="59">
        <f>Table1[[#This Row],[On Hand Stock (units)]]-J1294</f>
        <v>5034.2127052678734</v>
      </c>
      <c r="U1294" s="59">
        <f>Table1[[#This Row],[Exp. Lead time]]*Table1[[#This Row],[APU
(units)]]/30</f>
        <v>12724.6</v>
      </c>
      <c r="V1294" s="59">
        <f>Table1[[#This Row],[On Hand Stock (units)]]+U1294</f>
        <v>20262.012705267873</v>
      </c>
      <c r="W1294" s="59" t="str">
        <f>IF(Table1[[#This Row],[On hand quantity after purchase]]&gt;Table1[[#This Row],[APU  Projection for oct]],"Yes","No")</f>
        <v>Yes</v>
      </c>
      <c r="X1294" s="59">
        <f>AE1294-Table1[[#This Row],[On Hand Stock (units)]]</f>
        <v>-68054.595812543848</v>
      </c>
      <c r="Y1294" s="59">
        <f>MAX(Table1[[#This Row],[Qty required to meet next quarter]],Table1[[#This Row],[MOQ/One lead time demand]])</f>
        <v>12724.6</v>
      </c>
      <c r="Z1294" s="59">
        <f>Table1[[#This Row],[Qty to purchase]]*Table1[[#This Row],[Std. Price ($)]]</f>
        <v>205086.00941910199</v>
      </c>
      <c r="AA1294" s="59"/>
      <c r="AB1294" s="59"/>
      <c r="AC1294" s="61">
        <f>Table1[[#This Row],[On Hand Stock (units)]]-(12*Table1[[#This Row],[APU
(units)]])</f>
        <v>-67558.587294732133</v>
      </c>
      <c r="AD1294" s="64">
        <v>-3754.7999999999988</v>
      </c>
      <c r="AE1294" s="65">
        <f>AD1294*Table1[[#This Row],[Std. Price ($)]]</f>
        <v>-60517.183107275974</v>
      </c>
    </row>
    <row r="1295" spans="1:31" ht="18.5" x14ac:dyDescent="0.35">
      <c r="A1295" s="46">
        <v>18136.164797898036</v>
      </c>
      <c r="B1295" s="47">
        <v>5.5471444799999992</v>
      </c>
      <c r="C1295" s="47">
        <v>11892.492231024718</v>
      </c>
      <c r="D1295" s="47">
        <f>Table1[[#This Row],[On-Hand Stock ($)]]/Table1[[#This Row],[Std. Price ($)]]</f>
        <v>2143.8944440518198</v>
      </c>
      <c r="E1295" s="48">
        <v>6210</v>
      </c>
      <c r="F1295" s="49">
        <v>-0.7</v>
      </c>
      <c r="G1295" s="48">
        <v>0.87</v>
      </c>
      <c r="H1295" s="48">
        <v>0.35</v>
      </c>
      <c r="I1295" s="48">
        <v>16</v>
      </c>
      <c r="J1295" s="55">
        <f>Table1[[#This Row],[APU
(units)]]+(Table1[[#This Row],[APU Trend]]*Table1[[#This Row],[APU
(units)]])</f>
        <v>1863</v>
      </c>
      <c r="K1295" s="55" t="str">
        <f>IF(Table1[[#This Row],[On Hand Stock (units)]]&gt;J1295,"Yes","No")</f>
        <v>Yes</v>
      </c>
      <c r="L1295" s="55">
        <f>Table1[[#This Row],[Lead Time (days)]]/Table1[[#This Row],[S-OTD]]</f>
        <v>18.390804597701148</v>
      </c>
      <c r="M1295" s="55">
        <f>(Table1[[#This Row],[Demand variability (COV)]]/100)*E1295</f>
        <v>21.734999999999999</v>
      </c>
      <c r="N1295" s="55">
        <f>AVERAGE(Table1[[#This Row],[Lead Time (days)]],Table1[[#This Row],[Exp. Lead time]])</f>
        <v>17.195402298850574</v>
      </c>
      <c r="O1295" s="55">
        <f>(Table1[[#This Row],[Exp. Lead time]]-N1295)^2</f>
        <v>1.4289866560972373</v>
      </c>
      <c r="P1295" s="55">
        <v>1.4289866560972373</v>
      </c>
      <c r="Q1295" s="55">
        <f>1.64*SQRT(Table1[[#This Row],[Lead Time (days)]]*(M1295^2)+Table1[[#This Row],[APU
(units)]]*P1295)</f>
        <v>210.23092600077891</v>
      </c>
      <c r="R1295" s="58">
        <f>Table1[[#This Row],[Safety Stock]]+(E1295/30)*Table1[[#This Row],[Lead Time (days)]]</f>
        <v>3522.2309260007787</v>
      </c>
      <c r="S1295" s="58" t="str">
        <f>IF(Table1[[#This Row],[On Hand Stock (units)]]&gt;R1295,"yes","no")</f>
        <v>no</v>
      </c>
      <c r="T1295" s="59">
        <f>Table1[[#This Row],[On Hand Stock (units)]]-J1295</f>
        <v>280.89444405181985</v>
      </c>
      <c r="U1295" s="59">
        <f>Table1[[#This Row],[Exp. Lead time]]*Table1[[#This Row],[APU
(units)]]/30</f>
        <v>3806.8965517241377</v>
      </c>
      <c r="V1295" s="59">
        <f>Table1[[#This Row],[On Hand Stock (units)]]+U1295</f>
        <v>5950.7909957759575</v>
      </c>
      <c r="W1295" s="59" t="str">
        <f>IF(Table1[[#This Row],[On hand quantity after purchase]]&gt;Table1[[#This Row],[APU  Projection for oct]],"Yes","No")</f>
        <v>Yes</v>
      </c>
      <c r="X1295" s="59">
        <f>AE1295-Table1[[#This Row],[On Hand Stock (units)]]</f>
        <v>-43481.215109011799</v>
      </c>
      <c r="Y1295" s="59">
        <f>MAX(Table1[[#This Row],[Qty required to meet next quarter]],Table1[[#This Row],[MOQ/One lead time demand]])</f>
        <v>3806.8965517241377</v>
      </c>
      <c r="Z1295" s="59">
        <f>Table1[[#This Row],[Qty to purchase]]*Table1[[#This Row],[Std. Price ($)]]</f>
        <v>21117.40519282758</v>
      </c>
      <c r="AA1295" s="59"/>
      <c r="AB1295" s="59"/>
      <c r="AC1295" s="61">
        <f>Table1[[#This Row],[On Hand Stock (units)]]-(12*Table1[[#This Row],[APU
(units)]])</f>
        <v>-72376.105555948176</v>
      </c>
      <c r="AD1295" s="64">
        <v>-7451.9999999999982</v>
      </c>
      <c r="AE1295" s="65">
        <f>AD1295*Table1[[#This Row],[Std. Price ($)]]</f>
        <v>-41337.320664959982</v>
      </c>
    </row>
    <row r="1296" spans="1:31" ht="18.5" x14ac:dyDescent="0.35">
      <c r="A1296" s="46">
        <v>60478.855302204713</v>
      </c>
      <c r="B1296" s="47">
        <v>7.2626617299999996</v>
      </c>
      <c r="C1296" s="47">
        <v>7079.0042125416549</v>
      </c>
      <c r="D1296" s="47">
        <f>Table1[[#This Row],[On-Hand Stock ($)]]/Table1[[#This Row],[Std. Price ($)]]</f>
        <v>974.71209257899102</v>
      </c>
      <c r="E1296" s="48">
        <v>7640</v>
      </c>
      <c r="F1296" s="49">
        <v>0.8</v>
      </c>
      <c r="G1296" s="48">
        <v>1</v>
      </c>
      <c r="H1296" s="48">
        <v>0.41</v>
      </c>
      <c r="I1296" s="48">
        <v>6</v>
      </c>
      <c r="J1296" s="55">
        <f>Table1[[#This Row],[APU
(units)]]+(Table1[[#This Row],[APU Trend]]*Table1[[#This Row],[APU
(units)]])</f>
        <v>13752</v>
      </c>
      <c r="K1296" s="55" t="str">
        <f>IF(Table1[[#This Row],[On Hand Stock (units)]]&gt;J1296,"Yes","No")</f>
        <v>No</v>
      </c>
      <c r="L1296" s="55">
        <f>Table1[[#This Row],[Lead Time (days)]]/Table1[[#This Row],[S-OTD]]</f>
        <v>6</v>
      </c>
      <c r="M1296" s="55">
        <f>(Table1[[#This Row],[Demand variability (COV)]]/100)*E1296</f>
        <v>31.323999999999995</v>
      </c>
      <c r="N1296" s="55">
        <f>AVERAGE(Table1[[#This Row],[Lead Time (days)]],Table1[[#This Row],[Exp. Lead time]])</f>
        <v>6</v>
      </c>
      <c r="O1296" s="55">
        <f>(Table1[[#This Row],[Exp. Lead time]]-N1296)^2</f>
        <v>0</v>
      </c>
      <c r="P1296" s="55">
        <v>0</v>
      </c>
      <c r="Q1296" s="55">
        <f>1.64*SQRT(Table1[[#This Row],[Lead Time (days)]]*(M1296^2)+Table1[[#This Row],[APU
(units)]]*P1296)</f>
        <v>125.83361939282202</v>
      </c>
      <c r="R1296" s="58">
        <f>Table1[[#This Row],[Safety Stock]]+(E1296/30)*Table1[[#This Row],[Lead Time (days)]]</f>
        <v>1653.8336193928221</v>
      </c>
      <c r="S1296" s="58" t="str">
        <f>IF(Table1[[#This Row],[On Hand Stock (units)]]&gt;R1296,"yes","no")</f>
        <v>no</v>
      </c>
      <c r="T1296" s="59">
        <f>Table1[[#This Row],[On Hand Stock (units)]]-J1296</f>
        <v>-12777.287907421009</v>
      </c>
      <c r="U1296" s="59">
        <f>Table1[[#This Row],[Exp. Lead time]]*Table1[[#This Row],[APU
(units)]]/30</f>
        <v>1528</v>
      </c>
      <c r="V1296" s="59">
        <f>Table1[[#This Row],[On Hand Stock (units)]]+U1296</f>
        <v>2502.7120925789909</v>
      </c>
      <c r="W1296" s="59" t="str">
        <f>IF(Table1[[#This Row],[On hand quantity after purchase]]&gt;Table1[[#This Row],[APU  Projection for oct]],"Yes","No")</f>
        <v>No</v>
      </c>
      <c r="X1296" s="59">
        <f>AE1296-Table1[[#This Row],[On Hand Stock (units)]]</f>
        <v>431821.825721581</v>
      </c>
      <c r="Y1296" s="59">
        <f>MAX(Table1[[#This Row],[Qty required to meet next quarter]],Table1[[#This Row],[MOQ/One lead time demand]])</f>
        <v>431821.825721581</v>
      </c>
      <c r="Z1296" s="59">
        <f>Table1[[#This Row],[Qty to purchase]]*Table1[[#This Row],[Std. Price ($)]]</f>
        <v>3136175.8478468559</v>
      </c>
      <c r="AA1296" s="59"/>
      <c r="AB1296" s="59"/>
      <c r="AC1296" s="61">
        <f>Table1[[#This Row],[On Hand Stock (units)]]-(12*Table1[[#This Row],[APU
(units)]])</f>
        <v>-90705.287907421007</v>
      </c>
      <c r="AD1296" s="64">
        <v>59592</v>
      </c>
      <c r="AE1296" s="65">
        <f>AD1296*Table1[[#This Row],[Std. Price ($)]]</f>
        <v>432796.53781415999</v>
      </c>
    </row>
    <row r="1297" spans="1:31" ht="18.5" x14ac:dyDescent="0.35">
      <c r="A1297" s="46">
        <v>97672.299102148958</v>
      </c>
      <c r="B1297" s="47">
        <v>6.883780129999999</v>
      </c>
      <c r="C1297" s="47">
        <v>5591.7900733444312</v>
      </c>
      <c r="D1297" s="47">
        <f>Table1[[#This Row],[On-Hand Stock ($)]]/Table1[[#This Row],[Std. Price ($)]]</f>
        <v>812.31386937752643</v>
      </c>
      <c r="E1297" s="48">
        <v>6396</v>
      </c>
      <c r="F1297" s="49">
        <v>1.2</v>
      </c>
      <c r="G1297" s="48">
        <v>1</v>
      </c>
      <c r="H1297" s="48">
        <v>0.51</v>
      </c>
      <c r="I1297" s="48">
        <v>5</v>
      </c>
      <c r="J1297" s="55">
        <f>Table1[[#This Row],[APU
(units)]]+(Table1[[#This Row],[APU Trend]]*Table1[[#This Row],[APU
(units)]])</f>
        <v>14071.2</v>
      </c>
      <c r="K1297" s="55" t="str">
        <f>IF(Table1[[#This Row],[On Hand Stock (units)]]&gt;J1297,"Yes","No")</f>
        <v>No</v>
      </c>
      <c r="L1297" s="55">
        <f>Table1[[#This Row],[Lead Time (days)]]/Table1[[#This Row],[S-OTD]]</f>
        <v>5</v>
      </c>
      <c r="M1297" s="55">
        <f>(Table1[[#This Row],[Demand variability (COV)]]/100)*E1297</f>
        <v>32.619600000000005</v>
      </c>
      <c r="N1297" s="55">
        <f>AVERAGE(Table1[[#This Row],[Lead Time (days)]],Table1[[#This Row],[Exp. Lead time]])</f>
        <v>5</v>
      </c>
      <c r="O1297" s="55">
        <f>(Table1[[#This Row],[Exp. Lead time]]-N1297)^2</f>
        <v>0</v>
      </c>
      <c r="P1297" s="55">
        <v>0</v>
      </c>
      <c r="Q1297" s="55">
        <f>1.64*SQRT(Table1[[#This Row],[Lead Time (days)]]*(M1297^2)+Table1[[#This Row],[APU
(units)]]*P1297)</f>
        <v>119.62101451811752</v>
      </c>
      <c r="R1297" s="58">
        <f>Table1[[#This Row],[Safety Stock]]+(E1297/30)*Table1[[#This Row],[Lead Time (days)]]</f>
        <v>1185.6210145181176</v>
      </c>
      <c r="S1297" s="58" t="str">
        <f>IF(Table1[[#This Row],[On Hand Stock (units)]]&gt;R1297,"yes","no")</f>
        <v>no</v>
      </c>
      <c r="T1297" s="59">
        <f>Table1[[#This Row],[On Hand Stock (units)]]-J1297</f>
        <v>-13258.886130622474</v>
      </c>
      <c r="U1297" s="59">
        <f>Table1[[#This Row],[Exp. Lead time]]*Table1[[#This Row],[APU
(units)]]/30</f>
        <v>1066</v>
      </c>
      <c r="V1297" s="59">
        <f>Table1[[#This Row],[On Hand Stock (units)]]+U1297</f>
        <v>1878.3138693775263</v>
      </c>
      <c r="W1297" s="59" t="str">
        <f>IF(Table1[[#This Row],[On hand quantity after purchase]]&gt;Table1[[#This Row],[APU  Projection for oct]],"Yes","No")</f>
        <v>No</v>
      </c>
      <c r="X1297" s="59">
        <f>AE1297-Table1[[#This Row],[On Hand Stock (units)]]</f>
        <v>448279.9947877184</v>
      </c>
      <c r="Y1297" s="59">
        <f>MAX(Table1[[#This Row],[Qty required to meet next quarter]],Table1[[#This Row],[MOQ/One lead time demand]])</f>
        <v>448279.9947877184</v>
      </c>
      <c r="Z1297" s="59">
        <f>Table1[[#This Row],[Qty to purchase]]*Table1[[#This Row],[Std. Price ($)]]</f>
        <v>3085860.9207961992</v>
      </c>
      <c r="AA1297" s="59"/>
      <c r="AB1297" s="59"/>
      <c r="AC1297" s="61">
        <f>Table1[[#This Row],[On Hand Stock (units)]]-(12*Table1[[#This Row],[APU
(units)]])</f>
        <v>-75939.686130622475</v>
      </c>
      <c r="AD1297" s="64">
        <v>65239.200000000004</v>
      </c>
      <c r="AE1297" s="65">
        <f>AD1297*Table1[[#This Row],[Std. Price ($)]]</f>
        <v>449092.30865709594</v>
      </c>
    </row>
    <row r="1298" spans="1:31" ht="18.5" x14ac:dyDescent="0.35">
      <c r="A1298" s="46">
        <v>53498.339203402582</v>
      </c>
      <c r="B1298" s="47">
        <v>5.2528064699999995</v>
      </c>
      <c r="C1298" s="47">
        <v>89424.60240255922</v>
      </c>
      <c r="D1298" s="47">
        <f>Table1[[#This Row],[On-Hand Stock ($)]]/Table1[[#This Row],[Std. Price ($)]]</f>
        <v>17024.157069803339</v>
      </c>
      <c r="E1298" s="48">
        <v>6670</v>
      </c>
      <c r="F1298" s="49">
        <v>0.5</v>
      </c>
      <c r="G1298" s="48">
        <v>0.88</v>
      </c>
      <c r="H1298" s="48">
        <v>0.45</v>
      </c>
      <c r="I1298" s="48">
        <v>100</v>
      </c>
      <c r="J1298" s="55">
        <f>Table1[[#This Row],[APU
(units)]]+(Table1[[#This Row],[APU Trend]]*Table1[[#This Row],[APU
(units)]])</f>
        <v>10005</v>
      </c>
      <c r="K1298" s="55" t="str">
        <f>IF(Table1[[#This Row],[On Hand Stock (units)]]&gt;J1298,"Yes","No")</f>
        <v>Yes</v>
      </c>
      <c r="L1298" s="55">
        <f>Table1[[#This Row],[Lead Time (days)]]/Table1[[#This Row],[S-OTD]]</f>
        <v>113.63636363636364</v>
      </c>
      <c r="M1298" s="55">
        <f>(Table1[[#This Row],[Demand variability (COV)]]/100)*E1298</f>
        <v>30.015000000000004</v>
      </c>
      <c r="N1298" s="55">
        <f>AVERAGE(Table1[[#This Row],[Lead Time (days)]],Table1[[#This Row],[Exp. Lead time]])</f>
        <v>106.81818181818181</v>
      </c>
      <c r="O1298" s="55">
        <f>(Table1[[#This Row],[Exp. Lead time]]-N1298)^2</f>
        <v>46.48760330578525</v>
      </c>
      <c r="P1298" s="55">
        <v>46.48760330578525</v>
      </c>
      <c r="Q1298" s="55">
        <f>1.64*SQRT(Table1[[#This Row],[Lead Time (days)]]*(M1298^2)+Table1[[#This Row],[APU
(units)]]*P1298)</f>
        <v>1037.4375260148297</v>
      </c>
      <c r="R1298" s="58">
        <f>Table1[[#This Row],[Safety Stock]]+(E1298/30)*Table1[[#This Row],[Lead Time (days)]]</f>
        <v>23270.770859348166</v>
      </c>
      <c r="S1298" s="58" t="str">
        <f>IF(Table1[[#This Row],[On Hand Stock (units)]]&gt;R1298,"yes","no")</f>
        <v>no</v>
      </c>
      <c r="T1298" s="59">
        <f>Table1[[#This Row],[On Hand Stock (units)]]-J1298</f>
        <v>7019.1570698033393</v>
      </c>
      <c r="U1298" s="59">
        <f>Table1[[#This Row],[Exp. Lead time]]*Table1[[#This Row],[APU
(units)]]/30</f>
        <v>25265.151515151516</v>
      </c>
      <c r="V1298" s="59">
        <f>Table1[[#This Row],[On Hand Stock (units)]]+U1298</f>
        <v>42289.308584954852</v>
      </c>
      <c r="W1298" s="59" t="str">
        <f>IF(Table1[[#This Row],[On hand quantity after purchase]]&gt;Table1[[#This Row],[APU  Projection for oct]],"Yes","No")</f>
        <v>Yes</v>
      </c>
      <c r="X1298" s="59">
        <f>AE1298-Table1[[#This Row],[On Hand Stock (units)]]</f>
        <v>193193.15785959666</v>
      </c>
      <c r="Y1298" s="59">
        <f>MAX(Table1[[#This Row],[Qty required to meet next quarter]],Table1[[#This Row],[MOQ/One lead time demand]])</f>
        <v>193193.15785959666</v>
      </c>
      <c r="Z1298" s="59">
        <f>Table1[[#This Row],[Qty to purchase]]*Table1[[#This Row],[Std. Price ($)]]</f>
        <v>1014806.2695646206</v>
      </c>
      <c r="AA1298" s="59"/>
      <c r="AB1298" s="59"/>
      <c r="AC1298" s="61">
        <f>Table1[[#This Row],[On Hand Stock (units)]]-(12*Table1[[#This Row],[APU
(units)]])</f>
        <v>-63015.842930196661</v>
      </c>
      <c r="AD1298" s="64">
        <v>40020</v>
      </c>
      <c r="AE1298" s="65">
        <f>AD1298*Table1[[#This Row],[Std. Price ($)]]</f>
        <v>210217.31492939999</v>
      </c>
    </row>
    <row r="1299" spans="1:31" ht="18.5" x14ac:dyDescent="0.35">
      <c r="A1299" s="46">
        <v>25048.87383006973</v>
      </c>
      <c r="B1299" s="47">
        <v>6.8829876399999996</v>
      </c>
      <c r="C1299" s="47">
        <v>16090.94073569636</v>
      </c>
      <c r="D1299" s="47">
        <f>Table1[[#This Row],[On-Hand Stock ($)]]/Table1[[#This Row],[Std. Price ($)]]</f>
        <v>2337.7843426864501</v>
      </c>
      <c r="E1299" s="48">
        <v>7414</v>
      </c>
      <c r="F1299" s="49">
        <v>1.5</v>
      </c>
      <c r="G1299" s="48">
        <v>1</v>
      </c>
      <c r="H1299" s="48">
        <v>0.67</v>
      </c>
      <c r="I1299" s="48">
        <v>10</v>
      </c>
      <c r="J1299" s="55">
        <f>Table1[[#This Row],[APU
(units)]]+(Table1[[#This Row],[APU Trend]]*Table1[[#This Row],[APU
(units)]])</f>
        <v>18535</v>
      </c>
      <c r="K1299" s="55" t="str">
        <f>IF(Table1[[#This Row],[On Hand Stock (units)]]&gt;J1299,"Yes","No")</f>
        <v>No</v>
      </c>
      <c r="L1299" s="55">
        <f>Table1[[#This Row],[Lead Time (days)]]/Table1[[#This Row],[S-OTD]]</f>
        <v>10</v>
      </c>
      <c r="M1299" s="55">
        <f>(Table1[[#This Row],[Demand variability (COV)]]/100)*E1299</f>
        <v>49.6738</v>
      </c>
      <c r="N1299" s="55">
        <f>AVERAGE(Table1[[#This Row],[Lead Time (days)]],Table1[[#This Row],[Exp. Lead time]])</f>
        <v>10</v>
      </c>
      <c r="O1299" s="55">
        <f>(Table1[[#This Row],[Exp. Lead time]]-N1299)^2</f>
        <v>0</v>
      </c>
      <c r="P1299" s="55">
        <v>0</v>
      </c>
      <c r="Q1299" s="55">
        <f>1.64*SQRT(Table1[[#This Row],[Lead Time (days)]]*(M1299^2)+Table1[[#This Row],[APU
(units)]]*P1299)</f>
        <v>257.61505077850211</v>
      </c>
      <c r="R1299" s="58">
        <f>Table1[[#This Row],[Safety Stock]]+(E1299/30)*Table1[[#This Row],[Lead Time (days)]]</f>
        <v>2728.9483841118354</v>
      </c>
      <c r="S1299" s="58" t="str">
        <f>IF(Table1[[#This Row],[On Hand Stock (units)]]&gt;R1299,"yes","no")</f>
        <v>no</v>
      </c>
      <c r="T1299" s="59">
        <f>Table1[[#This Row],[On Hand Stock (units)]]-J1299</f>
        <v>-16197.215657313551</v>
      </c>
      <c r="U1299" s="59">
        <f>Table1[[#This Row],[Exp. Lead time]]*Table1[[#This Row],[APU
(units)]]/30</f>
        <v>2471.3333333333335</v>
      </c>
      <c r="V1299" s="59">
        <f>Table1[[#This Row],[On Hand Stock (units)]]+U1299</f>
        <v>4809.1176760197832</v>
      </c>
      <c r="W1299" s="59" t="str">
        <f>IF(Table1[[#This Row],[On hand quantity after purchase]]&gt;Table1[[#This Row],[APU  Projection for oct]],"Yes","No")</f>
        <v>No</v>
      </c>
      <c r="X1299" s="59">
        <f>AE1299-Table1[[#This Row],[On Hand Stock (units)]]</f>
        <v>610027.86001283361</v>
      </c>
      <c r="Y1299" s="59">
        <f>MAX(Table1[[#This Row],[Qty required to meet next quarter]],Table1[[#This Row],[MOQ/One lead time demand]])</f>
        <v>610027.86001283361</v>
      </c>
      <c r="Z1299" s="59">
        <f>Table1[[#This Row],[Qty to purchase]]*Table1[[#This Row],[Std. Price ($)]]</f>
        <v>4198814.2205239842</v>
      </c>
      <c r="AA1299" s="59"/>
      <c r="AB1299" s="59"/>
      <c r="AC1299" s="61">
        <f>Table1[[#This Row],[On Hand Stock (units)]]-(12*Table1[[#This Row],[APU
(units)]])</f>
        <v>-86630.215657313543</v>
      </c>
      <c r="AD1299" s="64">
        <v>88968</v>
      </c>
      <c r="AE1299" s="65">
        <f>AD1299*Table1[[#This Row],[Std. Price ($)]]</f>
        <v>612365.64435552002</v>
      </c>
    </row>
    <row r="1300" spans="1:31" ht="18.5" x14ac:dyDescent="0.35">
      <c r="A1300" s="46">
        <v>91487.042916209743</v>
      </c>
      <c r="B1300" s="47">
        <v>14.67163139</v>
      </c>
      <c r="C1300" s="47">
        <v>177154.2712607194</v>
      </c>
      <c r="D1300" s="47">
        <f>Table1[[#This Row],[On-Hand Stock ($)]]/Table1[[#This Row],[Std. Price ($)]]</f>
        <v>12074.613010075043</v>
      </c>
      <c r="E1300" s="48">
        <v>8812</v>
      </c>
      <c r="F1300" s="49">
        <v>0.2</v>
      </c>
      <c r="G1300" s="48">
        <v>1</v>
      </c>
      <c r="H1300" s="48">
        <v>0.95</v>
      </c>
      <c r="I1300" s="48">
        <v>35</v>
      </c>
      <c r="J1300" s="55">
        <f>Table1[[#This Row],[APU
(units)]]+(Table1[[#This Row],[APU Trend]]*Table1[[#This Row],[APU
(units)]])</f>
        <v>10574.4</v>
      </c>
      <c r="K1300" s="55" t="str">
        <f>IF(Table1[[#This Row],[On Hand Stock (units)]]&gt;J1300,"Yes","No")</f>
        <v>Yes</v>
      </c>
      <c r="L1300" s="55">
        <f>Table1[[#This Row],[Lead Time (days)]]/Table1[[#This Row],[S-OTD]]</f>
        <v>35</v>
      </c>
      <c r="M1300" s="55">
        <f>(Table1[[#This Row],[Demand variability (COV)]]/100)*E1300</f>
        <v>83.713999999999999</v>
      </c>
      <c r="N1300" s="55">
        <f>AVERAGE(Table1[[#This Row],[Lead Time (days)]],Table1[[#This Row],[Exp. Lead time]])</f>
        <v>35</v>
      </c>
      <c r="O1300" s="55">
        <f>(Table1[[#This Row],[Exp. Lead time]]-N1300)^2</f>
        <v>0</v>
      </c>
      <c r="P1300" s="55">
        <v>0</v>
      </c>
      <c r="Q1300" s="55">
        <f>1.64*SQRT(Table1[[#This Row],[Lead Time (days)]]*(M1300^2)+Table1[[#This Row],[APU
(units)]]*P1300)</f>
        <v>812.22427285833794</v>
      </c>
      <c r="R1300" s="58">
        <f>Table1[[#This Row],[Safety Stock]]+(E1300/30)*Table1[[#This Row],[Lead Time (days)]]</f>
        <v>11092.890939525007</v>
      </c>
      <c r="S1300" s="58" t="str">
        <f>IF(Table1[[#This Row],[On Hand Stock (units)]]&gt;R1300,"yes","no")</f>
        <v>yes</v>
      </c>
      <c r="T1300" s="59">
        <f>Table1[[#This Row],[On Hand Stock (units)]]-J1300</f>
        <v>1500.2130100750437</v>
      </c>
      <c r="U1300" s="59">
        <f>Table1[[#This Row],[Exp. Lead time]]*Table1[[#This Row],[APU
(units)]]/30</f>
        <v>10280.666666666666</v>
      </c>
      <c r="V1300" s="59">
        <f>Table1[[#This Row],[On Hand Stock (units)]]+U1300</f>
        <v>22355.279676741709</v>
      </c>
      <c r="W1300" s="59" t="str">
        <f>IF(Table1[[#This Row],[On hand quantity after purchase]]&gt;Table1[[#This Row],[APU  Projection for oct]],"Yes","No")</f>
        <v>Yes</v>
      </c>
      <c r="X1300" s="59">
        <f>AE1300-Table1[[#This Row],[On Hand Stock (units)]]</f>
        <v>530928.33338638081</v>
      </c>
      <c r="Y1300" s="59">
        <f>MAX(Table1[[#This Row],[Qty required to meet next quarter]],Table1[[#This Row],[MOQ/One lead time demand]])</f>
        <v>530928.33338638081</v>
      </c>
      <c r="Z1300" s="59">
        <f>Table1[[#This Row],[Qty to purchase]]*Table1[[#This Row],[Std. Price ($)]]</f>
        <v>7789584.80195201</v>
      </c>
      <c r="AA1300" s="59"/>
      <c r="AB1300" s="59"/>
      <c r="AC1300" s="61">
        <f>Table1[[#This Row],[On Hand Stock (units)]]-(12*Table1[[#This Row],[APU
(units)]])</f>
        <v>-93669.386989924955</v>
      </c>
      <c r="AD1300" s="64">
        <v>37010.399999999994</v>
      </c>
      <c r="AE1300" s="65">
        <f>AD1300*Table1[[#This Row],[Std. Price ($)]]</f>
        <v>543002.94639645587</v>
      </c>
    </row>
    <row r="1301" spans="1:31" ht="18.5" x14ac:dyDescent="0.35">
      <c r="A1301" s="46">
        <v>80947.587017976912</v>
      </c>
      <c r="B1301" s="47">
        <v>9.2795805999999992</v>
      </c>
      <c r="C1301" s="47">
        <v>95814.938729676127</v>
      </c>
      <c r="D1301" s="47">
        <f>Table1[[#This Row],[On-Hand Stock ($)]]/Table1[[#This Row],[Std. Price ($)]]</f>
        <v>10325.352282588734</v>
      </c>
      <c r="E1301" s="48">
        <v>7358</v>
      </c>
      <c r="F1301" s="49">
        <v>-0.4</v>
      </c>
      <c r="G1301" s="48">
        <v>1</v>
      </c>
      <c r="H1301" s="48">
        <v>0.45</v>
      </c>
      <c r="I1301" s="48">
        <v>65</v>
      </c>
      <c r="J1301" s="55">
        <f>Table1[[#This Row],[APU
(units)]]+(Table1[[#This Row],[APU Trend]]*Table1[[#This Row],[APU
(units)]])</f>
        <v>4414.7999999999993</v>
      </c>
      <c r="K1301" s="55" t="str">
        <f>IF(Table1[[#This Row],[On Hand Stock (units)]]&gt;J1301,"Yes","No")</f>
        <v>Yes</v>
      </c>
      <c r="L1301" s="55">
        <f>Table1[[#This Row],[Lead Time (days)]]/Table1[[#This Row],[S-OTD]]</f>
        <v>65</v>
      </c>
      <c r="M1301" s="55">
        <f>(Table1[[#This Row],[Demand variability (COV)]]/100)*E1301</f>
        <v>33.111000000000004</v>
      </c>
      <c r="N1301" s="55">
        <f>AVERAGE(Table1[[#This Row],[Lead Time (days)]],Table1[[#This Row],[Exp. Lead time]])</f>
        <v>65</v>
      </c>
      <c r="O1301" s="55">
        <f>(Table1[[#This Row],[Exp. Lead time]]-N1301)^2</f>
        <v>0</v>
      </c>
      <c r="P1301" s="55">
        <v>0</v>
      </c>
      <c r="Q1301" s="55">
        <f>1.64*SQRT(Table1[[#This Row],[Lead Time (days)]]*(M1301^2)+Table1[[#This Row],[APU
(units)]]*P1301)</f>
        <v>437.79704273841782</v>
      </c>
      <c r="R1301" s="58">
        <f>Table1[[#This Row],[Safety Stock]]+(E1301/30)*Table1[[#This Row],[Lead Time (days)]]</f>
        <v>16380.130376071751</v>
      </c>
      <c r="S1301" s="58" t="str">
        <f>IF(Table1[[#This Row],[On Hand Stock (units)]]&gt;R1301,"yes","no")</f>
        <v>no</v>
      </c>
      <c r="T1301" s="59">
        <f>Table1[[#This Row],[On Hand Stock (units)]]-J1301</f>
        <v>5910.5522825887347</v>
      </c>
      <c r="U1301" s="59">
        <f>Table1[[#This Row],[Exp. Lead time]]*Table1[[#This Row],[APU
(units)]]/30</f>
        <v>15942.333333333334</v>
      </c>
      <c r="V1301" s="59">
        <f>Table1[[#This Row],[On Hand Stock (units)]]+U1301</f>
        <v>26267.68561592207</v>
      </c>
      <c r="W1301" s="59" t="str">
        <f>IF(Table1[[#This Row],[On hand quantity after purchase]]&gt;Table1[[#This Row],[APU  Projection for oct]],"Yes","No")</f>
        <v>Yes</v>
      </c>
      <c r="X1301" s="59">
        <f>AE1301-Table1[[#This Row],[On Hand Stock (units)]]</f>
        <v>30642.140150291227</v>
      </c>
      <c r="Y1301" s="59">
        <f>MAX(Table1[[#This Row],[Qty required to meet next quarter]],Table1[[#This Row],[MOQ/One lead time demand]])</f>
        <v>30642.140150291227</v>
      </c>
      <c r="Z1301" s="59">
        <f>Table1[[#This Row],[Qty to purchase]]*Table1[[#This Row],[Std. Price ($)]]</f>
        <v>284346.20928112353</v>
      </c>
      <c r="AA1301" s="59"/>
      <c r="AB1301" s="59"/>
      <c r="AC1301" s="61">
        <f>Table1[[#This Row],[On Hand Stock (units)]]-(12*Table1[[#This Row],[APU
(units)]])</f>
        <v>-77970.647717411266</v>
      </c>
      <c r="AD1301" s="64">
        <v>4414.7999999999965</v>
      </c>
      <c r="AE1301" s="65">
        <f>AD1301*Table1[[#This Row],[Std. Price ($)]]</f>
        <v>40967.492432879961</v>
      </c>
    </row>
    <row r="1302" spans="1:31" ht="18.5" x14ac:dyDescent="0.35">
      <c r="A1302" s="46">
        <v>71829.769368932233</v>
      </c>
      <c r="B1302" s="47">
        <v>16.609268579999998</v>
      </c>
      <c r="C1302" s="47">
        <v>48070.335899545629</v>
      </c>
      <c r="D1302" s="47">
        <f>Table1[[#This Row],[On-Hand Stock ($)]]/Table1[[#This Row],[Std. Price ($)]]</f>
        <v>2894.1874031364259</v>
      </c>
      <c r="E1302" s="48">
        <v>13104</v>
      </c>
      <c r="F1302" s="49">
        <v>0.5</v>
      </c>
      <c r="G1302" s="48">
        <v>1</v>
      </c>
      <c r="H1302" s="48">
        <v>0.24</v>
      </c>
      <c r="I1302" s="48">
        <v>19</v>
      </c>
      <c r="J1302" s="55">
        <f>Table1[[#This Row],[APU
(units)]]+(Table1[[#This Row],[APU Trend]]*Table1[[#This Row],[APU
(units)]])</f>
        <v>19656</v>
      </c>
      <c r="K1302" s="55" t="str">
        <f>IF(Table1[[#This Row],[On Hand Stock (units)]]&gt;J1302,"Yes","No")</f>
        <v>No</v>
      </c>
      <c r="L1302" s="55">
        <f>Table1[[#This Row],[Lead Time (days)]]/Table1[[#This Row],[S-OTD]]</f>
        <v>19</v>
      </c>
      <c r="M1302" s="55">
        <f>(Table1[[#This Row],[Demand variability (COV)]]/100)*E1302</f>
        <v>31.449599999999997</v>
      </c>
      <c r="N1302" s="55">
        <f>AVERAGE(Table1[[#This Row],[Lead Time (days)]],Table1[[#This Row],[Exp. Lead time]])</f>
        <v>19</v>
      </c>
      <c r="O1302" s="55">
        <f>(Table1[[#This Row],[Exp. Lead time]]-N1302)^2</f>
        <v>0</v>
      </c>
      <c r="P1302" s="55">
        <v>0</v>
      </c>
      <c r="Q1302" s="55">
        <f>1.64*SQRT(Table1[[#This Row],[Lead Time (days)]]*(M1302^2)+Table1[[#This Row],[APU
(units)]]*P1302)</f>
        <v>224.82043027223386</v>
      </c>
      <c r="R1302" s="58">
        <f>Table1[[#This Row],[Safety Stock]]+(E1302/30)*Table1[[#This Row],[Lead Time (days)]]</f>
        <v>8524.0204302722341</v>
      </c>
      <c r="S1302" s="58" t="str">
        <f>IF(Table1[[#This Row],[On Hand Stock (units)]]&gt;R1302,"yes","no")</f>
        <v>no</v>
      </c>
      <c r="T1302" s="59">
        <f>Table1[[#This Row],[On Hand Stock (units)]]-J1302</f>
        <v>-16761.812596863572</v>
      </c>
      <c r="U1302" s="59">
        <f>Table1[[#This Row],[Exp. Lead time]]*Table1[[#This Row],[APU
(units)]]/30</f>
        <v>8299.2000000000007</v>
      </c>
      <c r="V1302" s="59">
        <f>Table1[[#This Row],[On Hand Stock (units)]]+U1302</f>
        <v>11193.387403136427</v>
      </c>
      <c r="W1302" s="59" t="str">
        <f>IF(Table1[[#This Row],[On hand quantity after purchase]]&gt;Table1[[#This Row],[APU  Projection for oct]],"Yes","No")</f>
        <v>No</v>
      </c>
      <c r="X1302" s="59">
        <f>AE1302-Table1[[#This Row],[On Hand Stock (units)]]</f>
        <v>1302992.9454307836</v>
      </c>
      <c r="Y1302" s="59">
        <f>MAX(Table1[[#This Row],[Qty required to meet next quarter]],Table1[[#This Row],[MOQ/One lead time demand]])</f>
        <v>1302992.9454307836</v>
      </c>
      <c r="Z1302" s="59">
        <f>Table1[[#This Row],[Qty to purchase]]*Table1[[#This Row],[Std. Price ($)]]</f>
        <v>21641759.788505167</v>
      </c>
      <c r="AA1302" s="59"/>
      <c r="AB1302" s="59"/>
      <c r="AC1302" s="61">
        <f>Table1[[#This Row],[On Hand Stock (units)]]-(12*Table1[[#This Row],[APU
(units)]])</f>
        <v>-154353.81259686357</v>
      </c>
      <c r="AD1302" s="64">
        <v>78624</v>
      </c>
      <c r="AE1302" s="65">
        <f>AD1302*Table1[[#This Row],[Std. Price ($)]]</f>
        <v>1305887.13283392</v>
      </c>
    </row>
    <row r="1303" spans="1:31" ht="18.5" x14ac:dyDescent="0.35">
      <c r="A1303" s="46">
        <v>64596.809844369382</v>
      </c>
      <c r="B1303" s="47">
        <v>6.3395940599999996</v>
      </c>
      <c r="C1303" s="47">
        <v>16631.919848415291</v>
      </c>
      <c r="D1303" s="47">
        <f>Table1[[#This Row],[On-Hand Stock ($)]]/Table1[[#This Row],[Std. Price ($)]]</f>
        <v>2623.4991848066834</v>
      </c>
      <c r="E1303" s="48">
        <v>9814</v>
      </c>
      <c r="F1303" s="49">
        <v>0.8</v>
      </c>
      <c r="G1303" s="48">
        <v>1</v>
      </c>
      <c r="H1303" s="48">
        <v>0.27</v>
      </c>
      <c r="I1303" s="48">
        <v>16</v>
      </c>
      <c r="J1303" s="55">
        <f>Table1[[#This Row],[APU
(units)]]+(Table1[[#This Row],[APU Trend]]*Table1[[#This Row],[APU
(units)]])</f>
        <v>17665.2</v>
      </c>
      <c r="K1303" s="55" t="str">
        <f>IF(Table1[[#This Row],[On Hand Stock (units)]]&gt;J1303,"Yes","No")</f>
        <v>No</v>
      </c>
      <c r="L1303" s="55">
        <f>Table1[[#This Row],[Lead Time (days)]]/Table1[[#This Row],[S-OTD]]</f>
        <v>16</v>
      </c>
      <c r="M1303" s="55">
        <f>(Table1[[#This Row],[Demand variability (COV)]]/100)*E1303</f>
        <v>26.497800000000002</v>
      </c>
      <c r="N1303" s="55">
        <f>AVERAGE(Table1[[#This Row],[Lead Time (days)]],Table1[[#This Row],[Exp. Lead time]])</f>
        <v>16</v>
      </c>
      <c r="O1303" s="55">
        <f>(Table1[[#This Row],[Exp. Lead time]]-N1303)^2</f>
        <v>0</v>
      </c>
      <c r="P1303" s="55">
        <v>0</v>
      </c>
      <c r="Q1303" s="55">
        <f>1.64*SQRT(Table1[[#This Row],[Lead Time (days)]]*(M1303^2)+Table1[[#This Row],[APU
(units)]]*P1303)</f>
        <v>173.825568</v>
      </c>
      <c r="R1303" s="58">
        <f>Table1[[#This Row],[Safety Stock]]+(E1303/30)*Table1[[#This Row],[Lead Time (days)]]</f>
        <v>5407.9589013333334</v>
      </c>
      <c r="S1303" s="58" t="str">
        <f>IF(Table1[[#This Row],[On Hand Stock (units)]]&gt;R1303,"yes","no")</f>
        <v>no</v>
      </c>
      <c r="T1303" s="59">
        <f>Table1[[#This Row],[On Hand Stock (units)]]-J1303</f>
        <v>-15041.700815193317</v>
      </c>
      <c r="U1303" s="59">
        <f>Table1[[#This Row],[Exp. Lead time]]*Table1[[#This Row],[APU
(units)]]/30</f>
        <v>5234.1333333333332</v>
      </c>
      <c r="V1303" s="59">
        <f>Table1[[#This Row],[On Hand Stock (units)]]+U1303</f>
        <v>7857.6325181400171</v>
      </c>
      <c r="W1303" s="59" t="str">
        <f>IF(Table1[[#This Row],[On hand quantity after purchase]]&gt;Table1[[#This Row],[APU  Projection for oct]],"Yes","No")</f>
        <v>No</v>
      </c>
      <c r="X1303" s="59">
        <f>AE1303-Table1[[#This Row],[On Hand Stock (units)]]</f>
        <v>482667.35443294537</v>
      </c>
      <c r="Y1303" s="59">
        <f>MAX(Table1[[#This Row],[Qty required to meet next quarter]],Table1[[#This Row],[MOQ/One lead time demand]])</f>
        <v>482667.35443294537</v>
      </c>
      <c r="Z1303" s="59">
        <f>Table1[[#This Row],[Qty to purchase]]*Table1[[#This Row],[Std. Price ($)]]</f>
        <v>3059915.093119015</v>
      </c>
      <c r="AA1303" s="59"/>
      <c r="AB1303" s="59"/>
      <c r="AC1303" s="61">
        <f>Table1[[#This Row],[On Hand Stock (units)]]-(12*Table1[[#This Row],[APU
(units)]])</f>
        <v>-115144.50081519331</v>
      </c>
      <c r="AD1303" s="64">
        <v>76549.200000000012</v>
      </c>
      <c r="AE1303" s="65">
        <f>AD1303*Table1[[#This Row],[Std. Price ($)]]</f>
        <v>485290.85361775203</v>
      </c>
    </row>
    <row r="1304" spans="1:31" ht="18.5" x14ac:dyDescent="0.35">
      <c r="A1304" s="46">
        <v>79974.571809956033</v>
      </c>
      <c r="B1304" s="47">
        <v>5.1082099400000001</v>
      </c>
      <c r="C1304" s="47">
        <v>108400.39261677371</v>
      </c>
      <c r="D1304" s="47">
        <f>Table1[[#This Row],[On-Hand Stock ($)]]/Table1[[#This Row],[Std. Price ($)]]</f>
        <v>21220.817838347048</v>
      </c>
      <c r="E1304" s="48">
        <v>12926</v>
      </c>
      <c r="F1304" s="49">
        <v>1.5</v>
      </c>
      <c r="G1304" s="48">
        <v>1</v>
      </c>
      <c r="H1304" s="48">
        <v>0.27</v>
      </c>
      <c r="I1304" s="48">
        <v>90</v>
      </c>
      <c r="J1304" s="55">
        <f>Table1[[#This Row],[APU
(units)]]+(Table1[[#This Row],[APU Trend]]*Table1[[#This Row],[APU
(units)]])</f>
        <v>32315</v>
      </c>
      <c r="K1304" s="55" t="str">
        <f>IF(Table1[[#This Row],[On Hand Stock (units)]]&gt;J1304,"Yes","No")</f>
        <v>No</v>
      </c>
      <c r="L1304" s="55">
        <f>Table1[[#This Row],[Lead Time (days)]]/Table1[[#This Row],[S-OTD]]</f>
        <v>90</v>
      </c>
      <c r="M1304" s="55">
        <f>(Table1[[#This Row],[Demand variability (COV)]]/100)*E1304</f>
        <v>34.900200000000005</v>
      </c>
      <c r="N1304" s="55">
        <f>AVERAGE(Table1[[#This Row],[Lead Time (days)]],Table1[[#This Row],[Exp. Lead time]])</f>
        <v>90</v>
      </c>
      <c r="O1304" s="55">
        <f>(Table1[[#This Row],[Exp. Lead time]]-N1304)^2</f>
        <v>0</v>
      </c>
      <c r="P1304" s="55">
        <v>0</v>
      </c>
      <c r="Q1304" s="55">
        <f>1.64*SQRT(Table1[[#This Row],[Lead Time (days)]]*(M1304^2)+Table1[[#This Row],[APU
(units)]]*P1304)</f>
        <v>542.99148415340971</v>
      </c>
      <c r="R1304" s="58">
        <f>Table1[[#This Row],[Safety Stock]]+(E1304/30)*Table1[[#This Row],[Lead Time (days)]]</f>
        <v>39320.991484153412</v>
      </c>
      <c r="S1304" s="58" t="str">
        <f>IF(Table1[[#This Row],[On Hand Stock (units)]]&gt;R1304,"yes","no")</f>
        <v>no</v>
      </c>
      <c r="T1304" s="59">
        <f>Table1[[#This Row],[On Hand Stock (units)]]-J1304</f>
        <v>-11094.182161652952</v>
      </c>
      <c r="U1304" s="59">
        <f>Table1[[#This Row],[Exp. Lead time]]*Table1[[#This Row],[APU
(units)]]/30</f>
        <v>38778</v>
      </c>
      <c r="V1304" s="59">
        <f>Table1[[#This Row],[On Hand Stock (units)]]+U1304</f>
        <v>59998.817838347051</v>
      </c>
      <c r="W1304" s="59" t="str">
        <f>IF(Table1[[#This Row],[On hand quantity after purchase]]&gt;Table1[[#This Row],[APU  Projection for oct]],"Yes","No")</f>
        <v>Yes</v>
      </c>
      <c r="X1304" s="59">
        <f>AE1304-Table1[[#This Row],[On Hand Stock (units)]]</f>
        <v>771123.84237493295</v>
      </c>
      <c r="Y1304" s="59">
        <f>MAX(Table1[[#This Row],[Qty required to meet next quarter]],Table1[[#This Row],[MOQ/One lead time demand]])</f>
        <v>771123.84237493295</v>
      </c>
      <c r="Z1304" s="59">
        <f>Table1[[#This Row],[Qty to purchase]]*Table1[[#This Row],[Std. Price ($)]]</f>
        <v>3939062.4765906259</v>
      </c>
      <c r="AA1304" s="59"/>
      <c r="AB1304" s="59"/>
      <c r="AC1304" s="61">
        <f>Table1[[#This Row],[On Hand Stock (units)]]-(12*Table1[[#This Row],[APU
(units)]])</f>
        <v>-133891.18216165295</v>
      </c>
      <c r="AD1304" s="64">
        <v>155112</v>
      </c>
      <c r="AE1304" s="65">
        <f>AD1304*Table1[[#This Row],[Std. Price ($)]]</f>
        <v>792344.66021328</v>
      </c>
    </row>
    <row r="1305" spans="1:31" ht="18.5" x14ac:dyDescent="0.35">
      <c r="A1305" s="46">
        <v>10644.097216064352</v>
      </c>
      <c r="B1305" s="47">
        <v>7.4809576799999995</v>
      </c>
      <c r="C1305" s="47">
        <v>12803.251293991514</v>
      </c>
      <c r="D1305" s="47">
        <f>Table1[[#This Row],[On-Hand Stock ($)]]/Table1[[#This Row],[Std. Price ($)]]</f>
        <v>1711.4454915605825</v>
      </c>
      <c r="E1305" s="48">
        <v>13880</v>
      </c>
      <c r="F1305" s="49">
        <v>0.8</v>
      </c>
      <c r="G1305" s="48">
        <v>0.85</v>
      </c>
      <c r="H1305" s="48">
        <v>0.48</v>
      </c>
      <c r="I1305" s="48">
        <v>5</v>
      </c>
      <c r="J1305" s="55">
        <f>Table1[[#This Row],[APU
(units)]]+(Table1[[#This Row],[APU Trend]]*Table1[[#This Row],[APU
(units)]])</f>
        <v>24984</v>
      </c>
      <c r="K1305" s="55" t="str">
        <f>IF(Table1[[#This Row],[On Hand Stock (units)]]&gt;J1305,"Yes","No")</f>
        <v>No</v>
      </c>
      <c r="L1305" s="55">
        <f>Table1[[#This Row],[Lead Time (days)]]/Table1[[#This Row],[S-OTD]]</f>
        <v>5.882352941176471</v>
      </c>
      <c r="M1305" s="55">
        <f>(Table1[[#This Row],[Demand variability (COV)]]/100)*E1305</f>
        <v>66.623999999999995</v>
      </c>
      <c r="N1305" s="55">
        <f>AVERAGE(Table1[[#This Row],[Lead Time (days)]],Table1[[#This Row],[Exp. Lead time]])</f>
        <v>5.4411764705882355</v>
      </c>
      <c r="O1305" s="55">
        <f>(Table1[[#This Row],[Exp. Lead time]]-N1305)^2</f>
        <v>0.19463667820069222</v>
      </c>
      <c r="P1305" s="55">
        <v>0.19463667820069222</v>
      </c>
      <c r="Q1305" s="55">
        <f>1.64*SQRT(Table1[[#This Row],[Lead Time (days)]]*(M1305^2)+Table1[[#This Row],[APU
(units)]]*P1305)</f>
        <v>258.76343859000929</v>
      </c>
      <c r="R1305" s="58">
        <f>Table1[[#This Row],[Safety Stock]]+(E1305/30)*Table1[[#This Row],[Lead Time (days)]]</f>
        <v>2572.0967719233427</v>
      </c>
      <c r="S1305" s="58" t="str">
        <f>IF(Table1[[#This Row],[On Hand Stock (units)]]&gt;R1305,"yes","no")</f>
        <v>no</v>
      </c>
      <c r="T1305" s="59">
        <f>Table1[[#This Row],[On Hand Stock (units)]]-J1305</f>
        <v>-23272.554508439418</v>
      </c>
      <c r="U1305" s="59">
        <f>Table1[[#This Row],[Exp. Lead time]]*Table1[[#This Row],[APU
(units)]]/30</f>
        <v>2721.5686274509803</v>
      </c>
      <c r="V1305" s="59">
        <f>Table1[[#This Row],[On Hand Stock (units)]]+U1305</f>
        <v>4433.0141190115628</v>
      </c>
      <c r="W1305" s="59" t="str">
        <f>IF(Table1[[#This Row],[On hand quantity after purchase]]&gt;Table1[[#This Row],[APU  Projection for oct]],"Yes","No")</f>
        <v>No</v>
      </c>
      <c r="X1305" s="59">
        <f>AE1305-Table1[[#This Row],[On Hand Stock (units)]]</f>
        <v>808206.95677595935</v>
      </c>
      <c r="Y1305" s="59">
        <f>MAX(Table1[[#This Row],[Qty required to meet next quarter]],Table1[[#This Row],[MOQ/One lead time demand]])</f>
        <v>808206.95677595935</v>
      </c>
      <c r="Z1305" s="59">
        <f>Table1[[#This Row],[Qty to purchase]]*Table1[[#This Row],[Std. Price ($)]]</f>
        <v>6046162.0403225403</v>
      </c>
      <c r="AA1305" s="59"/>
      <c r="AB1305" s="59"/>
      <c r="AC1305" s="61">
        <f>Table1[[#This Row],[On Hand Stock (units)]]-(12*Table1[[#This Row],[APU
(units)]])</f>
        <v>-164848.55450843941</v>
      </c>
      <c r="AD1305" s="64">
        <v>108264</v>
      </c>
      <c r="AE1305" s="65">
        <f>AD1305*Table1[[#This Row],[Std. Price ($)]]</f>
        <v>809918.40226751997</v>
      </c>
    </row>
    <row r="1306" spans="1:31" ht="18.5" x14ac:dyDescent="0.35">
      <c r="A1306" s="46">
        <v>10448.963669987377</v>
      </c>
      <c r="B1306" s="47">
        <v>7.1710622699999993</v>
      </c>
      <c r="C1306" s="47">
        <v>6337.2347867907702</v>
      </c>
      <c r="D1306" s="47">
        <f>Table1[[#This Row],[On-Hand Stock ($)]]/Table1[[#This Row],[Std. Price ($)]]</f>
        <v>883.72329624056806</v>
      </c>
      <c r="E1306" s="48">
        <v>4100</v>
      </c>
      <c r="F1306" s="49">
        <v>-0.2</v>
      </c>
      <c r="G1306" s="48">
        <v>0.82</v>
      </c>
      <c r="H1306" s="48">
        <v>0.77</v>
      </c>
      <c r="I1306" s="48">
        <v>6</v>
      </c>
      <c r="J1306" s="55">
        <f>Table1[[#This Row],[APU
(units)]]+(Table1[[#This Row],[APU Trend]]*Table1[[#This Row],[APU
(units)]])</f>
        <v>3280</v>
      </c>
      <c r="K1306" s="55" t="str">
        <f>IF(Table1[[#This Row],[On Hand Stock (units)]]&gt;J1306,"Yes","No")</f>
        <v>No</v>
      </c>
      <c r="L1306" s="55">
        <f>Table1[[#This Row],[Lead Time (days)]]/Table1[[#This Row],[S-OTD]]</f>
        <v>7.3170731707317076</v>
      </c>
      <c r="M1306" s="55">
        <f>(Table1[[#This Row],[Demand variability (COV)]]/100)*E1306</f>
        <v>31.57</v>
      </c>
      <c r="N1306" s="55">
        <f>AVERAGE(Table1[[#This Row],[Lead Time (days)]],Table1[[#This Row],[Exp. Lead time]])</f>
        <v>6.6585365853658534</v>
      </c>
      <c r="O1306" s="55">
        <f>(Table1[[#This Row],[Exp. Lead time]]-N1306)^2</f>
        <v>0.43367043426531904</v>
      </c>
      <c r="P1306" s="55">
        <v>0.43367043426531904</v>
      </c>
      <c r="Q1306" s="55">
        <f>1.64*SQRT(Table1[[#This Row],[Lead Time (days)]]*(M1306^2)+Table1[[#This Row],[APU
(units)]]*P1306)</f>
        <v>144.45075108922074</v>
      </c>
      <c r="R1306" s="58">
        <f>Table1[[#This Row],[Safety Stock]]+(E1306/30)*Table1[[#This Row],[Lead Time (days)]]</f>
        <v>964.45075108922072</v>
      </c>
      <c r="S1306" s="58" t="str">
        <f>IF(Table1[[#This Row],[On Hand Stock (units)]]&gt;R1306,"yes","no")</f>
        <v>no</v>
      </c>
      <c r="T1306" s="59">
        <f>Table1[[#This Row],[On Hand Stock (units)]]-J1306</f>
        <v>-2396.2767037594322</v>
      </c>
      <c r="U1306" s="59">
        <f>Table1[[#This Row],[Exp. Lead time]]*Table1[[#This Row],[APU
(units)]]/30</f>
        <v>1000</v>
      </c>
      <c r="V1306" s="59">
        <f>Table1[[#This Row],[On Hand Stock (units)]]+U1306</f>
        <v>1883.7232962405681</v>
      </c>
      <c r="W1306" s="59" t="str">
        <f>IF(Table1[[#This Row],[On hand quantity after purchase]]&gt;Table1[[#This Row],[APU  Projection for oct]],"Yes","No")</f>
        <v>No</v>
      </c>
      <c r="X1306" s="59">
        <f>AE1306-Table1[[#This Row],[On Hand Stock (units)]]</f>
        <v>52038.716256359425</v>
      </c>
      <c r="Y1306" s="59">
        <f>MAX(Table1[[#This Row],[Qty required to meet next quarter]],Table1[[#This Row],[MOQ/One lead time demand]])</f>
        <v>52038.716256359425</v>
      </c>
      <c r="Z1306" s="59">
        <f>Table1[[#This Row],[Qty to purchase]]*Table1[[#This Row],[Std. Price ($)]]</f>
        <v>373172.87472521467</v>
      </c>
      <c r="AA1306" s="59"/>
      <c r="AB1306" s="59"/>
      <c r="AC1306" s="61">
        <f>Table1[[#This Row],[On Hand Stock (units)]]-(12*Table1[[#This Row],[APU
(units)]])</f>
        <v>-48316.276703759431</v>
      </c>
      <c r="AD1306" s="64">
        <v>7380</v>
      </c>
      <c r="AE1306" s="65">
        <f>AD1306*Table1[[#This Row],[Std. Price ($)]]</f>
        <v>52922.439552599993</v>
      </c>
    </row>
    <row r="1307" spans="1:31" ht="18.5" x14ac:dyDescent="0.35">
      <c r="A1307" s="46">
        <v>34924.936888551805</v>
      </c>
      <c r="B1307" s="47">
        <v>8.8149999999999995</v>
      </c>
      <c r="C1307" s="47">
        <v>28623.441545304853</v>
      </c>
      <c r="D1307" s="47">
        <f>Table1[[#This Row],[On-Hand Stock ($)]]/Table1[[#This Row],[Std. Price ($)]]</f>
        <v>3247.1289331032167</v>
      </c>
      <c r="E1307" s="48">
        <v>14512</v>
      </c>
      <c r="F1307" s="49">
        <v>1.2</v>
      </c>
      <c r="G1307" s="48">
        <v>0.82</v>
      </c>
      <c r="H1307" s="48">
        <v>0.37</v>
      </c>
      <c r="I1307" s="48">
        <v>11</v>
      </c>
      <c r="J1307" s="55">
        <f>Table1[[#This Row],[APU
(units)]]+(Table1[[#This Row],[APU Trend]]*Table1[[#This Row],[APU
(units)]])</f>
        <v>31926.399999999998</v>
      </c>
      <c r="K1307" s="55" t="str">
        <f>IF(Table1[[#This Row],[On Hand Stock (units)]]&gt;J1307,"Yes","No")</f>
        <v>No</v>
      </c>
      <c r="L1307" s="55">
        <f>Table1[[#This Row],[Lead Time (days)]]/Table1[[#This Row],[S-OTD]]</f>
        <v>13.414634146341465</v>
      </c>
      <c r="M1307" s="55">
        <f>(Table1[[#This Row],[Demand variability (COV)]]/100)*E1307</f>
        <v>53.694400000000002</v>
      </c>
      <c r="N1307" s="55">
        <f>AVERAGE(Table1[[#This Row],[Lead Time (days)]],Table1[[#This Row],[Exp. Lead time]])</f>
        <v>12.207317073170731</v>
      </c>
      <c r="O1307" s="55">
        <f>(Table1[[#This Row],[Exp. Lead time]]-N1307)^2</f>
        <v>1.4576145151695457</v>
      </c>
      <c r="P1307" s="55">
        <v>1.4576145151695457</v>
      </c>
      <c r="Q1307" s="55">
        <f>1.64*SQRT(Table1[[#This Row],[Lead Time (days)]]*(M1307^2)+Table1[[#This Row],[APU
(units)]]*P1307)</f>
        <v>377.08188849179771</v>
      </c>
      <c r="R1307" s="58">
        <f>Table1[[#This Row],[Safety Stock]]+(E1307/30)*Table1[[#This Row],[Lead Time (days)]]</f>
        <v>5698.1485551584647</v>
      </c>
      <c r="S1307" s="58" t="str">
        <f>IF(Table1[[#This Row],[On Hand Stock (units)]]&gt;R1307,"yes","no")</f>
        <v>no</v>
      </c>
      <c r="T1307" s="59">
        <f>Table1[[#This Row],[On Hand Stock (units)]]-J1307</f>
        <v>-28679.271066896781</v>
      </c>
      <c r="U1307" s="59">
        <f>Table1[[#This Row],[Exp. Lead time]]*Table1[[#This Row],[APU
(units)]]/30</f>
        <v>6489.1056910569114</v>
      </c>
      <c r="V1307" s="59">
        <f>Table1[[#This Row],[On Hand Stock (units)]]+U1307</f>
        <v>9736.2346241601281</v>
      </c>
      <c r="W1307" s="59" t="str">
        <f>IF(Table1[[#This Row],[On hand quantity after purchase]]&gt;Table1[[#This Row],[APU  Projection for oct]],"Yes","No")</f>
        <v>No</v>
      </c>
      <c r="X1307" s="59">
        <f>AE1307-Table1[[#This Row],[On Hand Stock (units)]]</f>
        <v>1301570.3270668965</v>
      </c>
      <c r="Y1307" s="59">
        <f>MAX(Table1[[#This Row],[Qty required to meet next quarter]],Table1[[#This Row],[MOQ/One lead time demand]])</f>
        <v>1301570.3270668965</v>
      </c>
      <c r="Z1307" s="59">
        <f>Table1[[#This Row],[Qty to purchase]]*Table1[[#This Row],[Std. Price ($)]]</f>
        <v>11473342.433094691</v>
      </c>
      <c r="AA1307" s="59"/>
      <c r="AB1307" s="59"/>
      <c r="AC1307" s="61">
        <f>Table1[[#This Row],[On Hand Stock (units)]]-(12*Table1[[#This Row],[APU
(units)]])</f>
        <v>-170896.87106689677</v>
      </c>
      <c r="AD1307" s="64">
        <v>148022.39999999999</v>
      </c>
      <c r="AE1307" s="65">
        <f>AD1307*Table1[[#This Row],[Std. Price ($)]]</f>
        <v>1304817.4559999998</v>
      </c>
    </row>
    <row r="1308" spans="1:31" ht="18.5" x14ac:dyDescent="0.35">
      <c r="A1308" s="46">
        <v>53642.573495609293</v>
      </c>
      <c r="B1308" s="47">
        <v>10.85429048</v>
      </c>
      <c r="C1308" s="47">
        <v>37631.749940502516</v>
      </c>
      <c r="D1308" s="47">
        <f>Table1[[#This Row],[On-Hand Stock ($)]]/Table1[[#This Row],[Std. Price ($)]]</f>
        <v>3466.9930761335695</v>
      </c>
      <c r="E1308" s="48">
        <v>10372</v>
      </c>
      <c r="F1308" s="49">
        <v>1.2</v>
      </c>
      <c r="G1308" s="48">
        <v>1</v>
      </c>
      <c r="H1308" s="48">
        <v>0.63</v>
      </c>
      <c r="I1308" s="48">
        <v>12</v>
      </c>
      <c r="J1308" s="55">
        <f>Table1[[#This Row],[APU
(units)]]+(Table1[[#This Row],[APU Trend]]*Table1[[#This Row],[APU
(units)]])</f>
        <v>22818.400000000001</v>
      </c>
      <c r="K1308" s="55" t="str">
        <f>IF(Table1[[#This Row],[On Hand Stock (units)]]&gt;J1308,"Yes","No")</f>
        <v>No</v>
      </c>
      <c r="L1308" s="55">
        <f>Table1[[#This Row],[Lead Time (days)]]/Table1[[#This Row],[S-OTD]]</f>
        <v>12</v>
      </c>
      <c r="M1308" s="55">
        <f>(Table1[[#This Row],[Demand variability (COV)]]/100)*E1308</f>
        <v>65.343599999999995</v>
      </c>
      <c r="N1308" s="55">
        <f>AVERAGE(Table1[[#This Row],[Lead Time (days)]],Table1[[#This Row],[Exp. Lead time]])</f>
        <v>12</v>
      </c>
      <c r="O1308" s="55">
        <f>(Table1[[#This Row],[Exp. Lead time]]-N1308)^2</f>
        <v>0</v>
      </c>
      <c r="P1308" s="55">
        <v>0</v>
      </c>
      <c r="Q1308" s="55">
        <f>1.64*SQRT(Table1[[#This Row],[Lead Time (days)]]*(M1308^2)+Table1[[#This Row],[APU
(units)]]*P1308)</f>
        <v>371.22526729022115</v>
      </c>
      <c r="R1308" s="58">
        <f>Table1[[#This Row],[Safety Stock]]+(E1308/30)*Table1[[#This Row],[Lead Time (days)]]</f>
        <v>4520.0252672902216</v>
      </c>
      <c r="S1308" s="58" t="str">
        <f>IF(Table1[[#This Row],[On Hand Stock (units)]]&gt;R1308,"yes","no")</f>
        <v>no</v>
      </c>
      <c r="T1308" s="59">
        <f>Table1[[#This Row],[On Hand Stock (units)]]-J1308</f>
        <v>-19351.406923866431</v>
      </c>
      <c r="U1308" s="59">
        <f>Table1[[#This Row],[Exp. Lead time]]*Table1[[#This Row],[APU
(units)]]/30</f>
        <v>4148.8</v>
      </c>
      <c r="V1308" s="59">
        <f>Table1[[#This Row],[On Hand Stock (units)]]+U1308</f>
        <v>7615.7930761335701</v>
      </c>
      <c r="W1308" s="59" t="str">
        <f>IF(Table1[[#This Row],[On hand quantity after purchase]]&gt;Table1[[#This Row],[APU  Projection for oct]],"Yes","No")</f>
        <v>No</v>
      </c>
      <c r="X1308" s="59">
        <f>AE1308-Table1[[#This Row],[On Hand Stock (units)]]</f>
        <v>1144856.1556811784</v>
      </c>
      <c r="Y1308" s="59">
        <f>MAX(Table1[[#This Row],[Qty required to meet next quarter]],Table1[[#This Row],[MOQ/One lead time demand]])</f>
        <v>1144856.1556811784</v>
      </c>
      <c r="Z1308" s="59">
        <f>Table1[[#This Row],[Qty to purchase]]*Table1[[#This Row],[Std. Price ($)]]</f>
        <v>12426601.271579612</v>
      </c>
      <c r="AA1308" s="59"/>
      <c r="AB1308" s="59"/>
      <c r="AC1308" s="61">
        <f>Table1[[#This Row],[On Hand Stock (units)]]-(12*Table1[[#This Row],[APU
(units)]])</f>
        <v>-120997.00692386643</v>
      </c>
      <c r="AD1308" s="64">
        <v>105794.4</v>
      </c>
      <c r="AE1308" s="65">
        <f>AD1308*Table1[[#This Row],[Std. Price ($)]]</f>
        <v>1148323.148757312</v>
      </c>
    </row>
    <row r="1309" spans="1:31" ht="18.5" x14ac:dyDescent="0.35">
      <c r="A1309" s="46">
        <v>30629.551467050565</v>
      </c>
      <c r="B1309" s="47">
        <v>15.4312509</v>
      </c>
      <c r="C1309" s="47">
        <v>97438.911595325088</v>
      </c>
      <c r="D1309" s="47">
        <f>Table1[[#This Row],[On-Hand Stock ($)]]/Table1[[#This Row],[Std. Price ($)]]</f>
        <v>6314.3883944836307</v>
      </c>
      <c r="E1309" s="48">
        <v>18764</v>
      </c>
      <c r="F1309" s="49">
        <v>-0.2</v>
      </c>
      <c r="G1309" s="48">
        <v>1</v>
      </c>
      <c r="H1309" s="48">
        <v>0.35</v>
      </c>
      <c r="I1309" s="48">
        <v>21</v>
      </c>
      <c r="J1309" s="55">
        <f>Table1[[#This Row],[APU
(units)]]+(Table1[[#This Row],[APU Trend]]*Table1[[#This Row],[APU
(units)]])</f>
        <v>15011.2</v>
      </c>
      <c r="K1309" s="55" t="str">
        <f>IF(Table1[[#This Row],[On Hand Stock (units)]]&gt;J1309,"Yes","No")</f>
        <v>No</v>
      </c>
      <c r="L1309" s="55">
        <f>Table1[[#This Row],[Lead Time (days)]]/Table1[[#This Row],[S-OTD]]</f>
        <v>21</v>
      </c>
      <c r="M1309" s="55">
        <f>(Table1[[#This Row],[Demand variability (COV)]]/100)*E1309</f>
        <v>65.673999999999992</v>
      </c>
      <c r="N1309" s="55">
        <f>AVERAGE(Table1[[#This Row],[Lead Time (days)]],Table1[[#This Row],[Exp. Lead time]])</f>
        <v>21</v>
      </c>
      <c r="O1309" s="55">
        <f>(Table1[[#This Row],[Exp. Lead time]]-N1309)^2</f>
        <v>0</v>
      </c>
      <c r="P1309" s="55">
        <v>0</v>
      </c>
      <c r="Q1309" s="55">
        <f>1.64*SQRT(Table1[[#This Row],[Lead Time (days)]]*(M1309^2)+Table1[[#This Row],[APU
(units)]]*P1309)</f>
        <v>493.56796495246886</v>
      </c>
      <c r="R1309" s="58">
        <f>Table1[[#This Row],[Safety Stock]]+(E1309/30)*Table1[[#This Row],[Lead Time (days)]]</f>
        <v>13628.367964952469</v>
      </c>
      <c r="S1309" s="58" t="str">
        <f>IF(Table1[[#This Row],[On Hand Stock (units)]]&gt;R1309,"yes","no")</f>
        <v>no</v>
      </c>
      <c r="T1309" s="59">
        <f>Table1[[#This Row],[On Hand Stock (units)]]-J1309</f>
        <v>-8696.81160551637</v>
      </c>
      <c r="U1309" s="59">
        <f>Table1[[#This Row],[Exp. Lead time]]*Table1[[#This Row],[APU
(units)]]/30</f>
        <v>13134.8</v>
      </c>
      <c r="V1309" s="59">
        <f>Table1[[#This Row],[On Hand Stock (units)]]+U1309</f>
        <v>19449.18839448363</v>
      </c>
      <c r="W1309" s="59" t="str">
        <f>IF(Table1[[#This Row],[On hand quantity after purchase]]&gt;Table1[[#This Row],[APU  Projection for oct]],"Yes","No")</f>
        <v>Yes</v>
      </c>
      <c r="X1309" s="59">
        <f>AE1309-Table1[[#This Row],[On Hand Stock (units)]]</f>
        <v>514879.19700319628</v>
      </c>
      <c r="Y1309" s="59">
        <f>MAX(Table1[[#This Row],[Qty required to meet next quarter]],Table1[[#This Row],[MOQ/One lead time demand]])</f>
        <v>514879.19700319628</v>
      </c>
      <c r="Z1309" s="59">
        <f>Table1[[#This Row],[Qty to purchase]]*Table1[[#This Row],[Std. Price ($)]]</f>
        <v>7945230.0721468497</v>
      </c>
      <c r="AA1309" s="59"/>
      <c r="AB1309" s="59"/>
      <c r="AC1309" s="61">
        <f>Table1[[#This Row],[On Hand Stock (units)]]-(12*Table1[[#This Row],[APU
(units)]])</f>
        <v>-218853.61160551637</v>
      </c>
      <c r="AD1309" s="64">
        <v>33775.199999999997</v>
      </c>
      <c r="AE1309" s="65">
        <f>AD1309*Table1[[#This Row],[Std. Price ($)]]</f>
        <v>521193.58539767994</v>
      </c>
    </row>
    <row r="1310" spans="1:31" ht="18.5" x14ac:dyDescent="0.35">
      <c r="A1310" s="46">
        <v>90821.14854049898</v>
      </c>
      <c r="B1310" s="47">
        <v>7.5795846299999994</v>
      </c>
      <c r="C1310" s="47">
        <v>11936.997558555795</v>
      </c>
      <c r="D1310" s="47">
        <f>Table1[[#This Row],[On-Hand Stock ($)]]/Table1[[#This Row],[Std. Price ($)]]</f>
        <v>1574.8880896862281</v>
      </c>
      <c r="E1310" s="48">
        <v>16354</v>
      </c>
      <c r="F1310" s="49">
        <v>-0.6</v>
      </c>
      <c r="G1310" s="48">
        <v>1</v>
      </c>
      <c r="H1310" s="48">
        <v>0.28000000000000003</v>
      </c>
      <c r="I1310" s="48">
        <v>6</v>
      </c>
      <c r="J1310" s="55">
        <f>Table1[[#This Row],[APU
(units)]]+(Table1[[#This Row],[APU Trend]]*Table1[[#This Row],[APU
(units)]])</f>
        <v>6541.6</v>
      </c>
      <c r="K1310" s="55" t="str">
        <f>IF(Table1[[#This Row],[On Hand Stock (units)]]&gt;J1310,"Yes","No")</f>
        <v>No</v>
      </c>
      <c r="L1310" s="55">
        <f>Table1[[#This Row],[Lead Time (days)]]/Table1[[#This Row],[S-OTD]]</f>
        <v>6</v>
      </c>
      <c r="M1310" s="55">
        <f>(Table1[[#This Row],[Demand variability (COV)]]/100)*E1310</f>
        <v>45.791200000000003</v>
      </c>
      <c r="N1310" s="55">
        <f>AVERAGE(Table1[[#This Row],[Lead Time (days)]],Table1[[#This Row],[Exp. Lead time]])</f>
        <v>6</v>
      </c>
      <c r="O1310" s="55">
        <f>(Table1[[#This Row],[Exp. Lead time]]-N1310)^2</f>
        <v>0</v>
      </c>
      <c r="P1310" s="55">
        <v>0</v>
      </c>
      <c r="Q1310" s="55">
        <f>1.64*SQRT(Table1[[#This Row],[Lead Time (days)]]*(M1310^2)+Table1[[#This Row],[APU
(units)]]*P1310)</f>
        <v>183.95072252396224</v>
      </c>
      <c r="R1310" s="58">
        <f>Table1[[#This Row],[Safety Stock]]+(E1310/30)*Table1[[#This Row],[Lead Time (days)]]</f>
        <v>3454.7507225239624</v>
      </c>
      <c r="S1310" s="58" t="str">
        <f>IF(Table1[[#This Row],[On Hand Stock (units)]]&gt;R1310,"yes","no")</f>
        <v>no</v>
      </c>
      <c r="T1310" s="59">
        <f>Table1[[#This Row],[On Hand Stock (units)]]-J1310</f>
        <v>-4966.711910313772</v>
      </c>
      <c r="U1310" s="59">
        <f>Table1[[#This Row],[Exp. Lead time]]*Table1[[#This Row],[APU
(units)]]/30</f>
        <v>3270.8</v>
      </c>
      <c r="V1310" s="59">
        <f>Table1[[#This Row],[On Hand Stock (units)]]+U1310</f>
        <v>4845.6880896862285</v>
      </c>
      <c r="W1310" s="59" t="str">
        <f>IF(Table1[[#This Row],[On hand quantity after purchase]]&gt;Table1[[#This Row],[APU  Projection for oct]],"Yes","No")</f>
        <v>No</v>
      </c>
      <c r="X1310" s="59">
        <f>AE1310-Table1[[#This Row],[On Hand Stock (units)]]</f>
        <v>-75948.804313098182</v>
      </c>
      <c r="Y1310" s="59">
        <f>MAX(Table1[[#This Row],[Qty required to meet next quarter]],Table1[[#This Row],[MOQ/One lead time demand]])</f>
        <v>3270.8</v>
      </c>
      <c r="Z1310" s="59">
        <f>Table1[[#This Row],[Qty to purchase]]*Table1[[#This Row],[Std. Price ($)]]</f>
        <v>24791.305407804</v>
      </c>
      <c r="AA1310" s="59"/>
      <c r="AB1310" s="59"/>
      <c r="AC1310" s="61">
        <f>Table1[[#This Row],[On Hand Stock (units)]]-(12*Table1[[#This Row],[APU
(units)]])</f>
        <v>-194673.11191031378</v>
      </c>
      <c r="AD1310" s="64">
        <v>-9812.399999999996</v>
      </c>
      <c r="AE1310" s="65">
        <f>AD1310*Table1[[#This Row],[Std. Price ($)]]</f>
        <v>-74373.916223411958</v>
      </c>
    </row>
    <row r="1311" spans="1:31" ht="18.5" x14ac:dyDescent="0.35">
      <c r="A1311" s="46">
        <v>16008.342144500088</v>
      </c>
      <c r="B1311" s="47">
        <v>23.70805</v>
      </c>
      <c r="C1311" s="47">
        <v>225666.08513127913</v>
      </c>
      <c r="D1311" s="47">
        <f>Table1[[#This Row],[On-Hand Stock ($)]]/Table1[[#This Row],[Std. Price ($)]]</f>
        <v>9518.5426524441755</v>
      </c>
      <c r="E1311" s="48">
        <v>20242</v>
      </c>
      <c r="F1311" s="49">
        <v>1.2</v>
      </c>
      <c r="G1311" s="48">
        <v>1</v>
      </c>
      <c r="H1311" s="48">
        <v>0.54</v>
      </c>
      <c r="I1311" s="48">
        <v>21</v>
      </c>
      <c r="J1311" s="55">
        <f>Table1[[#This Row],[APU
(units)]]+(Table1[[#This Row],[APU Trend]]*Table1[[#This Row],[APU
(units)]])</f>
        <v>44532.399999999994</v>
      </c>
      <c r="K1311" s="55" t="str">
        <f>IF(Table1[[#This Row],[On Hand Stock (units)]]&gt;J1311,"Yes","No")</f>
        <v>No</v>
      </c>
      <c r="L1311" s="55">
        <f>Table1[[#This Row],[Lead Time (days)]]/Table1[[#This Row],[S-OTD]]</f>
        <v>21</v>
      </c>
      <c r="M1311" s="55">
        <f>(Table1[[#This Row],[Demand variability (COV)]]/100)*E1311</f>
        <v>109.30680000000001</v>
      </c>
      <c r="N1311" s="55">
        <f>AVERAGE(Table1[[#This Row],[Lead Time (days)]],Table1[[#This Row],[Exp. Lead time]])</f>
        <v>21</v>
      </c>
      <c r="O1311" s="55">
        <f>(Table1[[#This Row],[Exp. Lead time]]-N1311)^2</f>
        <v>0</v>
      </c>
      <c r="P1311" s="55">
        <v>0</v>
      </c>
      <c r="Q1311" s="55">
        <f>1.64*SQRT(Table1[[#This Row],[Lead Time (days)]]*(M1311^2)+Table1[[#This Row],[APU
(units)]]*P1311)</f>
        <v>821.48696335637442</v>
      </c>
      <c r="R1311" s="58">
        <f>Table1[[#This Row],[Safety Stock]]+(E1311/30)*Table1[[#This Row],[Lead Time (days)]]</f>
        <v>14990.886963356374</v>
      </c>
      <c r="S1311" s="58" t="str">
        <f>IF(Table1[[#This Row],[On Hand Stock (units)]]&gt;R1311,"yes","no")</f>
        <v>no</v>
      </c>
      <c r="T1311" s="59">
        <f>Table1[[#This Row],[On Hand Stock (units)]]-J1311</f>
        <v>-35013.857347555822</v>
      </c>
      <c r="U1311" s="59">
        <f>Table1[[#This Row],[Exp. Lead time]]*Table1[[#This Row],[APU
(units)]]/30</f>
        <v>14169.4</v>
      </c>
      <c r="V1311" s="59">
        <f>Table1[[#This Row],[On Hand Stock (units)]]+U1311</f>
        <v>23687.942652444173</v>
      </c>
      <c r="W1311" s="59" t="str">
        <f>IF(Table1[[#This Row],[On hand quantity after purchase]]&gt;Table1[[#This Row],[APU  Projection for oct]],"Yes","No")</f>
        <v>No</v>
      </c>
      <c r="X1311" s="59">
        <f>AE1311-Table1[[#This Row],[On Hand Stock (units)]]</f>
        <v>4885444.6079675555</v>
      </c>
      <c r="Y1311" s="59">
        <f>MAX(Table1[[#This Row],[Qty required to meet next quarter]],Table1[[#This Row],[MOQ/One lead time demand]])</f>
        <v>4885444.6079675555</v>
      </c>
      <c r="Z1311" s="59">
        <f>Table1[[#This Row],[Qty to purchase]]*Table1[[#This Row],[Std. Price ($)]]</f>
        <v>115824365.0379252</v>
      </c>
      <c r="AA1311" s="59"/>
      <c r="AB1311" s="59"/>
      <c r="AC1311" s="61">
        <f>Table1[[#This Row],[On Hand Stock (units)]]-(12*Table1[[#This Row],[APU
(units)]])</f>
        <v>-233385.45734755581</v>
      </c>
      <c r="AD1311" s="64">
        <v>206468.39999999997</v>
      </c>
      <c r="AE1311" s="65">
        <f>AD1311*Table1[[#This Row],[Std. Price ($)]]</f>
        <v>4894963.1506199995</v>
      </c>
    </row>
    <row r="1312" spans="1:31" ht="18.5" x14ac:dyDescent="0.35">
      <c r="A1312" s="46">
        <v>61431.512280038871</v>
      </c>
      <c r="B1312" s="47">
        <v>6.3989177199999991</v>
      </c>
      <c r="C1312" s="47">
        <v>490624.03378564084</v>
      </c>
      <c r="D1312" s="47">
        <f>Table1[[#This Row],[On-Hand Stock ($)]]/Table1[[#This Row],[Std. Price ($)]]</f>
        <v>76672.971157635213</v>
      </c>
      <c r="E1312" s="48">
        <v>96244</v>
      </c>
      <c r="F1312" s="49">
        <v>0.8</v>
      </c>
      <c r="G1312" s="48">
        <v>0.82</v>
      </c>
      <c r="H1312" s="48">
        <v>0.39</v>
      </c>
      <c r="I1312" s="48">
        <v>35</v>
      </c>
      <c r="J1312" s="55">
        <f>Table1[[#This Row],[APU
(units)]]+(Table1[[#This Row],[APU Trend]]*Table1[[#This Row],[APU
(units)]])</f>
        <v>173239.2</v>
      </c>
      <c r="K1312" s="55" t="str">
        <f>IF(Table1[[#This Row],[On Hand Stock (units)]]&gt;J1312,"Yes","No")</f>
        <v>No</v>
      </c>
      <c r="L1312" s="55">
        <f>Table1[[#This Row],[Lead Time (days)]]/Table1[[#This Row],[S-OTD]]</f>
        <v>42.682926829268297</v>
      </c>
      <c r="M1312" s="55">
        <f>(Table1[[#This Row],[Demand variability (COV)]]/100)*E1312</f>
        <v>375.35160000000002</v>
      </c>
      <c r="N1312" s="55">
        <f>AVERAGE(Table1[[#This Row],[Lead Time (days)]],Table1[[#This Row],[Exp. Lead time]])</f>
        <v>38.841463414634148</v>
      </c>
      <c r="O1312" s="55">
        <f>(Table1[[#This Row],[Exp. Lead time]]-N1312)^2</f>
        <v>14.756841165972652</v>
      </c>
      <c r="P1312" s="55">
        <v>14.756841165972652</v>
      </c>
      <c r="Q1312" s="55">
        <f>1.64*SQRT(Table1[[#This Row],[Lead Time (days)]]*(M1312^2)+Table1[[#This Row],[APU
(units)]]*P1312)</f>
        <v>4133.1144020621196</v>
      </c>
      <c r="R1312" s="58">
        <f>Table1[[#This Row],[Safety Stock]]+(E1312/30)*Table1[[#This Row],[Lead Time (days)]]</f>
        <v>116417.78106872877</v>
      </c>
      <c r="S1312" s="58" t="str">
        <f>IF(Table1[[#This Row],[On Hand Stock (units)]]&gt;R1312,"yes","no")</f>
        <v>no</v>
      </c>
      <c r="T1312" s="59">
        <f>Table1[[#This Row],[On Hand Stock (units)]]-J1312</f>
        <v>-96566.228842364799</v>
      </c>
      <c r="U1312" s="59">
        <f>Table1[[#This Row],[Exp. Lead time]]*Table1[[#This Row],[APU
(units)]]/30</f>
        <v>136932.52032520328</v>
      </c>
      <c r="V1312" s="59">
        <f>Table1[[#This Row],[On Hand Stock (units)]]+U1312</f>
        <v>213605.49148283849</v>
      </c>
      <c r="W1312" s="59" t="str">
        <f>IF(Table1[[#This Row],[On hand quantity after purchase]]&gt;Table1[[#This Row],[APU  Projection for oct]],"Yes","No")</f>
        <v>Yes</v>
      </c>
      <c r="X1312" s="59">
        <f>AE1312-Table1[[#This Row],[On Hand Stock (units)]]</f>
        <v>4727015.0377830677</v>
      </c>
      <c r="Y1312" s="59">
        <f>MAX(Table1[[#This Row],[Qty required to meet next quarter]],Table1[[#This Row],[MOQ/One lead time demand]])</f>
        <v>4727015.0377830677</v>
      </c>
      <c r="Z1312" s="59">
        <f>Table1[[#This Row],[Qty to purchase]]*Table1[[#This Row],[Std. Price ($)]]</f>
        <v>30247780.287976537</v>
      </c>
      <c r="AA1312" s="59"/>
      <c r="AB1312" s="59"/>
      <c r="AC1312" s="61">
        <f>Table1[[#This Row],[On Hand Stock (units)]]-(12*Table1[[#This Row],[APU
(units)]])</f>
        <v>-1078255.0288423649</v>
      </c>
      <c r="AD1312" s="64">
        <v>750703.2</v>
      </c>
      <c r="AE1312" s="65">
        <f>AD1312*Table1[[#This Row],[Std. Price ($)]]</f>
        <v>4803688.0089407032</v>
      </c>
    </row>
    <row r="1313" spans="1:31" ht="18.5" x14ac:dyDescent="0.35">
      <c r="A1313" s="46">
        <v>7168.284087518573</v>
      </c>
      <c r="B1313" s="47">
        <v>22.077635770000001</v>
      </c>
      <c r="C1313" s="47">
        <v>3487.3943805651429</v>
      </c>
      <c r="D1313" s="47">
        <f>Table1[[#This Row],[On-Hand Stock ($)]]/Table1[[#This Row],[Std. Price ($)]]</f>
        <v>157.96049979699174</v>
      </c>
      <c r="E1313" s="48">
        <v>914</v>
      </c>
      <c r="F1313" s="49">
        <v>0.4</v>
      </c>
      <c r="G1313" s="48">
        <v>0.7</v>
      </c>
      <c r="H1313" s="48">
        <v>0.8</v>
      </c>
      <c r="I1313" s="48">
        <v>5</v>
      </c>
      <c r="J1313" s="55">
        <f>Table1[[#This Row],[APU
(units)]]+(Table1[[#This Row],[APU Trend]]*Table1[[#This Row],[APU
(units)]])</f>
        <v>1279.5999999999999</v>
      </c>
      <c r="K1313" s="55" t="str">
        <f>IF(Table1[[#This Row],[On Hand Stock (units)]]&gt;J1313,"Yes","No")</f>
        <v>No</v>
      </c>
      <c r="L1313" s="55">
        <f>Table1[[#This Row],[Lead Time (days)]]/Table1[[#This Row],[S-OTD]]</f>
        <v>7.1428571428571432</v>
      </c>
      <c r="M1313" s="55">
        <f>(Table1[[#This Row],[Demand variability (COV)]]/100)*E1313</f>
        <v>7.3120000000000003</v>
      </c>
      <c r="N1313" s="55">
        <f>AVERAGE(Table1[[#This Row],[Lead Time (days)]],Table1[[#This Row],[Exp. Lead time]])</f>
        <v>6.0714285714285712</v>
      </c>
      <c r="O1313" s="55">
        <f>(Table1[[#This Row],[Exp. Lead time]]-N1313)^2</f>
        <v>1.1479591836734708</v>
      </c>
      <c r="P1313" s="55">
        <v>1.1479591836734708</v>
      </c>
      <c r="Q1313" s="55">
        <f>1.64*SQRT(Table1[[#This Row],[Lead Time (days)]]*(M1313^2)+Table1[[#This Row],[APU
(units)]]*P1313)</f>
        <v>59.506500306815767</v>
      </c>
      <c r="R1313" s="58">
        <f>Table1[[#This Row],[Safety Stock]]+(E1313/30)*Table1[[#This Row],[Lead Time (days)]]</f>
        <v>211.8398336401491</v>
      </c>
      <c r="S1313" s="58" t="str">
        <f>IF(Table1[[#This Row],[On Hand Stock (units)]]&gt;R1313,"yes","no")</f>
        <v>no</v>
      </c>
      <c r="T1313" s="59">
        <f>Table1[[#This Row],[On Hand Stock (units)]]-J1313</f>
        <v>-1121.6395002030081</v>
      </c>
      <c r="U1313" s="59">
        <f>Table1[[#This Row],[Exp. Lead time]]*Table1[[#This Row],[APU
(units)]]/30</f>
        <v>217.61904761904765</v>
      </c>
      <c r="V1313" s="59">
        <f>Table1[[#This Row],[On Hand Stock (units)]]+U1313</f>
        <v>375.57954741603942</v>
      </c>
      <c r="W1313" s="59" t="str">
        <f>IF(Table1[[#This Row],[On hand quantity after purchase]]&gt;Table1[[#This Row],[APU  Projection for oct]],"Yes","No")</f>
        <v>No</v>
      </c>
      <c r="X1313" s="59">
        <f>AE1313-Table1[[#This Row],[On Hand Stock (units)]]</f>
        <v>108808.41860661503</v>
      </c>
      <c r="Y1313" s="59">
        <f>MAX(Table1[[#This Row],[Qty required to meet next quarter]],Table1[[#This Row],[MOQ/One lead time demand]])</f>
        <v>108808.41860661503</v>
      </c>
      <c r="Z1313" s="59">
        <f>Table1[[#This Row],[Qty to purchase]]*Table1[[#This Row],[Std. Price ($)]]</f>
        <v>2402232.6347065377</v>
      </c>
      <c r="AA1313" s="59"/>
      <c r="AB1313" s="59"/>
      <c r="AC1313" s="61">
        <f>Table1[[#This Row],[On Hand Stock (units)]]-(12*Table1[[#This Row],[APU
(units)]])</f>
        <v>-10810.039500203009</v>
      </c>
      <c r="AD1313" s="64">
        <v>4935.6000000000004</v>
      </c>
      <c r="AE1313" s="65">
        <f>AD1313*Table1[[#This Row],[Std. Price ($)]]</f>
        <v>108966.37910641202</v>
      </c>
    </row>
    <row r="1314" spans="1:31" ht="18.5" x14ac:dyDescent="0.35">
      <c r="A1314" s="46">
        <v>61513.44925748813</v>
      </c>
      <c r="B1314" s="47">
        <v>24.205919049999999</v>
      </c>
      <c r="C1314" s="47">
        <v>2256.8371851861107</v>
      </c>
      <c r="D1314" s="47">
        <f>Table1[[#This Row],[On-Hand Stock ($)]]/Table1[[#This Row],[Std. Price ($)]]</f>
        <v>93.234930701220819</v>
      </c>
      <c r="E1314" s="48">
        <v>542</v>
      </c>
      <c r="F1314" s="49">
        <v>1.5</v>
      </c>
      <c r="G1314" s="48">
        <v>0.7</v>
      </c>
      <c r="H1314" s="48">
        <v>0.8</v>
      </c>
      <c r="I1314" s="48">
        <v>5</v>
      </c>
      <c r="J1314" s="55">
        <f>Table1[[#This Row],[APU
(units)]]+(Table1[[#This Row],[APU Trend]]*Table1[[#This Row],[APU
(units)]])</f>
        <v>1355</v>
      </c>
      <c r="K1314" s="55" t="str">
        <f>IF(Table1[[#This Row],[On Hand Stock (units)]]&gt;J1314,"Yes","No")</f>
        <v>No</v>
      </c>
      <c r="L1314" s="55">
        <f>Table1[[#This Row],[Lead Time (days)]]/Table1[[#This Row],[S-OTD]]</f>
        <v>7.1428571428571432</v>
      </c>
      <c r="M1314" s="55">
        <f>(Table1[[#This Row],[Demand variability (COV)]]/100)*E1314</f>
        <v>4.3360000000000003</v>
      </c>
      <c r="N1314" s="55">
        <f>AVERAGE(Table1[[#This Row],[Lead Time (days)]],Table1[[#This Row],[Exp. Lead time]])</f>
        <v>6.0714285714285712</v>
      </c>
      <c r="O1314" s="55">
        <f>(Table1[[#This Row],[Exp. Lead time]]-N1314)^2</f>
        <v>1.1479591836734708</v>
      </c>
      <c r="P1314" s="55">
        <v>1.1479591836734708</v>
      </c>
      <c r="Q1314" s="55">
        <f>1.64*SQRT(Table1[[#This Row],[Lead Time (days)]]*(M1314^2)+Table1[[#This Row],[APU
(units)]]*P1314)</f>
        <v>43.889487379886617</v>
      </c>
      <c r="R1314" s="58">
        <f>Table1[[#This Row],[Safety Stock]]+(E1314/30)*Table1[[#This Row],[Lead Time (days)]]</f>
        <v>134.22282071321996</v>
      </c>
      <c r="S1314" s="58" t="str">
        <f>IF(Table1[[#This Row],[On Hand Stock (units)]]&gt;R1314,"yes","no")</f>
        <v>no</v>
      </c>
      <c r="T1314" s="59">
        <f>Table1[[#This Row],[On Hand Stock (units)]]-J1314</f>
        <v>-1261.7650692987793</v>
      </c>
      <c r="U1314" s="59">
        <f>Table1[[#This Row],[Exp. Lead time]]*Table1[[#This Row],[APU
(units)]]/30</f>
        <v>129.04761904761907</v>
      </c>
      <c r="V1314" s="59">
        <f>Table1[[#This Row],[On Hand Stock (units)]]+U1314</f>
        <v>222.28254974883987</v>
      </c>
      <c r="W1314" s="59" t="str">
        <f>IF(Table1[[#This Row],[On hand quantity after purchase]]&gt;Table1[[#This Row],[APU  Projection for oct]],"Yes","No")</f>
        <v>No</v>
      </c>
      <c r="X1314" s="59">
        <f>AE1314-Table1[[#This Row],[On Hand Stock (units)]]</f>
        <v>157342.06257049876</v>
      </c>
      <c r="Y1314" s="59">
        <f>MAX(Table1[[#This Row],[Qty required to meet next quarter]],Table1[[#This Row],[MOQ/One lead time demand]])</f>
        <v>157342.06257049876</v>
      </c>
      <c r="Z1314" s="59">
        <f>Table1[[#This Row],[Qty to purchase]]*Table1[[#This Row],[Std. Price ($)]]</f>
        <v>3808609.2297415277</v>
      </c>
      <c r="AA1314" s="59"/>
      <c r="AB1314" s="59"/>
      <c r="AC1314" s="61">
        <f>Table1[[#This Row],[On Hand Stock (units)]]-(12*Table1[[#This Row],[APU
(units)]])</f>
        <v>-6410.7650692987791</v>
      </c>
      <c r="AD1314" s="64">
        <v>6504</v>
      </c>
      <c r="AE1314" s="65">
        <f>AD1314*Table1[[#This Row],[Std. Price ($)]]</f>
        <v>157435.2975012</v>
      </c>
    </row>
    <row r="1315" spans="1:31" ht="18.5" x14ac:dyDescent="0.35">
      <c r="A1315" s="46">
        <v>96698.576724167011</v>
      </c>
      <c r="B1315" s="47">
        <v>17.775867609999999</v>
      </c>
      <c r="C1315" s="47">
        <v>1397.2917452883726</v>
      </c>
      <c r="D1315" s="47">
        <f>Table1[[#This Row],[On-Hand Stock ($)]]/Table1[[#This Row],[Std. Price ($)]]</f>
        <v>78.606106657900156</v>
      </c>
      <c r="E1315" s="48">
        <v>380</v>
      </c>
      <c r="F1315" s="49">
        <v>-0.4</v>
      </c>
      <c r="G1315" s="48">
        <v>0.7</v>
      </c>
      <c r="H1315" s="48">
        <v>0.8</v>
      </c>
      <c r="I1315" s="48">
        <v>5</v>
      </c>
      <c r="J1315" s="55">
        <f>Table1[[#This Row],[APU
(units)]]+(Table1[[#This Row],[APU Trend]]*Table1[[#This Row],[APU
(units)]])</f>
        <v>228</v>
      </c>
      <c r="K1315" s="55" t="str">
        <f>IF(Table1[[#This Row],[On Hand Stock (units)]]&gt;J1315,"Yes","No")</f>
        <v>No</v>
      </c>
      <c r="L1315" s="55">
        <f>Table1[[#This Row],[Lead Time (days)]]/Table1[[#This Row],[S-OTD]]</f>
        <v>7.1428571428571432</v>
      </c>
      <c r="M1315" s="55">
        <f>(Table1[[#This Row],[Demand variability (COV)]]/100)*E1315</f>
        <v>3.04</v>
      </c>
      <c r="N1315" s="55">
        <f>AVERAGE(Table1[[#This Row],[Lead Time (days)]],Table1[[#This Row],[Exp. Lead time]])</f>
        <v>6.0714285714285712</v>
      </c>
      <c r="O1315" s="55">
        <f>(Table1[[#This Row],[Exp. Lead time]]-N1315)^2</f>
        <v>1.1479591836734708</v>
      </c>
      <c r="P1315" s="55">
        <v>1.1479591836734708</v>
      </c>
      <c r="Q1315" s="55">
        <f>1.64*SQRT(Table1[[#This Row],[Lead Time (days)]]*(M1315^2)+Table1[[#This Row],[APU
(units)]]*P1315)</f>
        <v>36.021527237960129</v>
      </c>
      <c r="R1315" s="58">
        <f>Table1[[#This Row],[Safety Stock]]+(E1315/30)*Table1[[#This Row],[Lead Time (days)]]</f>
        <v>99.354860571293457</v>
      </c>
      <c r="S1315" s="58" t="str">
        <f>IF(Table1[[#This Row],[On Hand Stock (units)]]&gt;R1315,"yes","no")</f>
        <v>no</v>
      </c>
      <c r="T1315" s="59">
        <f>Table1[[#This Row],[On Hand Stock (units)]]-J1315</f>
        <v>-149.39389334209983</v>
      </c>
      <c r="U1315" s="59">
        <f>Table1[[#This Row],[Exp. Lead time]]*Table1[[#This Row],[APU
(units)]]/30</f>
        <v>90.476190476190467</v>
      </c>
      <c r="V1315" s="59">
        <f>Table1[[#This Row],[On Hand Stock (units)]]+U1315</f>
        <v>169.08229713409062</v>
      </c>
      <c r="W1315" s="59" t="str">
        <f>IF(Table1[[#This Row],[On hand quantity after purchase]]&gt;Table1[[#This Row],[APU  Projection for oct]],"Yes","No")</f>
        <v>No</v>
      </c>
      <c r="X1315" s="59">
        <f>AE1315-Table1[[#This Row],[On Hand Stock (units)]]</f>
        <v>3974.2917084220985</v>
      </c>
      <c r="Y1315" s="59">
        <f>MAX(Table1[[#This Row],[Qty required to meet next quarter]],Table1[[#This Row],[MOQ/One lead time demand]])</f>
        <v>3974.2917084220985</v>
      </c>
      <c r="Z1315" s="59">
        <f>Table1[[#This Row],[Qty to purchase]]*Table1[[#This Row],[Std. Price ($)]]</f>
        <v>70646.483252431935</v>
      </c>
      <c r="AA1315" s="59"/>
      <c r="AB1315" s="59"/>
      <c r="AC1315" s="61">
        <f>Table1[[#This Row],[On Hand Stock (units)]]-(12*Table1[[#This Row],[APU
(units)]])</f>
        <v>-4481.3938933420995</v>
      </c>
      <c r="AD1315" s="64">
        <v>227.99999999999994</v>
      </c>
      <c r="AE1315" s="65">
        <f>AD1315*Table1[[#This Row],[Std. Price ($)]]</f>
        <v>4052.8978150799985</v>
      </c>
    </row>
    <row r="1316" spans="1:31" ht="18.5" x14ac:dyDescent="0.35">
      <c r="A1316" s="46">
        <v>43993.272833788156</v>
      </c>
      <c r="B1316" s="47">
        <v>96.632359309999984</v>
      </c>
      <c r="C1316" s="47">
        <v>544.65649025975893</v>
      </c>
      <c r="D1316" s="47">
        <f>Table1[[#This Row],[On-Hand Stock ($)]]/Table1[[#This Row],[Std. Price ($)]]</f>
        <v>5.6363778567434322</v>
      </c>
      <c r="E1316" s="48">
        <v>34</v>
      </c>
      <c r="F1316" s="49">
        <v>0.8</v>
      </c>
      <c r="G1316" s="48">
        <v>0.7</v>
      </c>
      <c r="H1316" s="48">
        <v>0.8</v>
      </c>
      <c r="I1316" s="48">
        <v>5</v>
      </c>
      <c r="J1316" s="55">
        <f>Table1[[#This Row],[APU
(units)]]+(Table1[[#This Row],[APU Trend]]*Table1[[#This Row],[APU
(units)]])</f>
        <v>61.2</v>
      </c>
      <c r="K1316" s="55" t="str">
        <f>IF(Table1[[#This Row],[On Hand Stock (units)]]&gt;J1316,"Yes","No")</f>
        <v>No</v>
      </c>
      <c r="L1316" s="55">
        <f>Table1[[#This Row],[Lead Time (days)]]/Table1[[#This Row],[S-OTD]]</f>
        <v>7.1428571428571432</v>
      </c>
      <c r="M1316" s="55">
        <f>(Table1[[#This Row],[Demand variability (COV)]]/100)*E1316</f>
        <v>0.27200000000000002</v>
      </c>
      <c r="N1316" s="55">
        <f>AVERAGE(Table1[[#This Row],[Lead Time (days)]],Table1[[#This Row],[Exp. Lead time]])</f>
        <v>6.0714285714285712</v>
      </c>
      <c r="O1316" s="55">
        <f>(Table1[[#This Row],[Exp. Lead time]]-N1316)^2</f>
        <v>1.1479591836734708</v>
      </c>
      <c r="P1316" s="55">
        <v>1.1479591836734708</v>
      </c>
      <c r="Q1316" s="55">
        <f>1.64*SQRT(Table1[[#This Row],[Lead Time (days)]]*(M1316^2)+Table1[[#This Row],[APU
(units)]]*P1316)</f>
        <v>10.294254296736488</v>
      </c>
      <c r="R1316" s="58">
        <f>Table1[[#This Row],[Safety Stock]]+(E1316/30)*Table1[[#This Row],[Lead Time (days)]]</f>
        <v>15.960920963403154</v>
      </c>
      <c r="S1316" s="58" t="str">
        <f>IF(Table1[[#This Row],[On Hand Stock (units)]]&gt;R1316,"yes","no")</f>
        <v>no</v>
      </c>
      <c r="T1316" s="59">
        <f>Table1[[#This Row],[On Hand Stock (units)]]-J1316</f>
        <v>-55.563622143256573</v>
      </c>
      <c r="U1316" s="59">
        <f>Table1[[#This Row],[Exp. Lead time]]*Table1[[#This Row],[APU
(units)]]/30</f>
        <v>8.0952380952380949</v>
      </c>
      <c r="V1316" s="59">
        <f>Table1[[#This Row],[On Hand Stock (units)]]+U1316</f>
        <v>13.731615951981528</v>
      </c>
      <c r="W1316" s="59" t="str">
        <f>IF(Table1[[#This Row],[On hand quantity after purchase]]&gt;Table1[[#This Row],[APU  Projection for oct]],"Yes","No")</f>
        <v>No</v>
      </c>
      <c r="X1316" s="59">
        <f>AE1316-Table1[[#This Row],[On Hand Stock (units)]]</f>
        <v>25621.265311155257</v>
      </c>
      <c r="Y1316" s="59">
        <f>MAX(Table1[[#This Row],[Qty required to meet next quarter]],Table1[[#This Row],[MOQ/One lead time demand]])</f>
        <v>25621.265311155257</v>
      </c>
      <c r="Z1316" s="59">
        <f>Table1[[#This Row],[Qty to purchase]]*Table1[[#This Row],[Std. Price ($)]]</f>
        <v>2475843.3155243932</v>
      </c>
      <c r="AA1316" s="59"/>
      <c r="AB1316" s="59"/>
      <c r="AC1316" s="61">
        <f>Table1[[#This Row],[On Hand Stock (units)]]-(12*Table1[[#This Row],[APU
(units)]])</f>
        <v>-402.36362214325658</v>
      </c>
      <c r="AD1316" s="64">
        <v>265.20000000000005</v>
      </c>
      <c r="AE1316" s="65">
        <f>AD1316*Table1[[#This Row],[Std. Price ($)]]</f>
        <v>25626.901689012</v>
      </c>
    </row>
    <row r="1317" spans="1:31" ht="18.5" x14ac:dyDescent="0.35">
      <c r="A1317" s="46">
        <v>7989.8079030177541</v>
      </c>
      <c r="B1317" s="47">
        <v>5.4009410399999993</v>
      </c>
      <c r="C1317" s="47">
        <v>325.72218357431029</v>
      </c>
      <c r="D1317" s="47">
        <f>Table1[[#This Row],[On-Hand Stock ($)]]/Table1[[#This Row],[Std. Price ($)]]</f>
        <v>60.308413138002031</v>
      </c>
      <c r="E1317" s="48">
        <v>300</v>
      </c>
      <c r="F1317" s="49">
        <v>1.2</v>
      </c>
      <c r="G1317" s="48">
        <v>0.7</v>
      </c>
      <c r="H1317" s="48">
        <v>0.8</v>
      </c>
      <c r="I1317" s="48">
        <v>5</v>
      </c>
      <c r="J1317" s="55">
        <f>Table1[[#This Row],[APU
(units)]]+(Table1[[#This Row],[APU Trend]]*Table1[[#This Row],[APU
(units)]])</f>
        <v>660</v>
      </c>
      <c r="K1317" s="55" t="str">
        <f>IF(Table1[[#This Row],[On Hand Stock (units)]]&gt;J1317,"Yes","No")</f>
        <v>No</v>
      </c>
      <c r="L1317" s="55">
        <f>Table1[[#This Row],[Lead Time (days)]]/Table1[[#This Row],[S-OTD]]</f>
        <v>7.1428571428571432</v>
      </c>
      <c r="M1317" s="55">
        <f>(Table1[[#This Row],[Demand variability (COV)]]/100)*E1317</f>
        <v>2.4</v>
      </c>
      <c r="N1317" s="55">
        <f>AVERAGE(Table1[[#This Row],[Lead Time (days)]],Table1[[#This Row],[Exp. Lead time]])</f>
        <v>6.0714285714285712</v>
      </c>
      <c r="O1317" s="55">
        <f>(Table1[[#This Row],[Exp. Lead time]]-N1317)^2</f>
        <v>1.1479591836734708</v>
      </c>
      <c r="P1317" s="55">
        <v>1.1479591836734708</v>
      </c>
      <c r="Q1317" s="55">
        <f>1.64*SQRT(Table1[[#This Row],[Lead Time (days)]]*(M1317^2)+Table1[[#This Row],[APU
(units)]]*P1317)</f>
        <v>31.681631683397399</v>
      </c>
      <c r="R1317" s="58">
        <f>Table1[[#This Row],[Safety Stock]]+(E1317/30)*Table1[[#This Row],[Lead Time (days)]]</f>
        <v>81.681631683397399</v>
      </c>
      <c r="S1317" s="58" t="str">
        <f>IF(Table1[[#This Row],[On Hand Stock (units)]]&gt;R1317,"yes","no")</f>
        <v>no</v>
      </c>
      <c r="T1317" s="59">
        <f>Table1[[#This Row],[On Hand Stock (units)]]-J1317</f>
        <v>-599.69158686199796</v>
      </c>
      <c r="U1317" s="59">
        <f>Table1[[#This Row],[Exp. Lead time]]*Table1[[#This Row],[APU
(units)]]/30</f>
        <v>71.428571428571431</v>
      </c>
      <c r="V1317" s="59">
        <f>Table1[[#This Row],[On Hand Stock (units)]]+U1317</f>
        <v>131.73698456657345</v>
      </c>
      <c r="W1317" s="59" t="str">
        <f>IF(Table1[[#This Row],[On hand quantity after purchase]]&gt;Table1[[#This Row],[APU  Projection for oct]],"Yes","No")</f>
        <v>No</v>
      </c>
      <c r="X1317" s="59">
        <f>AE1317-Table1[[#This Row],[On Hand Stock (units)]]</f>
        <v>16466.571169261995</v>
      </c>
      <c r="Y1317" s="59">
        <f>MAX(Table1[[#This Row],[Qty required to meet next quarter]],Table1[[#This Row],[MOQ/One lead time demand]])</f>
        <v>16466.571169261995</v>
      </c>
      <c r="Z1317" s="59">
        <f>Table1[[#This Row],[Qty to purchase]]*Table1[[#This Row],[Std. Price ($)]]</f>
        <v>88934.980016147878</v>
      </c>
      <c r="AA1317" s="59"/>
      <c r="AB1317" s="59"/>
      <c r="AC1317" s="61">
        <f>Table1[[#This Row],[On Hand Stock (units)]]-(12*Table1[[#This Row],[APU
(units)]])</f>
        <v>-3539.6915868619981</v>
      </c>
      <c r="AD1317" s="64">
        <v>3060</v>
      </c>
      <c r="AE1317" s="65">
        <f>AD1317*Table1[[#This Row],[Std. Price ($)]]</f>
        <v>16526.879582399997</v>
      </c>
    </row>
    <row r="1318" spans="1:31" ht="18.5" x14ac:dyDescent="0.35">
      <c r="A1318" s="46">
        <v>91785.338629609018</v>
      </c>
      <c r="B1318" s="47">
        <v>5.8837317100000002</v>
      </c>
      <c r="C1318" s="47">
        <v>58.238403599002282</v>
      </c>
      <c r="D1318" s="47">
        <f>Table1[[#This Row],[On-Hand Stock ($)]]/Table1[[#This Row],[Std. Price ($)]]</f>
        <v>9.8982085637963735</v>
      </c>
      <c r="E1318" s="48">
        <v>50</v>
      </c>
      <c r="F1318" s="49">
        <v>-0.7</v>
      </c>
      <c r="G1318" s="48">
        <v>0.7</v>
      </c>
      <c r="H1318" s="48">
        <v>0.8</v>
      </c>
      <c r="I1318" s="48">
        <v>5</v>
      </c>
      <c r="J1318" s="55">
        <f>Table1[[#This Row],[APU
(units)]]+(Table1[[#This Row],[APU Trend]]*Table1[[#This Row],[APU
(units)]])</f>
        <v>15</v>
      </c>
      <c r="K1318" s="55" t="str">
        <f>IF(Table1[[#This Row],[On Hand Stock (units)]]&gt;J1318,"Yes","No")</f>
        <v>No</v>
      </c>
      <c r="L1318" s="55">
        <f>Table1[[#This Row],[Lead Time (days)]]/Table1[[#This Row],[S-OTD]]</f>
        <v>7.1428571428571432</v>
      </c>
      <c r="M1318" s="55">
        <f>(Table1[[#This Row],[Demand variability (COV)]]/100)*E1318</f>
        <v>0.4</v>
      </c>
      <c r="N1318" s="55">
        <f>AVERAGE(Table1[[#This Row],[Lead Time (days)]],Table1[[#This Row],[Exp. Lead time]])</f>
        <v>6.0714285714285712</v>
      </c>
      <c r="O1318" s="55">
        <f>(Table1[[#This Row],[Exp. Lead time]]-N1318)^2</f>
        <v>1.1479591836734708</v>
      </c>
      <c r="P1318" s="55">
        <v>1.1479591836734708</v>
      </c>
      <c r="Q1318" s="55">
        <f>1.64*SQRT(Table1[[#This Row],[Lead Time (days)]]*(M1318^2)+Table1[[#This Row],[APU
(units)]]*P1318)</f>
        <v>12.511164255192574</v>
      </c>
      <c r="R1318" s="58">
        <f>Table1[[#This Row],[Safety Stock]]+(E1318/30)*Table1[[#This Row],[Lead Time (days)]]</f>
        <v>20.844497588525908</v>
      </c>
      <c r="S1318" s="58" t="str">
        <f>IF(Table1[[#This Row],[On Hand Stock (units)]]&gt;R1318,"yes","no")</f>
        <v>no</v>
      </c>
      <c r="T1318" s="59">
        <f>Table1[[#This Row],[On Hand Stock (units)]]-J1318</f>
        <v>-5.1017914362036265</v>
      </c>
      <c r="U1318" s="59">
        <f>Table1[[#This Row],[Exp. Lead time]]*Table1[[#This Row],[APU
(units)]]/30</f>
        <v>11.904761904761905</v>
      </c>
      <c r="V1318" s="59">
        <f>Table1[[#This Row],[On Hand Stock (units)]]+U1318</f>
        <v>21.802970468558279</v>
      </c>
      <c r="W1318" s="59" t="str">
        <f>IF(Table1[[#This Row],[On hand quantity after purchase]]&gt;Table1[[#This Row],[APU  Projection for oct]],"Yes","No")</f>
        <v>Yes</v>
      </c>
      <c r="X1318" s="59">
        <f>AE1318-Table1[[#This Row],[On Hand Stock (units)]]</f>
        <v>-362.92211116379633</v>
      </c>
      <c r="Y1318" s="59">
        <f>MAX(Table1[[#This Row],[Qty required to meet next quarter]],Table1[[#This Row],[MOQ/One lead time demand]])</f>
        <v>11.904761904761905</v>
      </c>
      <c r="Z1318" s="59">
        <f>Table1[[#This Row],[Qty to purchase]]*Table1[[#This Row],[Std. Price ($)]]</f>
        <v>70.044425119047617</v>
      </c>
      <c r="AA1318" s="59"/>
      <c r="AB1318" s="59"/>
      <c r="AC1318" s="61">
        <f>Table1[[#This Row],[On Hand Stock (units)]]-(12*Table1[[#This Row],[APU
(units)]])</f>
        <v>-590.1017914362036</v>
      </c>
      <c r="AD1318" s="64">
        <v>-59.999999999999986</v>
      </c>
      <c r="AE1318" s="65">
        <f>AD1318*Table1[[#This Row],[Std. Price ($)]]</f>
        <v>-353.02390259999993</v>
      </c>
    </row>
    <row r="1319" spans="1:31" ht="18.5" x14ac:dyDescent="0.35">
      <c r="A1319" s="46">
        <v>54483.076481301883</v>
      </c>
      <c r="B1319" s="47">
        <v>13.240380100000001</v>
      </c>
      <c r="C1319" s="47">
        <v>406.98055538755375</v>
      </c>
      <c r="D1319" s="47">
        <f>Table1[[#This Row],[On-Hand Stock ($)]]/Table1[[#This Row],[Std. Price ($)]]</f>
        <v>30.737830206819645</v>
      </c>
      <c r="E1319" s="48">
        <v>82</v>
      </c>
      <c r="F1319" s="49">
        <v>-0.7</v>
      </c>
      <c r="G1319" s="48">
        <v>0.77</v>
      </c>
      <c r="H1319" s="48">
        <v>1.1200000000000001</v>
      </c>
      <c r="I1319" s="48">
        <v>8</v>
      </c>
      <c r="J1319" s="55">
        <f>Table1[[#This Row],[APU
(units)]]+(Table1[[#This Row],[APU Trend]]*Table1[[#This Row],[APU
(units)]])</f>
        <v>24.6</v>
      </c>
      <c r="K1319" s="55" t="str">
        <f>IF(Table1[[#This Row],[On Hand Stock (units)]]&gt;J1319,"Yes","No")</f>
        <v>Yes</v>
      </c>
      <c r="L1319" s="55">
        <f>Table1[[#This Row],[Lead Time (days)]]/Table1[[#This Row],[S-OTD]]</f>
        <v>10.38961038961039</v>
      </c>
      <c r="M1319" s="55">
        <f>(Table1[[#This Row],[Demand variability (COV)]]/100)*E1319</f>
        <v>0.91840000000000011</v>
      </c>
      <c r="N1319" s="55">
        <f>AVERAGE(Table1[[#This Row],[Lead Time (days)]],Table1[[#This Row],[Exp. Lead time]])</f>
        <v>9.1948051948051948</v>
      </c>
      <c r="O1319" s="55">
        <f>(Table1[[#This Row],[Exp. Lead time]]-N1319)^2</f>
        <v>1.4275594535334795</v>
      </c>
      <c r="P1319" s="55">
        <v>1.4275594535334795</v>
      </c>
      <c r="Q1319" s="55">
        <f>1.64*SQRT(Table1[[#This Row],[Lead Time (days)]]*(M1319^2)+Table1[[#This Row],[APU
(units)]]*P1319)</f>
        <v>18.248089474083223</v>
      </c>
      <c r="R1319" s="58">
        <f>Table1[[#This Row],[Safety Stock]]+(E1319/30)*Table1[[#This Row],[Lead Time (days)]]</f>
        <v>40.11475614074989</v>
      </c>
      <c r="S1319" s="58" t="str">
        <f>IF(Table1[[#This Row],[On Hand Stock (units)]]&gt;R1319,"yes","no")</f>
        <v>no</v>
      </c>
      <c r="T1319" s="59">
        <f>Table1[[#This Row],[On Hand Stock (units)]]-J1319</f>
        <v>6.1378302068196433</v>
      </c>
      <c r="U1319" s="59">
        <f>Table1[[#This Row],[Exp. Lead time]]*Table1[[#This Row],[APU
(units)]]/30</f>
        <v>28.398268398268396</v>
      </c>
      <c r="V1319" s="59">
        <f>Table1[[#This Row],[On Hand Stock (units)]]+U1319</f>
        <v>59.136098605088037</v>
      </c>
      <c r="W1319" s="59" t="str">
        <f>IF(Table1[[#This Row],[On hand quantity after purchase]]&gt;Table1[[#This Row],[APU  Projection for oct]],"Yes","No")</f>
        <v>Yes</v>
      </c>
      <c r="X1319" s="59">
        <f>AE1319-Table1[[#This Row],[On Hand Stock (units)]]</f>
        <v>-1333.591232046819</v>
      </c>
      <c r="Y1319" s="59">
        <f>MAX(Table1[[#This Row],[Qty required to meet next quarter]],Table1[[#This Row],[MOQ/One lead time demand]])</f>
        <v>28.398268398268396</v>
      </c>
      <c r="Z1319" s="59">
        <f>Table1[[#This Row],[Qty to purchase]]*Table1[[#This Row],[Std. Price ($)]]</f>
        <v>376.00386777489177</v>
      </c>
      <c r="AA1319" s="59"/>
      <c r="AB1319" s="59"/>
      <c r="AC1319" s="61">
        <f>Table1[[#This Row],[On Hand Stock (units)]]-(12*Table1[[#This Row],[APU
(units)]])</f>
        <v>-953.26216979318031</v>
      </c>
      <c r="AD1319" s="64">
        <v>-98.399999999999949</v>
      </c>
      <c r="AE1319" s="65">
        <f>AD1319*Table1[[#This Row],[Std. Price ($)]]</f>
        <v>-1302.8534018399994</v>
      </c>
    </row>
    <row r="1320" spans="1:31" ht="18.5" x14ac:dyDescent="0.35">
      <c r="A1320" s="46">
        <v>10401.57273309319</v>
      </c>
      <c r="B1320" s="47">
        <v>30.843678499999999</v>
      </c>
      <c r="C1320" s="47">
        <v>35.344539917558009</v>
      </c>
      <c r="D1320" s="47">
        <f>Table1[[#This Row],[On-Hand Stock ($)]]/Table1[[#This Row],[Std. Price ($)]]</f>
        <v>1.1459249232402033</v>
      </c>
      <c r="E1320" s="48">
        <v>10</v>
      </c>
      <c r="F1320" s="49">
        <v>-0.6</v>
      </c>
      <c r="G1320" s="48">
        <v>0.77</v>
      </c>
      <c r="H1320" s="48">
        <v>0.25</v>
      </c>
      <c r="I1320" s="48">
        <v>8</v>
      </c>
      <c r="J1320" s="55">
        <f>Table1[[#This Row],[APU
(units)]]+(Table1[[#This Row],[APU Trend]]*Table1[[#This Row],[APU
(units)]])</f>
        <v>4</v>
      </c>
      <c r="K1320" s="55" t="str">
        <f>IF(Table1[[#This Row],[On Hand Stock (units)]]&gt;J1320,"Yes","No")</f>
        <v>No</v>
      </c>
      <c r="L1320" s="55">
        <f>Table1[[#This Row],[Lead Time (days)]]/Table1[[#This Row],[S-OTD]]</f>
        <v>10.38961038961039</v>
      </c>
      <c r="M1320" s="55">
        <f>(Table1[[#This Row],[Demand variability (COV)]]/100)*E1320</f>
        <v>2.5000000000000001E-2</v>
      </c>
      <c r="N1320" s="55">
        <f>AVERAGE(Table1[[#This Row],[Lead Time (days)]],Table1[[#This Row],[Exp. Lead time]])</f>
        <v>9.1948051948051948</v>
      </c>
      <c r="O1320" s="55">
        <f>(Table1[[#This Row],[Exp. Lead time]]-N1320)^2</f>
        <v>1.4275594535334795</v>
      </c>
      <c r="P1320" s="55">
        <v>1.4275594535334795</v>
      </c>
      <c r="Q1320" s="55">
        <f>1.64*SQRT(Table1[[#This Row],[Lead Time (days)]]*(M1320^2)+Table1[[#This Row],[APU
(units)]]*P1320)</f>
        <v>6.1975065197413439</v>
      </c>
      <c r="R1320" s="58">
        <f>Table1[[#This Row],[Safety Stock]]+(E1320/30)*Table1[[#This Row],[Lead Time (days)]]</f>
        <v>8.86417318640801</v>
      </c>
      <c r="S1320" s="58" t="str">
        <f>IF(Table1[[#This Row],[On Hand Stock (units)]]&gt;R1320,"yes","no")</f>
        <v>no</v>
      </c>
      <c r="T1320" s="59">
        <f>Table1[[#This Row],[On Hand Stock (units)]]-J1320</f>
        <v>-2.8540750767597967</v>
      </c>
      <c r="U1320" s="59">
        <f>Table1[[#This Row],[Exp. Lead time]]*Table1[[#This Row],[APU
(units)]]/30</f>
        <v>3.4632034632034632</v>
      </c>
      <c r="V1320" s="59">
        <f>Table1[[#This Row],[On Hand Stock (units)]]+U1320</f>
        <v>4.6091283864436665</v>
      </c>
      <c r="W1320" s="59" t="str">
        <f>IF(Table1[[#This Row],[On hand quantity after purchase]]&gt;Table1[[#This Row],[APU  Projection for oct]],"Yes","No")</f>
        <v>Yes</v>
      </c>
      <c r="X1320" s="59">
        <f>AE1320-Table1[[#This Row],[On Hand Stock (units)]]</f>
        <v>-186.20799592324022</v>
      </c>
      <c r="Y1320" s="59">
        <f>MAX(Table1[[#This Row],[Qty required to meet next quarter]],Table1[[#This Row],[MOQ/One lead time demand]])</f>
        <v>3.4632034632034632</v>
      </c>
      <c r="Z1320" s="59">
        <f>Table1[[#This Row],[Qty to purchase]]*Table1[[#This Row],[Std. Price ($)]]</f>
        <v>106.8179341991342</v>
      </c>
      <c r="AA1320" s="59"/>
      <c r="AB1320" s="59"/>
      <c r="AC1320" s="61">
        <f>Table1[[#This Row],[On Hand Stock (units)]]-(12*Table1[[#This Row],[APU
(units)]])</f>
        <v>-118.8540750767598</v>
      </c>
      <c r="AD1320" s="64">
        <v>-6</v>
      </c>
      <c r="AE1320" s="65">
        <f>AD1320*Table1[[#This Row],[Std. Price ($)]]</f>
        <v>-185.062071</v>
      </c>
    </row>
    <row r="1321" spans="1:31" ht="18.5" x14ac:dyDescent="0.35">
      <c r="A1321" s="46">
        <v>65498.071604611127</v>
      </c>
      <c r="B1321" s="47">
        <v>48.597672899999999</v>
      </c>
      <c r="C1321" s="47">
        <v>183.02871917384803</v>
      </c>
      <c r="D1321" s="47">
        <f>Table1[[#This Row],[On-Hand Stock ($)]]/Table1[[#This Row],[Std. Price ($)]]</f>
        <v>3.7662033643147557</v>
      </c>
      <c r="E1321" s="48">
        <v>34</v>
      </c>
      <c r="F1321" s="49">
        <v>-0.2</v>
      </c>
      <c r="G1321" s="48">
        <v>0.77</v>
      </c>
      <c r="H1321" s="48">
        <v>0.25</v>
      </c>
      <c r="I1321" s="48">
        <v>8</v>
      </c>
      <c r="J1321" s="55">
        <f>Table1[[#This Row],[APU
(units)]]+(Table1[[#This Row],[APU Trend]]*Table1[[#This Row],[APU
(units)]])</f>
        <v>27.2</v>
      </c>
      <c r="K1321" s="55" t="str">
        <f>IF(Table1[[#This Row],[On Hand Stock (units)]]&gt;J1321,"Yes","No")</f>
        <v>No</v>
      </c>
      <c r="L1321" s="55">
        <f>Table1[[#This Row],[Lead Time (days)]]/Table1[[#This Row],[S-OTD]]</f>
        <v>10.38961038961039</v>
      </c>
      <c r="M1321" s="55">
        <f>(Table1[[#This Row],[Demand variability (COV)]]/100)*E1321</f>
        <v>8.5000000000000006E-2</v>
      </c>
      <c r="N1321" s="55">
        <f>AVERAGE(Table1[[#This Row],[Lead Time (days)]],Table1[[#This Row],[Exp. Lead time]])</f>
        <v>9.1948051948051948</v>
      </c>
      <c r="O1321" s="55">
        <f>(Table1[[#This Row],[Exp. Lead time]]-N1321)^2</f>
        <v>1.4275594535334795</v>
      </c>
      <c r="P1321" s="55">
        <v>1.4275594535334795</v>
      </c>
      <c r="Q1321" s="55">
        <f>1.64*SQRT(Table1[[#This Row],[Lead Time (days)]]*(M1321^2)+Table1[[#This Row],[APU
(units)]]*P1321)</f>
        <v>11.43243769681707</v>
      </c>
      <c r="R1321" s="58">
        <f>Table1[[#This Row],[Safety Stock]]+(E1321/30)*Table1[[#This Row],[Lead Time (days)]]</f>
        <v>20.499104363483738</v>
      </c>
      <c r="S1321" s="58" t="str">
        <f>IF(Table1[[#This Row],[On Hand Stock (units)]]&gt;R1321,"yes","no")</f>
        <v>no</v>
      </c>
      <c r="T1321" s="59">
        <f>Table1[[#This Row],[On Hand Stock (units)]]-J1321</f>
        <v>-23.433796635685244</v>
      </c>
      <c r="U1321" s="59">
        <f>Table1[[#This Row],[Exp. Lead time]]*Table1[[#This Row],[APU
(units)]]/30</f>
        <v>11.774891774891776</v>
      </c>
      <c r="V1321" s="59">
        <f>Table1[[#This Row],[On Hand Stock (units)]]+U1321</f>
        <v>15.541095139206531</v>
      </c>
      <c r="W1321" s="59" t="str">
        <f>IF(Table1[[#This Row],[On hand quantity after purchase]]&gt;Table1[[#This Row],[APU  Projection for oct]],"Yes","No")</f>
        <v>No</v>
      </c>
      <c r="X1321" s="59">
        <f>AE1321-Table1[[#This Row],[On Hand Stock (units)]]</f>
        <v>2970.4113781156848</v>
      </c>
      <c r="Y1321" s="59">
        <f>MAX(Table1[[#This Row],[Qty required to meet next quarter]],Table1[[#This Row],[MOQ/One lead time demand]])</f>
        <v>2970.4113781156848</v>
      </c>
      <c r="Z1321" s="59">
        <f>Table1[[#This Row],[Qty to purchase]]*Table1[[#This Row],[Std. Price ($)]]</f>
        <v>144355.08053210427</v>
      </c>
      <c r="AA1321" s="59"/>
      <c r="AB1321" s="59"/>
      <c r="AC1321" s="61">
        <f>Table1[[#This Row],[On Hand Stock (units)]]-(12*Table1[[#This Row],[APU
(units)]])</f>
        <v>-404.23379663568522</v>
      </c>
      <c r="AD1321" s="64">
        <v>61.199999999999989</v>
      </c>
      <c r="AE1321" s="65">
        <f>AD1321*Table1[[#This Row],[Std. Price ($)]]</f>
        <v>2974.1775814799994</v>
      </c>
    </row>
    <row r="1322" spans="1:31" ht="18.5" x14ac:dyDescent="0.35">
      <c r="A1322" s="46">
        <v>20079.171889501369</v>
      </c>
      <c r="B1322" s="47">
        <v>24.362756900000001</v>
      </c>
      <c r="C1322" s="47">
        <v>28.595882538777335</v>
      </c>
      <c r="D1322" s="47">
        <f>Table1[[#This Row],[On-Hand Stock ($)]]/Table1[[#This Row],[Std. Price ($)]]</f>
        <v>1.173753966193265</v>
      </c>
      <c r="E1322" s="48">
        <v>10</v>
      </c>
      <c r="F1322" s="49">
        <v>0.4</v>
      </c>
      <c r="G1322" s="48">
        <v>0.77</v>
      </c>
      <c r="H1322" s="48">
        <v>0.25</v>
      </c>
      <c r="I1322" s="48">
        <v>8</v>
      </c>
      <c r="J1322" s="55">
        <f>Table1[[#This Row],[APU
(units)]]+(Table1[[#This Row],[APU Trend]]*Table1[[#This Row],[APU
(units)]])</f>
        <v>14</v>
      </c>
      <c r="K1322" s="55" t="str">
        <f>IF(Table1[[#This Row],[On Hand Stock (units)]]&gt;J1322,"Yes","No")</f>
        <v>No</v>
      </c>
      <c r="L1322" s="55">
        <f>Table1[[#This Row],[Lead Time (days)]]/Table1[[#This Row],[S-OTD]]</f>
        <v>10.38961038961039</v>
      </c>
      <c r="M1322" s="55">
        <f>(Table1[[#This Row],[Demand variability (COV)]]/100)*E1322</f>
        <v>2.5000000000000001E-2</v>
      </c>
      <c r="N1322" s="55">
        <f>AVERAGE(Table1[[#This Row],[Lead Time (days)]],Table1[[#This Row],[Exp. Lead time]])</f>
        <v>9.1948051948051948</v>
      </c>
      <c r="O1322" s="55">
        <f>(Table1[[#This Row],[Exp. Lead time]]-N1322)^2</f>
        <v>1.4275594535334795</v>
      </c>
      <c r="P1322" s="55">
        <v>1.4275594535334795</v>
      </c>
      <c r="Q1322" s="55">
        <f>1.64*SQRT(Table1[[#This Row],[Lead Time (days)]]*(M1322^2)+Table1[[#This Row],[APU
(units)]]*P1322)</f>
        <v>6.1975065197413439</v>
      </c>
      <c r="R1322" s="58">
        <f>Table1[[#This Row],[Safety Stock]]+(E1322/30)*Table1[[#This Row],[Lead Time (days)]]</f>
        <v>8.86417318640801</v>
      </c>
      <c r="S1322" s="58" t="str">
        <f>IF(Table1[[#This Row],[On Hand Stock (units)]]&gt;R1322,"yes","no")</f>
        <v>no</v>
      </c>
      <c r="T1322" s="59">
        <f>Table1[[#This Row],[On Hand Stock (units)]]-J1322</f>
        <v>-12.826246033806735</v>
      </c>
      <c r="U1322" s="59">
        <f>Table1[[#This Row],[Exp. Lead time]]*Table1[[#This Row],[APU
(units)]]/30</f>
        <v>3.4632034632034632</v>
      </c>
      <c r="V1322" s="59">
        <f>Table1[[#This Row],[On Hand Stock (units)]]+U1322</f>
        <v>4.6369574293967286</v>
      </c>
      <c r="W1322" s="59" t="str">
        <f>IF(Table1[[#This Row],[On hand quantity after purchase]]&gt;Table1[[#This Row],[APU  Projection for oct]],"Yes","No")</f>
        <v>No</v>
      </c>
      <c r="X1322" s="59">
        <f>AE1322-Table1[[#This Row],[On Hand Stock (units)]]</f>
        <v>1314.4151186338067</v>
      </c>
      <c r="Y1322" s="59">
        <f>MAX(Table1[[#This Row],[Qty required to meet next quarter]],Table1[[#This Row],[MOQ/One lead time demand]])</f>
        <v>1314.4151186338067</v>
      </c>
      <c r="Z1322" s="59">
        <f>Table1[[#This Row],[Qty to purchase]]*Table1[[#This Row],[Std. Price ($)]]</f>
        <v>32022.776000960093</v>
      </c>
      <c r="AA1322" s="59"/>
      <c r="AB1322" s="59"/>
      <c r="AC1322" s="61">
        <f>Table1[[#This Row],[On Hand Stock (units)]]-(12*Table1[[#This Row],[APU
(units)]])</f>
        <v>-118.82624603380674</v>
      </c>
      <c r="AD1322" s="64">
        <v>54</v>
      </c>
      <c r="AE1322" s="65">
        <f>AD1322*Table1[[#This Row],[Std. Price ($)]]</f>
        <v>1315.5888726000001</v>
      </c>
    </row>
    <row r="1323" spans="1:31" ht="18.5" x14ac:dyDescent="0.35">
      <c r="A1323" s="46">
        <v>24990.97608360372</v>
      </c>
      <c r="B1323" s="47">
        <v>28.272968500000001</v>
      </c>
      <c r="C1323" s="47">
        <v>202.46267312662332</v>
      </c>
      <c r="D1323" s="47">
        <f>Table1[[#This Row],[On-Hand Stock ($)]]/Table1[[#This Row],[Std. Price ($)]]</f>
        <v>7.1609980793712307</v>
      </c>
      <c r="E1323" s="48">
        <v>26</v>
      </c>
      <c r="F1323" s="49">
        <v>0.8</v>
      </c>
      <c r="G1323" s="48">
        <v>0.77</v>
      </c>
      <c r="H1323" s="48">
        <v>0.83</v>
      </c>
      <c r="I1323" s="48">
        <v>8</v>
      </c>
      <c r="J1323" s="55">
        <f>Table1[[#This Row],[APU
(units)]]+(Table1[[#This Row],[APU Trend]]*Table1[[#This Row],[APU
(units)]])</f>
        <v>46.8</v>
      </c>
      <c r="K1323" s="55" t="str">
        <f>IF(Table1[[#This Row],[On Hand Stock (units)]]&gt;J1323,"Yes","No")</f>
        <v>No</v>
      </c>
      <c r="L1323" s="55">
        <f>Table1[[#This Row],[Lead Time (days)]]/Table1[[#This Row],[S-OTD]]</f>
        <v>10.38961038961039</v>
      </c>
      <c r="M1323" s="55">
        <f>(Table1[[#This Row],[Demand variability (COV)]]/100)*E1323</f>
        <v>0.21579999999999999</v>
      </c>
      <c r="N1323" s="55">
        <f>AVERAGE(Table1[[#This Row],[Lead Time (days)]],Table1[[#This Row],[Exp. Lead time]])</f>
        <v>9.1948051948051948</v>
      </c>
      <c r="O1323" s="55">
        <f>(Table1[[#This Row],[Exp. Lead time]]-N1323)^2</f>
        <v>1.4275594535334795</v>
      </c>
      <c r="P1323" s="55">
        <v>1.4275594535334795</v>
      </c>
      <c r="Q1323" s="55">
        <f>1.64*SQRT(Table1[[#This Row],[Lead Time (days)]]*(M1323^2)+Table1[[#This Row],[APU
(units)]]*P1323)</f>
        <v>10.041448660017478</v>
      </c>
      <c r="R1323" s="58">
        <f>Table1[[#This Row],[Safety Stock]]+(E1323/30)*Table1[[#This Row],[Lead Time (days)]]</f>
        <v>16.97478199335081</v>
      </c>
      <c r="S1323" s="58" t="str">
        <f>IF(Table1[[#This Row],[On Hand Stock (units)]]&gt;R1323,"yes","no")</f>
        <v>no</v>
      </c>
      <c r="T1323" s="59">
        <f>Table1[[#This Row],[On Hand Stock (units)]]-J1323</f>
        <v>-39.639001920628765</v>
      </c>
      <c r="U1323" s="59">
        <f>Table1[[#This Row],[Exp. Lead time]]*Table1[[#This Row],[APU
(units)]]/30</f>
        <v>9.004329004329005</v>
      </c>
      <c r="V1323" s="59">
        <f>Table1[[#This Row],[On Hand Stock (units)]]+U1323</f>
        <v>16.165327083700234</v>
      </c>
      <c r="W1323" s="59" t="str">
        <f>IF(Table1[[#This Row],[On hand quantity after purchase]]&gt;Table1[[#This Row],[APU  Projection for oct]],"Yes","No")</f>
        <v>No</v>
      </c>
      <c r="X1323" s="59">
        <f>AE1323-Table1[[#This Row],[On Hand Stock (units)]]</f>
        <v>5726.5970137206295</v>
      </c>
      <c r="Y1323" s="59">
        <f>MAX(Table1[[#This Row],[Qty required to meet next quarter]],Table1[[#This Row],[MOQ/One lead time demand]])</f>
        <v>5726.5970137206295</v>
      </c>
      <c r="Z1323" s="59">
        <f>Table1[[#This Row],[Qty to purchase]]*Table1[[#This Row],[Std. Price ($)]]</f>
        <v>161907.89698111743</v>
      </c>
      <c r="AA1323" s="59"/>
      <c r="AB1323" s="59"/>
      <c r="AC1323" s="61">
        <f>Table1[[#This Row],[On Hand Stock (units)]]-(12*Table1[[#This Row],[APU
(units)]])</f>
        <v>-304.83900192062879</v>
      </c>
      <c r="AD1323" s="64">
        <v>202.8</v>
      </c>
      <c r="AE1323" s="65">
        <f>AD1323*Table1[[#This Row],[Std. Price ($)]]</f>
        <v>5733.7580118000005</v>
      </c>
    </row>
    <row r="1324" spans="1:31" ht="18.5" x14ac:dyDescent="0.35">
      <c r="A1324" s="46">
        <v>11568.842454374695</v>
      </c>
      <c r="B1324" s="47">
        <v>6.2491046000000008</v>
      </c>
      <c r="C1324" s="47">
        <v>81.01690832951337</v>
      </c>
      <c r="D1324" s="47">
        <f>Table1[[#This Row],[On-Hand Stock ($)]]/Table1[[#This Row],[Std. Price ($)]]</f>
        <v>12.964562687831046</v>
      </c>
      <c r="E1324" s="48">
        <v>26</v>
      </c>
      <c r="F1324" s="49">
        <v>1.2</v>
      </c>
      <c r="G1324" s="48">
        <v>0.77</v>
      </c>
      <c r="H1324" s="48">
        <v>1.44</v>
      </c>
      <c r="I1324" s="48">
        <v>8</v>
      </c>
      <c r="J1324" s="55">
        <f>Table1[[#This Row],[APU
(units)]]+(Table1[[#This Row],[APU Trend]]*Table1[[#This Row],[APU
(units)]])</f>
        <v>57.2</v>
      </c>
      <c r="K1324" s="55" t="str">
        <f>IF(Table1[[#This Row],[On Hand Stock (units)]]&gt;J1324,"Yes","No")</f>
        <v>No</v>
      </c>
      <c r="L1324" s="55">
        <f>Table1[[#This Row],[Lead Time (days)]]/Table1[[#This Row],[S-OTD]]</f>
        <v>10.38961038961039</v>
      </c>
      <c r="M1324" s="55">
        <f>(Table1[[#This Row],[Demand variability (COV)]]/100)*E1324</f>
        <v>0.37440000000000001</v>
      </c>
      <c r="N1324" s="55">
        <f>AVERAGE(Table1[[#This Row],[Lead Time (days)]],Table1[[#This Row],[Exp. Lead time]])</f>
        <v>9.1948051948051948</v>
      </c>
      <c r="O1324" s="55">
        <f>(Table1[[#This Row],[Exp. Lead time]]-N1324)^2</f>
        <v>1.4275594535334795</v>
      </c>
      <c r="P1324" s="55">
        <v>1.4275594535334795</v>
      </c>
      <c r="Q1324" s="55">
        <f>1.64*SQRT(Table1[[#This Row],[Lead Time (days)]]*(M1324^2)+Table1[[#This Row],[APU
(units)]]*P1324)</f>
        <v>10.141241874043967</v>
      </c>
      <c r="R1324" s="58">
        <f>Table1[[#This Row],[Safety Stock]]+(E1324/30)*Table1[[#This Row],[Lead Time (days)]]</f>
        <v>17.074575207377301</v>
      </c>
      <c r="S1324" s="58" t="str">
        <f>IF(Table1[[#This Row],[On Hand Stock (units)]]&gt;R1324,"yes","no")</f>
        <v>no</v>
      </c>
      <c r="T1324" s="59">
        <f>Table1[[#This Row],[On Hand Stock (units)]]-J1324</f>
        <v>-44.235437312168955</v>
      </c>
      <c r="U1324" s="59">
        <f>Table1[[#This Row],[Exp. Lead time]]*Table1[[#This Row],[APU
(units)]]/30</f>
        <v>9.004329004329005</v>
      </c>
      <c r="V1324" s="59">
        <f>Table1[[#This Row],[On Hand Stock (units)]]+U1324</f>
        <v>21.968891692160049</v>
      </c>
      <c r="W1324" s="59" t="str">
        <f>IF(Table1[[#This Row],[On hand quantity after purchase]]&gt;Table1[[#This Row],[APU  Projection for oct]],"Yes","No")</f>
        <v>No</v>
      </c>
      <c r="X1324" s="59">
        <f>AE1324-Table1[[#This Row],[On Hand Stock (units)]]</f>
        <v>1644.2979772321696</v>
      </c>
      <c r="Y1324" s="59">
        <f>MAX(Table1[[#This Row],[Qty required to meet next quarter]],Table1[[#This Row],[MOQ/One lead time demand]])</f>
        <v>1644.2979772321696</v>
      </c>
      <c r="Z1324" s="59">
        <f>Table1[[#This Row],[Qty to purchase]]*Table1[[#This Row],[Std. Price ($)]]</f>
        <v>10275.390053292247</v>
      </c>
      <c r="AA1324" s="59"/>
      <c r="AB1324" s="59"/>
      <c r="AC1324" s="61">
        <f>Table1[[#This Row],[On Hand Stock (units)]]-(12*Table1[[#This Row],[APU
(units)]])</f>
        <v>-299.03543731216894</v>
      </c>
      <c r="AD1324" s="64">
        <v>265.20000000000005</v>
      </c>
      <c r="AE1324" s="65">
        <f>AD1324*Table1[[#This Row],[Std. Price ($)]]</f>
        <v>1657.2625399200006</v>
      </c>
    </row>
    <row r="1325" spans="1:31" ht="18.5" x14ac:dyDescent="0.35">
      <c r="A1325" s="46">
        <v>84047.342634255867</v>
      </c>
      <c r="B1325" s="47">
        <v>6.9302013000000002</v>
      </c>
      <c r="C1325" s="47">
        <v>69.378428806067731</v>
      </c>
      <c r="D1325" s="47">
        <f>Table1[[#This Row],[On-Hand Stock ($)]]/Table1[[#This Row],[Std. Price ($)]]</f>
        <v>10.011026491549059</v>
      </c>
      <c r="E1325" s="48">
        <v>26</v>
      </c>
      <c r="F1325" s="49">
        <v>1.2</v>
      </c>
      <c r="G1325" s="48">
        <v>0.77</v>
      </c>
      <c r="H1325" s="48">
        <v>1.08</v>
      </c>
      <c r="I1325" s="48">
        <v>8</v>
      </c>
      <c r="J1325" s="55">
        <f>Table1[[#This Row],[APU
(units)]]+(Table1[[#This Row],[APU Trend]]*Table1[[#This Row],[APU
(units)]])</f>
        <v>57.2</v>
      </c>
      <c r="K1325" s="55" t="str">
        <f>IF(Table1[[#This Row],[On Hand Stock (units)]]&gt;J1325,"Yes","No")</f>
        <v>No</v>
      </c>
      <c r="L1325" s="55">
        <f>Table1[[#This Row],[Lead Time (days)]]/Table1[[#This Row],[S-OTD]]</f>
        <v>10.38961038961039</v>
      </c>
      <c r="M1325" s="55">
        <f>(Table1[[#This Row],[Demand variability (COV)]]/100)*E1325</f>
        <v>0.28079999999999999</v>
      </c>
      <c r="N1325" s="55">
        <f>AVERAGE(Table1[[#This Row],[Lead Time (days)]],Table1[[#This Row],[Exp. Lead time]])</f>
        <v>9.1948051948051948</v>
      </c>
      <c r="O1325" s="55">
        <f>(Table1[[#This Row],[Exp. Lead time]]-N1325)^2</f>
        <v>1.4275594535334795</v>
      </c>
      <c r="P1325" s="55">
        <v>1.4275594535334795</v>
      </c>
      <c r="Q1325" s="55">
        <f>1.64*SQRT(Table1[[#This Row],[Lead Time (days)]]*(M1325^2)+Table1[[#This Row],[APU
(units)]]*P1325)</f>
        <v>10.075973004080886</v>
      </c>
      <c r="R1325" s="58">
        <f>Table1[[#This Row],[Safety Stock]]+(E1325/30)*Table1[[#This Row],[Lead Time (days)]]</f>
        <v>17.00930633741422</v>
      </c>
      <c r="S1325" s="58" t="str">
        <f>IF(Table1[[#This Row],[On Hand Stock (units)]]&gt;R1325,"yes","no")</f>
        <v>no</v>
      </c>
      <c r="T1325" s="59">
        <f>Table1[[#This Row],[On Hand Stock (units)]]-J1325</f>
        <v>-47.188973508450943</v>
      </c>
      <c r="U1325" s="59">
        <f>Table1[[#This Row],[Exp. Lead time]]*Table1[[#This Row],[APU
(units)]]/30</f>
        <v>9.004329004329005</v>
      </c>
      <c r="V1325" s="59">
        <f>Table1[[#This Row],[On Hand Stock (units)]]+U1325</f>
        <v>19.015355495878062</v>
      </c>
      <c r="W1325" s="59" t="str">
        <f>IF(Table1[[#This Row],[On hand quantity after purchase]]&gt;Table1[[#This Row],[APU  Projection for oct]],"Yes","No")</f>
        <v>No</v>
      </c>
      <c r="X1325" s="59">
        <f>AE1325-Table1[[#This Row],[On Hand Stock (units)]]</f>
        <v>1827.8783582684514</v>
      </c>
      <c r="Y1325" s="59">
        <f>MAX(Table1[[#This Row],[Qty required to meet next quarter]],Table1[[#This Row],[MOQ/One lead time demand]])</f>
        <v>1827.8783582684514</v>
      </c>
      <c r="Z1325" s="59">
        <f>Table1[[#This Row],[Qty to purchase]]*Table1[[#This Row],[Std. Price ($)]]</f>
        <v>12667.564974713889</v>
      </c>
      <c r="AA1325" s="59"/>
      <c r="AB1325" s="59"/>
      <c r="AC1325" s="61">
        <f>Table1[[#This Row],[On Hand Stock (units)]]-(12*Table1[[#This Row],[APU
(units)]])</f>
        <v>-301.98897350845095</v>
      </c>
      <c r="AD1325" s="64">
        <v>265.20000000000005</v>
      </c>
      <c r="AE1325" s="65">
        <f>AD1325*Table1[[#This Row],[Std. Price ($)]]</f>
        <v>1837.8893847600004</v>
      </c>
    </row>
    <row r="1326" spans="1:31" ht="18.5" x14ac:dyDescent="0.35">
      <c r="A1326" s="46">
        <v>97265.622875283807</v>
      </c>
      <c r="B1326" s="47">
        <v>23.0105225</v>
      </c>
      <c r="C1326" s="47">
        <v>27.187785477180249</v>
      </c>
      <c r="D1326" s="47">
        <f>Table1[[#This Row],[On-Hand Stock ($)]]/Table1[[#This Row],[Std. Price ($)]]</f>
        <v>1.1815370762302442</v>
      </c>
      <c r="E1326" s="48">
        <v>10</v>
      </c>
      <c r="F1326" s="49">
        <v>0.5</v>
      </c>
      <c r="G1326" s="48">
        <v>0.77</v>
      </c>
      <c r="H1326" s="48">
        <v>0.25</v>
      </c>
      <c r="I1326" s="48">
        <v>8</v>
      </c>
      <c r="J1326" s="55">
        <f>Table1[[#This Row],[APU
(units)]]+(Table1[[#This Row],[APU Trend]]*Table1[[#This Row],[APU
(units)]])</f>
        <v>15</v>
      </c>
      <c r="K1326" s="55" t="str">
        <f>IF(Table1[[#This Row],[On Hand Stock (units)]]&gt;J1326,"Yes","No")</f>
        <v>No</v>
      </c>
      <c r="L1326" s="55">
        <f>Table1[[#This Row],[Lead Time (days)]]/Table1[[#This Row],[S-OTD]]</f>
        <v>10.38961038961039</v>
      </c>
      <c r="M1326" s="55">
        <f>(Table1[[#This Row],[Demand variability (COV)]]/100)*E1326</f>
        <v>2.5000000000000001E-2</v>
      </c>
      <c r="N1326" s="55">
        <f>AVERAGE(Table1[[#This Row],[Lead Time (days)]],Table1[[#This Row],[Exp. Lead time]])</f>
        <v>9.1948051948051948</v>
      </c>
      <c r="O1326" s="55">
        <f>(Table1[[#This Row],[Exp. Lead time]]-N1326)^2</f>
        <v>1.4275594535334795</v>
      </c>
      <c r="P1326" s="55">
        <v>1.4275594535334795</v>
      </c>
      <c r="Q1326" s="55">
        <f>1.64*SQRT(Table1[[#This Row],[Lead Time (days)]]*(M1326^2)+Table1[[#This Row],[APU
(units)]]*P1326)</f>
        <v>6.1975065197413439</v>
      </c>
      <c r="R1326" s="58">
        <f>Table1[[#This Row],[Safety Stock]]+(E1326/30)*Table1[[#This Row],[Lead Time (days)]]</f>
        <v>8.86417318640801</v>
      </c>
      <c r="S1326" s="58" t="str">
        <f>IF(Table1[[#This Row],[On Hand Stock (units)]]&gt;R1326,"yes","no")</f>
        <v>no</v>
      </c>
      <c r="T1326" s="59">
        <f>Table1[[#This Row],[On Hand Stock (units)]]-J1326</f>
        <v>-13.818462923769756</v>
      </c>
      <c r="U1326" s="59">
        <f>Table1[[#This Row],[Exp. Lead time]]*Table1[[#This Row],[APU
(units)]]/30</f>
        <v>3.4632034632034632</v>
      </c>
      <c r="V1326" s="59">
        <f>Table1[[#This Row],[On Hand Stock (units)]]+U1326</f>
        <v>4.6447405394337071</v>
      </c>
      <c r="W1326" s="59" t="str">
        <f>IF(Table1[[#This Row],[On hand quantity after purchase]]&gt;Table1[[#This Row],[APU  Projection for oct]],"Yes","No")</f>
        <v>No</v>
      </c>
      <c r="X1326" s="59">
        <f>AE1326-Table1[[#This Row],[On Hand Stock (units)]]</f>
        <v>1379.44981292377</v>
      </c>
      <c r="Y1326" s="59">
        <f>MAX(Table1[[#This Row],[Qty required to meet next quarter]],Table1[[#This Row],[MOQ/One lead time demand]])</f>
        <v>1379.44981292377</v>
      </c>
      <c r="Z1326" s="59">
        <f>Table1[[#This Row],[Qty to purchase]]*Table1[[#This Row],[Std. Price ($)]]</f>
        <v>31741.860957903202</v>
      </c>
      <c r="AA1326" s="59"/>
      <c r="AB1326" s="59"/>
      <c r="AC1326" s="61">
        <f>Table1[[#This Row],[On Hand Stock (units)]]-(12*Table1[[#This Row],[APU
(units)]])</f>
        <v>-118.81846292376976</v>
      </c>
      <c r="AD1326" s="64">
        <v>60</v>
      </c>
      <c r="AE1326" s="65">
        <f>AD1326*Table1[[#This Row],[Std. Price ($)]]</f>
        <v>1380.6313500000001</v>
      </c>
    </row>
    <row r="1327" spans="1:31" ht="18.5" x14ac:dyDescent="0.35">
      <c r="A1327" s="46">
        <v>41592.179777639423</v>
      </c>
      <c r="B1327" s="47">
        <v>62.076634300000002</v>
      </c>
      <c r="C1327" s="47">
        <v>67.867772048741443</v>
      </c>
      <c r="D1327" s="47">
        <f>Table1[[#This Row],[On-Hand Stock ($)]]/Table1[[#This Row],[Std. Price ($)]]</f>
        <v>1.0932901374896455</v>
      </c>
      <c r="E1327" s="48">
        <v>10</v>
      </c>
      <c r="F1327" s="49">
        <v>-0.4</v>
      </c>
      <c r="G1327" s="48">
        <v>0.77</v>
      </c>
      <c r="H1327" s="48">
        <v>0.25</v>
      </c>
      <c r="I1327" s="48">
        <v>8</v>
      </c>
      <c r="J1327" s="55">
        <f>Table1[[#This Row],[APU
(units)]]+(Table1[[#This Row],[APU Trend]]*Table1[[#This Row],[APU
(units)]])</f>
        <v>6</v>
      </c>
      <c r="K1327" s="55" t="str">
        <f>IF(Table1[[#This Row],[On Hand Stock (units)]]&gt;J1327,"Yes","No")</f>
        <v>No</v>
      </c>
      <c r="L1327" s="55">
        <f>Table1[[#This Row],[Lead Time (days)]]/Table1[[#This Row],[S-OTD]]</f>
        <v>10.38961038961039</v>
      </c>
      <c r="M1327" s="55">
        <f>(Table1[[#This Row],[Demand variability (COV)]]/100)*E1327</f>
        <v>2.5000000000000001E-2</v>
      </c>
      <c r="N1327" s="55">
        <f>AVERAGE(Table1[[#This Row],[Lead Time (days)]],Table1[[#This Row],[Exp. Lead time]])</f>
        <v>9.1948051948051948</v>
      </c>
      <c r="O1327" s="55">
        <f>(Table1[[#This Row],[Exp. Lead time]]-N1327)^2</f>
        <v>1.4275594535334795</v>
      </c>
      <c r="P1327" s="55">
        <v>1.4275594535334795</v>
      </c>
      <c r="Q1327" s="55">
        <f>1.64*SQRT(Table1[[#This Row],[Lead Time (days)]]*(M1327^2)+Table1[[#This Row],[APU
(units)]]*P1327)</f>
        <v>6.1975065197413439</v>
      </c>
      <c r="R1327" s="58">
        <f>Table1[[#This Row],[Safety Stock]]+(E1327/30)*Table1[[#This Row],[Lead Time (days)]]</f>
        <v>8.86417318640801</v>
      </c>
      <c r="S1327" s="58" t="str">
        <f>IF(Table1[[#This Row],[On Hand Stock (units)]]&gt;R1327,"yes","no")</f>
        <v>no</v>
      </c>
      <c r="T1327" s="59">
        <f>Table1[[#This Row],[On Hand Stock (units)]]-J1327</f>
        <v>-4.906709862510354</v>
      </c>
      <c r="U1327" s="59">
        <f>Table1[[#This Row],[Exp. Lead time]]*Table1[[#This Row],[APU
(units)]]/30</f>
        <v>3.4632034632034632</v>
      </c>
      <c r="V1327" s="59">
        <f>Table1[[#This Row],[On Hand Stock (units)]]+U1327</f>
        <v>4.5564936006931092</v>
      </c>
      <c r="W1327" s="59" t="str">
        <f>IF(Table1[[#This Row],[On hand quantity after purchase]]&gt;Table1[[#This Row],[APU  Projection for oct]],"Yes","No")</f>
        <v>No</v>
      </c>
      <c r="X1327" s="59">
        <f>AE1327-Table1[[#This Row],[On Hand Stock (units)]]</f>
        <v>371.36651566251027</v>
      </c>
      <c r="Y1327" s="59">
        <f>MAX(Table1[[#This Row],[Qty required to meet next quarter]],Table1[[#This Row],[MOQ/One lead time demand]])</f>
        <v>371.36651566251027</v>
      </c>
      <c r="Z1327" s="59">
        <f>Table1[[#This Row],[Qty to purchase]]*Table1[[#This Row],[Std. Price ($)]]</f>
        <v>23053.183384046872</v>
      </c>
      <c r="AA1327" s="59"/>
      <c r="AB1327" s="59"/>
      <c r="AC1327" s="61">
        <f>Table1[[#This Row],[On Hand Stock (units)]]-(12*Table1[[#This Row],[APU
(units)]])</f>
        <v>-118.90670986251035</v>
      </c>
      <c r="AD1327" s="64">
        <v>5.9999999999999982</v>
      </c>
      <c r="AE1327" s="65">
        <f>AD1327*Table1[[#This Row],[Std. Price ($)]]</f>
        <v>372.45980579999991</v>
      </c>
    </row>
    <row r="1328" spans="1:31" ht="18.5" x14ac:dyDescent="0.35">
      <c r="A1328" s="46">
        <v>91775.972256022564</v>
      </c>
      <c r="B1328" s="47">
        <v>34.436904100000007</v>
      </c>
      <c r="C1328" s="47">
        <v>39.086206605682058</v>
      </c>
      <c r="D1328" s="47">
        <f>Table1[[#This Row],[On-Hand Stock ($)]]/Table1[[#This Row],[Std. Price ($)]]</f>
        <v>1.135009305487541</v>
      </c>
      <c r="E1328" s="48">
        <v>10</v>
      </c>
      <c r="F1328" s="49">
        <v>-0.4</v>
      </c>
      <c r="G1328" s="48">
        <v>0.77</v>
      </c>
      <c r="H1328" s="48">
        <v>0.25</v>
      </c>
      <c r="I1328" s="48">
        <v>8</v>
      </c>
      <c r="J1328" s="55">
        <f>Table1[[#This Row],[APU
(units)]]+(Table1[[#This Row],[APU Trend]]*Table1[[#This Row],[APU
(units)]])</f>
        <v>6</v>
      </c>
      <c r="K1328" s="55" t="str">
        <f>IF(Table1[[#This Row],[On Hand Stock (units)]]&gt;J1328,"Yes","No")</f>
        <v>No</v>
      </c>
      <c r="L1328" s="55">
        <f>Table1[[#This Row],[Lead Time (days)]]/Table1[[#This Row],[S-OTD]]</f>
        <v>10.38961038961039</v>
      </c>
      <c r="M1328" s="55">
        <f>(Table1[[#This Row],[Demand variability (COV)]]/100)*E1328</f>
        <v>2.5000000000000001E-2</v>
      </c>
      <c r="N1328" s="55">
        <f>AVERAGE(Table1[[#This Row],[Lead Time (days)]],Table1[[#This Row],[Exp. Lead time]])</f>
        <v>9.1948051948051948</v>
      </c>
      <c r="O1328" s="55">
        <f>(Table1[[#This Row],[Exp. Lead time]]-N1328)^2</f>
        <v>1.4275594535334795</v>
      </c>
      <c r="P1328" s="55">
        <v>1.4275594535334795</v>
      </c>
      <c r="Q1328" s="55">
        <f>1.64*SQRT(Table1[[#This Row],[Lead Time (days)]]*(M1328^2)+Table1[[#This Row],[APU
(units)]]*P1328)</f>
        <v>6.1975065197413439</v>
      </c>
      <c r="R1328" s="58">
        <f>Table1[[#This Row],[Safety Stock]]+(E1328/30)*Table1[[#This Row],[Lead Time (days)]]</f>
        <v>8.86417318640801</v>
      </c>
      <c r="S1328" s="58" t="str">
        <f>IF(Table1[[#This Row],[On Hand Stock (units)]]&gt;R1328,"yes","no")</f>
        <v>no</v>
      </c>
      <c r="T1328" s="59">
        <f>Table1[[#This Row],[On Hand Stock (units)]]-J1328</f>
        <v>-4.8649906945124588</v>
      </c>
      <c r="U1328" s="59">
        <f>Table1[[#This Row],[Exp. Lead time]]*Table1[[#This Row],[APU
(units)]]/30</f>
        <v>3.4632034632034632</v>
      </c>
      <c r="V1328" s="59">
        <f>Table1[[#This Row],[On Hand Stock (units)]]+U1328</f>
        <v>4.5982127686910044</v>
      </c>
      <c r="W1328" s="59" t="str">
        <f>IF(Table1[[#This Row],[On hand quantity after purchase]]&gt;Table1[[#This Row],[APU  Projection for oct]],"Yes","No")</f>
        <v>No</v>
      </c>
      <c r="X1328" s="59">
        <f>AE1328-Table1[[#This Row],[On Hand Stock (units)]]</f>
        <v>205.48641529451245</v>
      </c>
      <c r="Y1328" s="59">
        <f>MAX(Table1[[#This Row],[Qty required to meet next quarter]],Table1[[#This Row],[MOQ/One lead time demand]])</f>
        <v>205.48641529451245</v>
      </c>
      <c r="Z1328" s="59">
        <f>Table1[[#This Row],[Qty to purchase]]*Table1[[#This Row],[Std. Price ($)]]</f>
        <v>7076.3159773499001</v>
      </c>
      <c r="AA1328" s="59"/>
      <c r="AB1328" s="59"/>
      <c r="AC1328" s="61">
        <f>Table1[[#This Row],[On Hand Stock (units)]]-(12*Table1[[#This Row],[APU
(units)]])</f>
        <v>-118.86499069451246</v>
      </c>
      <c r="AD1328" s="64">
        <v>5.9999999999999982</v>
      </c>
      <c r="AE1328" s="65">
        <f>AD1328*Table1[[#This Row],[Std. Price ($)]]</f>
        <v>206.62142459999998</v>
      </c>
    </row>
    <row r="1329" spans="1:31" ht="18.5" x14ac:dyDescent="0.35">
      <c r="A1329" s="46">
        <v>13514.240275765265</v>
      </c>
      <c r="B1329" s="47">
        <v>70.8295672</v>
      </c>
      <c r="C1329" s="47">
        <v>76.982300637014603</v>
      </c>
      <c r="D1329" s="47">
        <f>Table1[[#This Row],[On-Hand Stock ($)]]/Table1[[#This Row],[Std. Price ($)]]</f>
        <v>1.0868667377232626</v>
      </c>
      <c r="E1329" s="48">
        <v>10</v>
      </c>
      <c r="F1329" s="49">
        <v>-0.4</v>
      </c>
      <c r="G1329" s="48">
        <v>0.77</v>
      </c>
      <c r="H1329" s="48">
        <v>0.25</v>
      </c>
      <c r="I1329" s="48">
        <v>8</v>
      </c>
      <c r="J1329" s="55">
        <f>Table1[[#This Row],[APU
(units)]]+(Table1[[#This Row],[APU Trend]]*Table1[[#This Row],[APU
(units)]])</f>
        <v>6</v>
      </c>
      <c r="K1329" s="55" t="str">
        <f>IF(Table1[[#This Row],[On Hand Stock (units)]]&gt;J1329,"Yes","No")</f>
        <v>No</v>
      </c>
      <c r="L1329" s="55">
        <f>Table1[[#This Row],[Lead Time (days)]]/Table1[[#This Row],[S-OTD]]</f>
        <v>10.38961038961039</v>
      </c>
      <c r="M1329" s="55">
        <f>(Table1[[#This Row],[Demand variability (COV)]]/100)*E1329</f>
        <v>2.5000000000000001E-2</v>
      </c>
      <c r="N1329" s="55">
        <f>AVERAGE(Table1[[#This Row],[Lead Time (days)]],Table1[[#This Row],[Exp. Lead time]])</f>
        <v>9.1948051948051948</v>
      </c>
      <c r="O1329" s="55">
        <f>(Table1[[#This Row],[Exp. Lead time]]-N1329)^2</f>
        <v>1.4275594535334795</v>
      </c>
      <c r="P1329" s="55">
        <v>1.4275594535334795</v>
      </c>
      <c r="Q1329" s="55">
        <f>1.64*SQRT(Table1[[#This Row],[Lead Time (days)]]*(M1329^2)+Table1[[#This Row],[APU
(units)]]*P1329)</f>
        <v>6.1975065197413439</v>
      </c>
      <c r="R1329" s="58">
        <f>Table1[[#This Row],[Safety Stock]]+(E1329/30)*Table1[[#This Row],[Lead Time (days)]]</f>
        <v>8.86417318640801</v>
      </c>
      <c r="S1329" s="58" t="str">
        <f>IF(Table1[[#This Row],[On Hand Stock (units)]]&gt;R1329,"yes","no")</f>
        <v>no</v>
      </c>
      <c r="T1329" s="59">
        <f>Table1[[#This Row],[On Hand Stock (units)]]-J1329</f>
        <v>-4.9131332622767374</v>
      </c>
      <c r="U1329" s="59">
        <f>Table1[[#This Row],[Exp. Lead time]]*Table1[[#This Row],[APU
(units)]]/30</f>
        <v>3.4632034632034632</v>
      </c>
      <c r="V1329" s="59">
        <f>Table1[[#This Row],[On Hand Stock (units)]]+U1329</f>
        <v>4.5500702009267258</v>
      </c>
      <c r="W1329" s="59" t="str">
        <f>IF(Table1[[#This Row],[On hand quantity after purchase]]&gt;Table1[[#This Row],[APU  Projection for oct]],"Yes","No")</f>
        <v>No</v>
      </c>
      <c r="X1329" s="59">
        <f>AE1329-Table1[[#This Row],[On Hand Stock (units)]]</f>
        <v>423.8905364622766</v>
      </c>
      <c r="Y1329" s="59">
        <f>MAX(Table1[[#This Row],[Qty required to meet next quarter]],Table1[[#This Row],[MOQ/One lead time demand]])</f>
        <v>423.8905364622766</v>
      </c>
      <c r="Z1329" s="59">
        <f>Table1[[#This Row],[Qty to purchase]]*Table1[[#This Row],[Std. Price ($)]]</f>
        <v>30023.983237798871</v>
      </c>
      <c r="AA1329" s="59"/>
      <c r="AB1329" s="59"/>
      <c r="AC1329" s="61">
        <f>Table1[[#This Row],[On Hand Stock (units)]]-(12*Table1[[#This Row],[APU
(units)]])</f>
        <v>-118.91313326227674</v>
      </c>
      <c r="AD1329" s="64">
        <v>5.9999999999999982</v>
      </c>
      <c r="AE1329" s="65">
        <f>AD1329*Table1[[#This Row],[Std. Price ($)]]</f>
        <v>424.97740319999986</v>
      </c>
    </row>
    <row r="1330" spans="1:31" ht="18.5" x14ac:dyDescent="0.35">
      <c r="A1330" s="46">
        <v>45713.31833318415</v>
      </c>
      <c r="B1330" s="47">
        <v>10.542073</v>
      </c>
      <c r="C1330" s="47">
        <v>130.91011773862311</v>
      </c>
      <c r="D1330" s="47">
        <f>Table1[[#This Row],[On-Hand Stock ($)]]/Table1[[#This Row],[Std. Price ($)]]</f>
        <v>12.417872437292278</v>
      </c>
      <c r="E1330" s="48">
        <v>26</v>
      </c>
      <c r="F1330" s="49">
        <v>0.5</v>
      </c>
      <c r="G1330" s="48">
        <v>0.77</v>
      </c>
      <c r="H1330" s="48">
        <v>1.44</v>
      </c>
      <c r="I1330" s="48">
        <v>8</v>
      </c>
      <c r="J1330" s="55">
        <f>Table1[[#This Row],[APU
(units)]]+(Table1[[#This Row],[APU Trend]]*Table1[[#This Row],[APU
(units)]])</f>
        <v>39</v>
      </c>
      <c r="K1330" s="55" t="str">
        <f>IF(Table1[[#This Row],[On Hand Stock (units)]]&gt;J1330,"Yes","No")</f>
        <v>No</v>
      </c>
      <c r="L1330" s="55">
        <f>Table1[[#This Row],[Lead Time (days)]]/Table1[[#This Row],[S-OTD]]</f>
        <v>10.38961038961039</v>
      </c>
      <c r="M1330" s="55">
        <f>(Table1[[#This Row],[Demand variability (COV)]]/100)*E1330</f>
        <v>0.37440000000000001</v>
      </c>
      <c r="N1330" s="55">
        <f>AVERAGE(Table1[[#This Row],[Lead Time (days)]],Table1[[#This Row],[Exp. Lead time]])</f>
        <v>9.1948051948051948</v>
      </c>
      <c r="O1330" s="55">
        <f>(Table1[[#This Row],[Exp. Lead time]]-N1330)^2</f>
        <v>1.4275594535334795</v>
      </c>
      <c r="P1330" s="55">
        <v>1.4275594535334795</v>
      </c>
      <c r="Q1330" s="55">
        <f>1.64*SQRT(Table1[[#This Row],[Lead Time (days)]]*(M1330^2)+Table1[[#This Row],[APU
(units)]]*P1330)</f>
        <v>10.141241874043967</v>
      </c>
      <c r="R1330" s="58">
        <f>Table1[[#This Row],[Safety Stock]]+(E1330/30)*Table1[[#This Row],[Lead Time (days)]]</f>
        <v>17.074575207377301</v>
      </c>
      <c r="S1330" s="58" t="str">
        <f>IF(Table1[[#This Row],[On Hand Stock (units)]]&gt;R1330,"yes","no")</f>
        <v>no</v>
      </c>
      <c r="T1330" s="59">
        <f>Table1[[#This Row],[On Hand Stock (units)]]-J1330</f>
        <v>-26.582127562707722</v>
      </c>
      <c r="U1330" s="59">
        <f>Table1[[#This Row],[Exp. Lead time]]*Table1[[#This Row],[APU
(units)]]/30</f>
        <v>9.004329004329005</v>
      </c>
      <c r="V1330" s="59">
        <f>Table1[[#This Row],[On Hand Stock (units)]]+U1330</f>
        <v>21.422201441621283</v>
      </c>
      <c r="W1330" s="59" t="str">
        <f>IF(Table1[[#This Row],[On hand quantity after purchase]]&gt;Table1[[#This Row],[APU  Projection for oct]],"Yes","No")</f>
        <v>No</v>
      </c>
      <c r="X1330" s="59">
        <f>AE1330-Table1[[#This Row],[On Hand Stock (units)]]</f>
        <v>1632.1455155627077</v>
      </c>
      <c r="Y1330" s="59">
        <f>MAX(Table1[[#This Row],[Qty required to meet next quarter]],Table1[[#This Row],[MOQ/One lead time demand]])</f>
        <v>1632.1455155627077</v>
      </c>
      <c r="Z1330" s="59">
        <f>Table1[[#This Row],[Qty to purchase]]*Table1[[#This Row],[Std. Price ($)]]</f>
        <v>17206.1971716847</v>
      </c>
      <c r="AA1330" s="59"/>
      <c r="AB1330" s="59"/>
      <c r="AC1330" s="61">
        <f>Table1[[#This Row],[On Hand Stock (units)]]-(12*Table1[[#This Row],[APU
(units)]])</f>
        <v>-299.58212756270774</v>
      </c>
      <c r="AD1330" s="64">
        <v>156</v>
      </c>
      <c r="AE1330" s="65">
        <f>AD1330*Table1[[#This Row],[Std. Price ($)]]</f>
        <v>1644.563388</v>
      </c>
    </row>
    <row r="1331" spans="1:31" ht="18.5" x14ac:dyDescent="0.35">
      <c r="A1331" s="46">
        <v>8948.1182307314612</v>
      </c>
      <c r="B1331" s="47">
        <v>28.181016800000002</v>
      </c>
      <c r="C1331" s="47">
        <v>237.16149431691682</v>
      </c>
      <c r="D1331" s="47">
        <f>Table1[[#This Row],[On-Hand Stock ($)]]/Table1[[#This Row],[Std. Price ($)]]</f>
        <v>8.4156471712871905</v>
      </c>
      <c r="E1331" s="48">
        <v>18</v>
      </c>
      <c r="F1331" s="49">
        <v>-0.4</v>
      </c>
      <c r="G1331" s="48">
        <v>0.77</v>
      </c>
      <c r="H1331" s="48">
        <v>1.47</v>
      </c>
      <c r="I1331" s="48">
        <v>8</v>
      </c>
      <c r="J1331" s="55">
        <f>Table1[[#This Row],[APU
(units)]]+(Table1[[#This Row],[APU Trend]]*Table1[[#This Row],[APU
(units)]])</f>
        <v>10.8</v>
      </c>
      <c r="K1331" s="55" t="str">
        <f>IF(Table1[[#This Row],[On Hand Stock (units)]]&gt;J1331,"Yes","No")</f>
        <v>No</v>
      </c>
      <c r="L1331" s="55">
        <f>Table1[[#This Row],[Lead Time (days)]]/Table1[[#This Row],[S-OTD]]</f>
        <v>10.38961038961039</v>
      </c>
      <c r="M1331" s="55">
        <f>(Table1[[#This Row],[Demand variability (COV)]]/100)*E1331</f>
        <v>0.2646</v>
      </c>
      <c r="N1331" s="55">
        <f>AVERAGE(Table1[[#This Row],[Lead Time (days)]],Table1[[#This Row],[Exp. Lead time]])</f>
        <v>9.1948051948051948</v>
      </c>
      <c r="O1331" s="55">
        <f>(Table1[[#This Row],[Exp. Lead time]]-N1331)^2</f>
        <v>1.4275594535334795</v>
      </c>
      <c r="P1331" s="55">
        <v>1.4275594535334795</v>
      </c>
      <c r="Q1331" s="55">
        <f>1.64*SQRT(Table1[[#This Row],[Lead Time (days)]]*(M1331^2)+Table1[[#This Row],[APU
(units)]]*P1331)</f>
        <v>8.403487934965673</v>
      </c>
      <c r="R1331" s="58">
        <f>Table1[[#This Row],[Safety Stock]]+(E1331/30)*Table1[[#This Row],[Lead Time (days)]]</f>
        <v>13.203487934965672</v>
      </c>
      <c r="S1331" s="58" t="str">
        <f>IF(Table1[[#This Row],[On Hand Stock (units)]]&gt;R1331,"yes","no")</f>
        <v>no</v>
      </c>
      <c r="T1331" s="59">
        <f>Table1[[#This Row],[On Hand Stock (units)]]-J1331</f>
        <v>-2.3843528287128102</v>
      </c>
      <c r="U1331" s="59">
        <f>Table1[[#This Row],[Exp. Lead time]]*Table1[[#This Row],[APU
(units)]]/30</f>
        <v>6.2337662337662341</v>
      </c>
      <c r="V1331" s="59">
        <f>Table1[[#This Row],[On Hand Stock (units)]]+U1331</f>
        <v>14.649413405053425</v>
      </c>
      <c r="W1331" s="59" t="str">
        <f>IF(Table1[[#This Row],[On hand quantity after purchase]]&gt;Table1[[#This Row],[APU  Projection for oct]],"Yes","No")</f>
        <v>Yes</v>
      </c>
      <c r="X1331" s="59">
        <f>AE1331-Table1[[#This Row],[On Hand Stock (units)]]</f>
        <v>295.93933426871286</v>
      </c>
      <c r="Y1331" s="59">
        <f>MAX(Table1[[#This Row],[Qty required to meet next quarter]],Table1[[#This Row],[MOQ/One lead time demand]])</f>
        <v>295.93933426871286</v>
      </c>
      <c r="Z1331" s="59">
        <f>Table1[[#This Row],[Qty to purchase]]*Table1[[#This Row],[Std. Price ($)]]</f>
        <v>8339.8713508074125</v>
      </c>
      <c r="AA1331" s="59"/>
      <c r="AB1331" s="59"/>
      <c r="AC1331" s="61">
        <f>Table1[[#This Row],[On Hand Stock (units)]]-(12*Table1[[#This Row],[APU
(units)]])</f>
        <v>-207.58435282871281</v>
      </c>
      <c r="AD1331" s="64">
        <v>10.799999999999999</v>
      </c>
      <c r="AE1331" s="65">
        <f>AD1331*Table1[[#This Row],[Std. Price ($)]]</f>
        <v>304.35498144000002</v>
      </c>
    </row>
    <row r="1332" spans="1:31" ht="18.5" x14ac:dyDescent="0.35">
      <c r="A1332" s="46">
        <v>46840.299785732896</v>
      </c>
      <c r="B1332" s="47">
        <v>32.626376300000004</v>
      </c>
      <c r="C1332" s="47">
        <v>152.03105544040554</v>
      </c>
      <c r="D1332" s="47">
        <f>Table1[[#This Row],[On-Hand Stock ($)]]/Table1[[#This Row],[Std. Price ($)]]</f>
        <v>4.6597591483184582</v>
      </c>
      <c r="E1332" s="48">
        <v>10</v>
      </c>
      <c r="F1332" s="49">
        <v>0.2</v>
      </c>
      <c r="G1332" s="48">
        <v>0.77</v>
      </c>
      <c r="H1332" s="48">
        <v>1.47</v>
      </c>
      <c r="I1332" s="48">
        <v>8</v>
      </c>
      <c r="J1332" s="55">
        <f>Table1[[#This Row],[APU
(units)]]+(Table1[[#This Row],[APU Trend]]*Table1[[#This Row],[APU
(units)]])</f>
        <v>12</v>
      </c>
      <c r="K1332" s="55" t="str">
        <f>IF(Table1[[#This Row],[On Hand Stock (units)]]&gt;J1332,"Yes","No")</f>
        <v>No</v>
      </c>
      <c r="L1332" s="55">
        <f>Table1[[#This Row],[Lead Time (days)]]/Table1[[#This Row],[S-OTD]]</f>
        <v>10.38961038961039</v>
      </c>
      <c r="M1332" s="55">
        <f>(Table1[[#This Row],[Demand variability (COV)]]/100)*E1332</f>
        <v>0.14699999999999999</v>
      </c>
      <c r="N1332" s="55">
        <f>AVERAGE(Table1[[#This Row],[Lead Time (days)]],Table1[[#This Row],[Exp. Lead time]])</f>
        <v>9.1948051948051948</v>
      </c>
      <c r="O1332" s="55">
        <f>(Table1[[#This Row],[Exp. Lead time]]-N1332)^2</f>
        <v>1.4275594535334795</v>
      </c>
      <c r="P1332" s="55">
        <v>1.4275594535334795</v>
      </c>
      <c r="Q1332" s="55">
        <f>1.64*SQRT(Table1[[#This Row],[Lead Time (days)]]*(M1332^2)+Table1[[#This Row],[APU
(units)]]*P1332)</f>
        <v>6.2338267214798693</v>
      </c>
      <c r="R1332" s="58">
        <f>Table1[[#This Row],[Safety Stock]]+(E1332/30)*Table1[[#This Row],[Lead Time (days)]]</f>
        <v>8.9004933881465362</v>
      </c>
      <c r="S1332" s="58" t="str">
        <f>IF(Table1[[#This Row],[On Hand Stock (units)]]&gt;R1332,"yes","no")</f>
        <v>no</v>
      </c>
      <c r="T1332" s="59">
        <f>Table1[[#This Row],[On Hand Stock (units)]]-J1332</f>
        <v>-7.3402408516815418</v>
      </c>
      <c r="U1332" s="59">
        <f>Table1[[#This Row],[Exp. Lead time]]*Table1[[#This Row],[APU
(units)]]/30</f>
        <v>3.4632034632034632</v>
      </c>
      <c r="V1332" s="59">
        <f>Table1[[#This Row],[On Hand Stock (units)]]+U1332</f>
        <v>8.1229626115219205</v>
      </c>
      <c r="W1332" s="59" t="str">
        <f>IF(Table1[[#This Row],[On hand quantity after purchase]]&gt;Table1[[#This Row],[APU  Projection for oct]],"Yes","No")</f>
        <v>No</v>
      </c>
      <c r="X1332" s="59">
        <f>AE1332-Table1[[#This Row],[On Hand Stock (units)]]</f>
        <v>1365.6480454516816</v>
      </c>
      <c r="Y1332" s="59">
        <f>MAX(Table1[[#This Row],[Qty required to meet next quarter]],Table1[[#This Row],[MOQ/One lead time demand]])</f>
        <v>1365.6480454516816</v>
      </c>
      <c r="Z1332" s="59">
        <f>Table1[[#This Row],[Qty to purchase]]*Table1[[#This Row],[Std. Price ($)]]</f>
        <v>44556.147024266073</v>
      </c>
      <c r="AA1332" s="59"/>
      <c r="AB1332" s="59"/>
      <c r="AC1332" s="61">
        <f>Table1[[#This Row],[On Hand Stock (units)]]-(12*Table1[[#This Row],[APU
(units)]])</f>
        <v>-115.34024085168154</v>
      </c>
      <c r="AD1332" s="64">
        <v>42</v>
      </c>
      <c r="AE1332" s="65">
        <f>AD1332*Table1[[#This Row],[Std. Price ($)]]</f>
        <v>1370.3078046000001</v>
      </c>
    </row>
    <row r="1333" spans="1:31" ht="18.5" x14ac:dyDescent="0.35">
      <c r="A1333" s="46">
        <v>26543.223001400718</v>
      </c>
      <c r="B1333" s="47">
        <v>27.681930600000001</v>
      </c>
      <c r="C1333" s="47">
        <v>233.06422071054533</v>
      </c>
      <c r="D1333" s="47">
        <f>Table1[[#This Row],[On-Hand Stock ($)]]/Table1[[#This Row],[Std. Price ($)]]</f>
        <v>8.419362943946739</v>
      </c>
      <c r="E1333" s="48">
        <v>18</v>
      </c>
      <c r="F1333" s="49">
        <v>0.8</v>
      </c>
      <c r="G1333" s="48">
        <v>0.77</v>
      </c>
      <c r="H1333" s="48">
        <v>1.47</v>
      </c>
      <c r="I1333" s="48">
        <v>8</v>
      </c>
      <c r="J1333" s="55">
        <f>Table1[[#This Row],[APU
(units)]]+(Table1[[#This Row],[APU Trend]]*Table1[[#This Row],[APU
(units)]])</f>
        <v>32.4</v>
      </c>
      <c r="K1333" s="55" t="str">
        <f>IF(Table1[[#This Row],[On Hand Stock (units)]]&gt;J1333,"Yes","No")</f>
        <v>No</v>
      </c>
      <c r="L1333" s="55">
        <f>Table1[[#This Row],[Lead Time (days)]]/Table1[[#This Row],[S-OTD]]</f>
        <v>10.38961038961039</v>
      </c>
      <c r="M1333" s="55">
        <f>(Table1[[#This Row],[Demand variability (COV)]]/100)*E1333</f>
        <v>0.2646</v>
      </c>
      <c r="N1333" s="55">
        <f>AVERAGE(Table1[[#This Row],[Lead Time (days)]],Table1[[#This Row],[Exp. Lead time]])</f>
        <v>9.1948051948051948</v>
      </c>
      <c r="O1333" s="55">
        <f>(Table1[[#This Row],[Exp. Lead time]]-N1333)^2</f>
        <v>1.4275594535334795</v>
      </c>
      <c r="P1333" s="55">
        <v>1.4275594535334795</v>
      </c>
      <c r="Q1333" s="55">
        <f>1.64*SQRT(Table1[[#This Row],[Lead Time (days)]]*(M1333^2)+Table1[[#This Row],[APU
(units)]]*P1333)</f>
        <v>8.403487934965673</v>
      </c>
      <c r="R1333" s="58">
        <f>Table1[[#This Row],[Safety Stock]]+(E1333/30)*Table1[[#This Row],[Lead Time (days)]]</f>
        <v>13.203487934965672</v>
      </c>
      <c r="S1333" s="58" t="str">
        <f>IF(Table1[[#This Row],[On Hand Stock (units)]]&gt;R1333,"yes","no")</f>
        <v>no</v>
      </c>
      <c r="T1333" s="59">
        <f>Table1[[#This Row],[On Hand Stock (units)]]-J1333</f>
        <v>-23.980637056053261</v>
      </c>
      <c r="U1333" s="59">
        <f>Table1[[#This Row],[Exp. Lead time]]*Table1[[#This Row],[APU
(units)]]/30</f>
        <v>6.2337662337662341</v>
      </c>
      <c r="V1333" s="59">
        <f>Table1[[#This Row],[On Hand Stock (units)]]+U1333</f>
        <v>14.653129177712973</v>
      </c>
      <c r="W1333" s="59" t="str">
        <f>IF(Table1[[#This Row],[On hand quantity after purchase]]&gt;Table1[[#This Row],[APU  Projection for oct]],"Yes","No")</f>
        <v>No</v>
      </c>
      <c r="X1333" s="59">
        <f>AE1333-Table1[[#This Row],[On Hand Stock (units)]]</f>
        <v>3878.1236932960528</v>
      </c>
      <c r="Y1333" s="59">
        <f>MAX(Table1[[#This Row],[Qty required to meet next quarter]],Table1[[#This Row],[MOQ/One lead time demand]])</f>
        <v>3878.1236932960528</v>
      </c>
      <c r="Z1333" s="59">
        <f>Table1[[#This Row],[Qty to purchase]]*Table1[[#This Row],[Std. Price ($)]]</f>
        <v>107353.95093603703</v>
      </c>
      <c r="AA1333" s="59"/>
      <c r="AB1333" s="59"/>
      <c r="AC1333" s="61">
        <f>Table1[[#This Row],[On Hand Stock (units)]]-(12*Table1[[#This Row],[APU
(units)]])</f>
        <v>-207.58063705605326</v>
      </c>
      <c r="AD1333" s="64">
        <v>140.39999999999998</v>
      </c>
      <c r="AE1333" s="65">
        <f>AD1333*Table1[[#This Row],[Std. Price ($)]]</f>
        <v>3886.5430562399997</v>
      </c>
    </row>
    <row r="1334" spans="1:31" ht="18.5" x14ac:dyDescent="0.35">
      <c r="A1334" s="46">
        <v>37521.042291201877</v>
      </c>
      <c r="B1334" s="47">
        <v>20.381328100000001</v>
      </c>
      <c r="C1334" s="47">
        <v>173.12955224273406</v>
      </c>
      <c r="D1334" s="47">
        <f>Table1[[#This Row],[On-Hand Stock ($)]]/Table1[[#This Row],[Std. Price ($)]]</f>
        <v>8.4945176974376881</v>
      </c>
      <c r="E1334" s="48">
        <v>18</v>
      </c>
      <c r="F1334" s="49">
        <v>1.5</v>
      </c>
      <c r="G1334" s="48">
        <v>0.77</v>
      </c>
      <c r="H1334" s="48">
        <v>1.47</v>
      </c>
      <c r="I1334" s="48">
        <v>8</v>
      </c>
      <c r="J1334" s="55">
        <f>Table1[[#This Row],[APU
(units)]]+(Table1[[#This Row],[APU Trend]]*Table1[[#This Row],[APU
(units)]])</f>
        <v>45</v>
      </c>
      <c r="K1334" s="55" t="str">
        <f>IF(Table1[[#This Row],[On Hand Stock (units)]]&gt;J1334,"Yes","No")</f>
        <v>No</v>
      </c>
      <c r="L1334" s="55">
        <f>Table1[[#This Row],[Lead Time (days)]]/Table1[[#This Row],[S-OTD]]</f>
        <v>10.38961038961039</v>
      </c>
      <c r="M1334" s="55">
        <f>(Table1[[#This Row],[Demand variability (COV)]]/100)*E1334</f>
        <v>0.2646</v>
      </c>
      <c r="N1334" s="55">
        <f>AVERAGE(Table1[[#This Row],[Lead Time (days)]],Table1[[#This Row],[Exp. Lead time]])</f>
        <v>9.1948051948051948</v>
      </c>
      <c r="O1334" s="55">
        <f>(Table1[[#This Row],[Exp. Lead time]]-N1334)^2</f>
        <v>1.4275594535334795</v>
      </c>
      <c r="P1334" s="55">
        <v>1.4275594535334795</v>
      </c>
      <c r="Q1334" s="55">
        <f>1.64*SQRT(Table1[[#This Row],[Lead Time (days)]]*(M1334^2)+Table1[[#This Row],[APU
(units)]]*P1334)</f>
        <v>8.403487934965673</v>
      </c>
      <c r="R1334" s="58">
        <f>Table1[[#This Row],[Safety Stock]]+(E1334/30)*Table1[[#This Row],[Lead Time (days)]]</f>
        <v>13.203487934965672</v>
      </c>
      <c r="S1334" s="58" t="str">
        <f>IF(Table1[[#This Row],[On Hand Stock (units)]]&gt;R1334,"yes","no")</f>
        <v>no</v>
      </c>
      <c r="T1334" s="59">
        <f>Table1[[#This Row],[On Hand Stock (units)]]-J1334</f>
        <v>-36.505482302562314</v>
      </c>
      <c r="U1334" s="59">
        <f>Table1[[#This Row],[Exp. Lead time]]*Table1[[#This Row],[APU
(units)]]/30</f>
        <v>6.2337662337662341</v>
      </c>
      <c r="V1334" s="59">
        <f>Table1[[#This Row],[On Hand Stock (units)]]+U1334</f>
        <v>14.728283931203922</v>
      </c>
      <c r="W1334" s="59" t="str">
        <f>IF(Table1[[#This Row],[On hand quantity after purchase]]&gt;Table1[[#This Row],[APU  Projection for oct]],"Yes","No")</f>
        <v>No</v>
      </c>
      <c r="X1334" s="59">
        <f>AE1334-Table1[[#This Row],[On Hand Stock (units)]]</f>
        <v>4393.8723519025625</v>
      </c>
      <c r="Y1334" s="59">
        <f>MAX(Table1[[#This Row],[Qty required to meet next quarter]],Table1[[#This Row],[MOQ/One lead time demand]])</f>
        <v>4393.8723519025625</v>
      </c>
      <c r="Z1334" s="59">
        <f>Table1[[#This Row],[Qty to purchase]]*Table1[[#This Row],[Std. Price ($)]]</f>
        <v>89552.954033644797</v>
      </c>
      <c r="AA1334" s="59"/>
      <c r="AB1334" s="59"/>
      <c r="AC1334" s="61">
        <f>Table1[[#This Row],[On Hand Stock (units)]]-(12*Table1[[#This Row],[APU
(units)]])</f>
        <v>-207.50548230256231</v>
      </c>
      <c r="AD1334" s="64">
        <v>216</v>
      </c>
      <c r="AE1334" s="65">
        <f>AD1334*Table1[[#This Row],[Std. Price ($)]]</f>
        <v>4402.3668696000004</v>
      </c>
    </row>
    <row r="1335" spans="1:31" ht="18.5" x14ac:dyDescent="0.35">
      <c r="A1335" s="46">
        <v>36888.230227515494</v>
      </c>
      <c r="B1335" s="47">
        <v>30.440690900000003</v>
      </c>
      <c r="C1335" s="47">
        <v>34.924904345929264</v>
      </c>
      <c r="D1335" s="47">
        <f>Table1[[#This Row],[On-Hand Stock ($)]]/Table1[[#This Row],[Std. Price ($)]]</f>
        <v>1.1473098445978196</v>
      </c>
      <c r="E1335" s="48">
        <v>10</v>
      </c>
      <c r="F1335" s="49">
        <v>-0.2</v>
      </c>
      <c r="G1335" s="48">
        <v>0.77</v>
      </c>
      <c r="H1335" s="48">
        <v>0.25</v>
      </c>
      <c r="I1335" s="48">
        <v>8</v>
      </c>
      <c r="J1335" s="55">
        <f>Table1[[#This Row],[APU
(units)]]+(Table1[[#This Row],[APU Trend]]*Table1[[#This Row],[APU
(units)]])</f>
        <v>8</v>
      </c>
      <c r="K1335" s="55" t="str">
        <f>IF(Table1[[#This Row],[On Hand Stock (units)]]&gt;J1335,"Yes","No")</f>
        <v>No</v>
      </c>
      <c r="L1335" s="55">
        <f>Table1[[#This Row],[Lead Time (days)]]/Table1[[#This Row],[S-OTD]]</f>
        <v>10.38961038961039</v>
      </c>
      <c r="M1335" s="55">
        <f>(Table1[[#This Row],[Demand variability (COV)]]/100)*E1335</f>
        <v>2.5000000000000001E-2</v>
      </c>
      <c r="N1335" s="55">
        <f>AVERAGE(Table1[[#This Row],[Lead Time (days)]],Table1[[#This Row],[Exp. Lead time]])</f>
        <v>9.1948051948051948</v>
      </c>
      <c r="O1335" s="55">
        <f>(Table1[[#This Row],[Exp. Lead time]]-N1335)^2</f>
        <v>1.4275594535334795</v>
      </c>
      <c r="P1335" s="55">
        <v>1.4275594535334795</v>
      </c>
      <c r="Q1335" s="55">
        <f>1.64*SQRT(Table1[[#This Row],[Lead Time (days)]]*(M1335^2)+Table1[[#This Row],[APU
(units)]]*P1335)</f>
        <v>6.1975065197413439</v>
      </c>
      <c r="R1335" s="58">
        <f>Table1[[#This Row],[Safety Stock]]+(E1335/30)*Table1[[#This Row],[Lead Time (days)]]</f>
        <v>8.86417318640801</v>
      </c>
      <c r="S1335" s="58" t="str">
        <f>IF(Table1[[#This Row],[On Hand Stock (units)]]&gt;R1335,"yes","no")</f>
        <v>no</v>
      </c>
      <c r="T1335" s="59">
        <f>Table1[[#This Row],[On Hand Stock (units)]]-J1335</f>
        <v>-6.8526901554021808</v>
      </c>
      <c r="U1335" s="59">
        <f>Table1[[#This Row],[Exp. Lead time]]*Table1[[#This Row],[APU
(units)]]/30</f>
        <v>3.4632034632034632</v>
      </c>
      <c r="V1335" s="59">
        <f>Table1[[#This Row],[On Hand Stock (units)]]+U1335</f>
        <v>4.6105133078012823</v>
      </c>
      <c r="W1335" s="59" t="str">
        <f>IF(Table1[[#This Row],[On hand quantity after purchase]]&gt;Table1[[#This Row],[APU  Projection for oct]],"Yes","No")</f>
        <v>No</v>
      </c>
      <c r="X1335" s="59">
        <f>AE1335-Table1[[#This Row],[On Hand Stock (units)]]</f>
        <v>546.78512635540233</v>
      </c>
      <c r="Y1335" s="59">
        <f>MAX(Table1[[#This Row],[Qty required to meet next quarter]],Table1[[#This Row],[MOQ/One lead time demand]])</f>
        <v>546.78512635540233</v>
      </c>
      <c r="Z1335" s="59">
        <f>Table1[[#This Row],[Qty to purchase]]*Table1[[#This Row],[Std. Price ($)]]</f>
        <v>16644.517020102248</v>
      </c>
      <c r="AA1335" s="59"/>
      <c r="AB1335" s="59"/>
      <c r="AC1335" s="61">
        <f>Table1[[#This Row],[On Hand Stock (units)]]-(12*Table1[[#This Row],[APU
(units)]])</f>
        <v>-118.85269015540219</v>
      </c>
      <c r="AD1335" s="64">
        <v>18</v>
      </c>
      <c r="AE1335" s="65">
        <f>AD1335*Table1[[#This Row],[Std. Price ($)]]</f>
        <v>547.9324362000001</v>
      </c>
    </row>
    <row r="1336" spans="1:31" ht="18.5" x14ac:dyDescent="0.35">
      <c r="A1336" s="46">
        <v>96559.894030127325</v>
      </c>
      <c r="B1336" s="47">
        <v>15.7684274</v>
      </c>
      <c r="C1336" s="47">
        <v>19.646509474945262</v>
      </c>
      <c r="D1336" s="47">
        <f>Table1[[#This Row],[On-Hand Stock ($)]]/Table1[[#This Row],[Std. Price ($)]]</f>
        <v>1.2459396854593923</v>
      </c>
      <c r="E1336" s="48">
        <v>10</v>
      </c>
      <c r="F1336" s="49">
        <v>-0.4</v>
      </c>
      <c r="G1336" s="48">
        <v>0.77</v>
      </c>
      <c r="H1336" s="48">
        <v>0.25</v>
      </c>
      <c r="I1336" s="48">
        <v>8</v>
      </c>
      <c r="J1336" s="55">
        <f>Table1[[#This Row],[APU
(units)]]+(Table1[[#This Row],[APU Trend]]*Table1[[#This Row],[APU
(units)]])</f>
        <v>6</v>
      </c>
      <c r="K1336" s="55" t="str">
        <f>IF(Table1[[#This Row],[On Hand Stock (units)]]&gt;J1336,"Yes","No")</f>
        <v>No</v>
      </c>
      <c r="L1336" s="55">
        <f>Table1[[#This Row],[Lead Time (days)]]/Table1[[#This Row],[S-OTD]]</f>
        <v>10.38961038961039</v>
      </c>
      <c r="M1336" s="55">
        <f>(Table1[[#This Row],[Demand variability (COV)]]/100)*E1336</f>
        <v>2.5000000000000001E-2</v>
      </c>
      <c r="N1336" s="55">
        <f>AVERAGE(Table1[[#This Row],[Lead Time (days)]],Table1[[#This Row],[Exp. Lead time]])</f>
        <v>9.1948051948051948</v>
      </c>
      <c r="O1336" s="55">
        <f>(Table1[[#This Row],[Exp. Lead time]]-N1336)^2</f>
        <v>1.4275594535334795</v>
      </c>
      <c r="P1336" s="55">
        <v>1.4275594535334795</v>
      </c>
      <c r="Q1336" s="55">
        <f>1.64*SQRT(Table1[[#This Row],[Lead Time (days)]]*(M1336^2)+Table1[[#This Row],[APU
(units)]]*P1336)</f>
        <v>6.1975065197413439</v>
      </c>
      <c r="R1336" s="58">
        <f>Table1[[#This Row],[Safety Stock]]+(E1336/30)*Table1[[#This Row],[Lead Time (days)]]</f>
        <v>8.86417318640801</v>
      </c>
      <c r="S1336" s="58" t="str">
        <f>IF(Table1[[#This Row],[On Hand Stock (units)]]&gt;R1336,"yes","no")</f>
        <v>no</v>
      </c>
      <c r="T1336" s="59">
        <f>Table1[[#This Row],[On Hand Stock (units)]]-J1336</f>
        <v>-4.7540603145406077</v>
      </c>
      <c r="U1336" s="59">
        <f>Table1[[#This Row],[Exp. Lead time]]*Table1[[#This Row],[APU
(units)]]/30</f>
        <v>3.4632034632034632</v>
      </c>
      <c r="V1336" s="59">
        <f>Table1[[#This Row],[On Hand Stock (units)]]+U1336</f>
        <v>4.7091431486628554</v>
      </c>
      <c r="W1336" s="59" t="str">
        <f>IF(Table1[[#This Row],[On hand quantity after purchase]]&gt;Table1[[#This Row],[APU  Projection for oct]],"Yes","No")</f>
        <v>No</v>
      </c>
      <c r="X1336" s="59">
        <f>AE1336-Table1[[#This Row],[On Hand Stock (units)]]</f>
        <v>93.364624714540582</v>
      </c>
      <c r="Y1336" s="59">
        <f>MAX(Table1[[#This Row],[Qty required to meet next quarter]],Table1[[#This Row],[MOQ/One lead time demand]])</f>
        <v>93.364624714540582</v>
      </c>
      <c r="Z1336" s="59">
        <f>Table1[[#This Row],[Qty to purchase]]*Table1[[#This Row],[Std. Price ($)]]</f>
        <v>1472.2133065394789</v>
      </c>
      <c r="AA1336" s="59"/>
      <c r="AB1336" s="59"/>
      <c r="AC1336" s="61">
        <f>Table1[[#This Row],[On Hand Stock (units)]]-(12*Table1[[#This Row],[APU
(units)]])</f>
        <v>-118.75406031454061</v>
      </c>
      <c r="AD1336" s="64">
        <v>5.9999999999999982</v>
      </c>
      <c r="AE1336" s="65">
        <f>AD1336*Table1[[#This Row],[Std. Price ($)]]</f>
        <v>94.610564399999973</v>
      </c>
    </row>
    <row r="1337" spans="1:31" ht="18.5" x14ac:dyDescent="0.35">
      <c r="A1337" s="46">
        <v>48413.099863204297</v>
      </c>
      <c r="B1337" s="47">
        <v>14.635716500000001</v>
      </c>
      <c r="C1337" s="47">
        <v>54.522173689926269</v>
      </c>
      <c r="D1337" s="47">
        <f>Table1[[#This Row],[On-Hand Stock ($)]]/Table1[[#This Row],[Std. Price ($)]]</f>
        <v>3.7252821677658394</v>
      </c>
      <c r="E1337" s="48">
        <v>10</v>
      </c>
      <c r="F1337" s="49">
        <v>-0.2</v>
      </c>
      <c r="G1337" s="48">
        <v>0.77</v>
      </c>
      <c r="H1337" s="48">
        <v>1.1200000000000001</v>
      </c>
      <c r="I1337" s="48">
        <v>8</v>
      </c>
      <c r="J1337" s="55">
        <f>Table1[[#This Row],[APU
(units)]]+(Table1[[#This Row],[APU Trend]]*Table1[[#This Row],[APU
(units)]])</f>
        <v>8</v>
      </c>
      <c r="K1337" s="55" t="str">
        <f>IF(Table1[[#This Row],[On Hand Stock (units)]]&gt;J1337,"Yes","No")</f>
        <v>No</v>
      </c>
      <c r="L1337" s="55">
        <f>Table1[[#This Row],[Lead Time (days)]]/Table1[[#This Row],[S-OTD]]</f>
        <v>10.38961038961039</v>
      </c>
      <c r="M1337" s="55">
        <f>(Table1[[#This Row],[Demand variability (COV)]]/100)*E1337</f>
        <v>0.11200000000000002</v>
      </c>
      <c r="N1337" s="55">
        <f>AVERAGE(Table1[[#This Row],[Lead Time (days)]],Table1[[#This Row],[Exp. Lead time]])</f>
        <v>9.1948051948051948</v>
      </c>
      <c r="O1337" s="55">
        <f>(Table1[[#This Row],[Exp. Lead time]]-N1337)^2</f>
        <v>1.4275594535334795</v>
      </c>
      <c r="P1337" s="55">
        <v>1.4275594535334795</v>
      </c>
      <c r="Q1337" s="55">
        <f>1.64*SQRT(Table1[[#This Row],[Lead Time (days)]]*(M1337^2)+Table1[[#This Row],[APU
(units)]]*P1337)</f>
        <v>6.2181625743813154</v>
      </c>
      <c r="R1337" s="58">
        <f>Table1[[#This Row],[Safety Stock]]+(E1337/30)*Table1[[#This Row],[Lead Time (days)]]</f>
        <v>8.8848292410479814</v>
      </c>
      <c r="S1337" s="58" t="str">
        <f>IF(Table1[[#This Row],[On Hand Stock (units)]]&gt;R1337,"yes","no")</f>
        <v>no</v>
      </c>
      <c r="T1337" s="59">
        <f>Table1[[#This Row],[On Hand Stock (units)]]-J1337</f>
        <v>-4.2747178322341606</v>
      </c>
      <c r="U1337" s="59">
        <f>Table1[[#This Row],[Exp. Lead time]]*Table1[[#This Row],[APU
(units)]]/30</f>
        <v>3.4632034632034632</v>
      </c>
      <c r="V1337" s="59">
        <f>Table1[[#This Row],[On Hand Stock (units)]]+U1337</f>
        <v>7.1884856309693026</v>
      </c>
      <c r="W1337" s="59" t="str">
        <f>IF(Table1[[#This Row],[On hand quantity after purchase]]&gt;Table1[[#This Row],[APU  Projection for oct]],"Yes","No")</f>
        <v>No</v>
      </c>
      <c r="X1337" s="59">
        <f>AE1337-Table1[[#This Row],[On Hand Stock (units)]]</f>
        <v>259.71761483223418</v>
      </c>
      <c r="Y1337" s="59">
        <f>MAX(Table1[[#This Row],[Qty required to meet next quarter]],Table1[[#This Row],[MOQ/One lead time demand]])</f>
        <v>259.71761483223418</v>
      </c>
      <c r="Z1337" s="59">
        <f>Table1[[#This Row],[Qty to purchase]]*Table1[[#This Row],[Std. Price ($)]]</f>
        <v>3801.1533807407745</v>
      </c>
      <c r="AA1337" s="59"/>
      <c r="AB1337" s="59"/>
      <c r="AC1337" s="61">
        <f>Table1[[#This Row],[On Hand Stock (units)]]-(12*Table1[[#This Row],[APU
(units)]])</f>
        <v>-116.27471783223416</v>
      </c>
      <c r="AD1337" s="64">
        <v>18</v>
      </c>
      <c r="AE1337" s="65">
        <f>AD1337*Table1[[#This Row],[Std. Price ($)]]</f>
        <v>263.44289700000002</v>
      </c>
    </row>
    <row r="1338" spans="1:31" ht="18.5" x14ac:dyDescent="0.35">
      <c r="A1338" s="46">
        <v>69905.319368209995</v>
      </c>
      <c r="B1338" s="47">
        <v>7.6910597000000012</v>
      </c>
      <c r="C1338" s="47">
        <v>92.332276885495375</v>
      </c>
      <c r="D1338" s="47">
        <f>Table1[[#This Row],[On-Hand Stock ($)]]/Table1[[#This Row],[Std. Price ($)]]</f>
        <v>12.005143697622756</v>
      </c>
      <c r="E1338" s="48">
        <v>26</v>
      </c>
      <c r="F1338" s="49">
        <v>-0.4</v>
      </c>
      <c r="G1338" s="48">
        <v>0.77</v>
      </c>
      <c r="H1338" s="48">
        <v>1.35</v>
      </c>
      <c r="I1338" s="48">
        <v>8</v>
      </c>
      <c r="J1338" s="55">
        <f>Table1[[#This Row],[APU
(units)]]+(Table1[[#This Row],[APU Trend]]*Table1[[#This Row],[APU
(units)]])</f>
        <v>15.6</v>
      </c>
      <c r="K1338" s="55" t="str">
        <f>IF(Table1[[#This Row],[On Hand Stock (units)]]&gt;J1338,"Yes","No")</f>
        <v>No</v>
      </c>
      <c r="L1338" s="55">
        <f>Table1[[#This Row],[Lead Time (days)]]/Table1[[#This Row],[S-OTD]]</f>
        <v>10.38961038961039</v>
      </c>
      <c r="M1338" s="55">
        <f>(Table1[[#This Row],[Demand variability (COV)]]/100)*E1338</f>
        <v>0.35100000000000003</v>
      </c>
      <c r="N1338" s="55">
        <f>AVERAGE(Table1[[#This Row],[Lead Time (days)]],Table1[[#This Row],[Exp. Lead time]])</f>
        <v>9.1948051948051948</v>
      </c>
      <c r="O1338" s="55">
        <f>(Table1[[#This Row],[Exp. Lead time]]-N1338)^2</f>
        <v>1.4275594535334795</v>
      </c>
      <c r="P1338" s="55">
        <v>1.4275594535334795</v>
      </c>
      <c r="Q1338" s="55">
        <f>1.64*SQRT(Table1[[#This Row],[Lead Time (days)]]*(M1338^2)+Table1[[#This Row],[APU
(units)]]*P1338)</f>
        <v>10.123218501969362</v>
      </c>
      <c r="R1338" s="58">
        <f>Table1[[#This Row],[Safety Stock]]+(E1338/30)*Table1[[#This Row],[Lead Time (days)]]</f>
        <v>17.056551835302695</v>
      </c>
      <c r="S1338" s="58" t="str">
        <f>IF(Table1[[#This Row],[On Hand Stock (units)]]&gt;R1338,"yes","no")</f>
        <v>no</v>
      </c>
      <c r="T1338" s="59">
        <f>Table1[[#This Row],[On Hand Stock (units)]]-J1338</f>
        <v>-3.5948563023772433</v>
      </c>
      <c r="U1338" s="59">
        <f>Table1[[#This Row],[Exp. Lead time]]*Table1[[#This Row],[APU
(units)]]/30</f>
        <v>9.004329004329005</v>
      </c>
      <c r="V1338" s="59">
        <f>Table1[[#This Row],[On Hand Stock (units)]]+U1338</f>
        <v>21.009472701951761</v>
      </c>
      <c r="W1338" s="59" t="str">
        <f>IF(Table1[[#This Row],[On hand quantity after purchase]]&gt;Table1[[#This Row],[APU  Projection for oct]],"Yes","No")</f>
        <v>Yes</v>
      </c>
      <c r="X1338" s="59">
        <f>AE1338-Table1[[#This Row],[On Hand Stock (units)]]</f>
        <v>107.97538762237721</v>
      </c>
      <c r="Y1338" s="59">
        <f>MAX(Table1[[#This Row],[Qty required to meet next quarter]],Table1[[#This Row],[MOQ/One lead time demand]])</f>
        <v>107.97538762237721</v>
      </c>
      <c r="Z1338" s="59">
        <f>Table1[[#This Row],[Qty to purchase]]*Table1[[#This Row],[Std. Price ($)]]</f>
        <v>830.44515233434436</v>
      </c>
      <c r="AA1338" s="59"/>
      <c r="AB1338" s="59"/>
      <c r="AC1338" s="61">
        <f>Table1[[#This Row],[On Hand Stock (units)]]-(12*Table1[[#This Row],[APU
(units)]])</f>
        <v>-299.99485630237723</v>
      </c>
      <c r="AD1338" s="64">
        <v>15.599999999999994</v>
      </c>
      <c r="AE1338" s="65">
        <f>AD1338*Table1[[#This Row],[Std. Price ($)]]</f>
        <v>119.98053131999997</v>
      </c>
    </row>
    <row r="1339" spans="1:31" ht="18.5" x14ac:dyDescent="0.35">
      <c r="A1339" s="46">
        <v>35069.670705214725</v>
      </c>
      <c r="B1339" s="47">
        <v>16.548780600000001</v>
      </c>
      <c r="C1339" s="47">
        <v>129.57080517433297</v>
      </c>
      <c r="D1339" s="47">
        <f>Table1[[#This Row],[On-Hand Stock ($)]]/Table1[[#This Row],[Std. Price ($)]]</f>
        <v>7.8296285573048792</v>
      </c>
      <c r="E1339" s="48">
        <v>10</v>
      </c>
      <c r="F1339" s="49">
        <v>0.6</v>
      </c>
      <c r="G1339" s="48">
        <v>0.77</v>
      </c>
      <c r="H1339" s="48">
        <v>2.48</v>
      </c>
      <c r="I1339" s="48">
        <v>8</v>
      </c>
      <c r="J1339" s="55">
        <f>Table1[[#This Row],[APU
(units)]]+(Table1[[#This Row],[APU Trend]]*Table1[[#This Row],[APU
(units)]])</f>
        <v>16</v>
      </c>
      <c r="K1339" s="55" t="str">
        <f>IF(Table1[[#This Row],[On Hand Stock (units)]]&gt;J1339,"Yes","No")</f>
        <v>No</v>
      </c>
      <c r="L1339" s="55">
        <f>Table1[[#This Row],[Lead Time (days)]]/Table1[[#This Row],[S-OTD]]</f>
        <v>10.38961038961039</v>
      </c>
      <c r="M1339" s="55">
        <f>(Table1[[#This Row],[Demand variability (COV)]]/100)*E1339</f>
        <v>0.248</v>
      </c>
      <c r="N1339" s="55">
        <f>AVERAGE(Table1[[#This Row],[Lead Time (days)]],Table1[[#This Row],[Exp. Lead time]])</f>
        <v>9.1948051948051948</v>
      </c>
      <c r="O1339" s="55">
        <f>(Table1[[#This Row],[Exp. Lead time]]-N1339)^2</f>
        <v>1.4275594535334795</v>
      </c>
      <c r="P1339" s="55">
        <v>1.4275594535334795</v>
      </c>
      <c r="Q1339" s="55">
        <f>1.64*SQRT(Table1[[#This Row],[Lead Time (days)]]*(M1339^2)+Table1[[#This Row],[APU
(units)]]*P1339)</f>
        <v>6.3023018278591243</v>
      </c>
      <c r="R1339" s="58">
        <f>Table1[[#This Row],[Safety Stock]]+(E1339/30)*Table1[[#This Row],[Lead Time (days)]]</f>
        <v>8.9689684945257913</v>
      </c>
      <c r="S1339" s="58" t="str">
        <f>IF(Table1[[#This Row],[On Hand Stock (units)]]&gt;R1339,"yes","no")</f>
        <v>no</v>
      </c>
      <c r="T1339" s="59">
        <f>Table1[[#This Row],[On Hand Stock (units)]]-J1339</f>
        <v>-8.1703714426951208</v>
      </c>
      <c r="U1339" s="59">
        <f>Table1[[#This Row],[Exp. Lead time]]*Table1[[#This Row],[APU
(units)]]/30</f>
        <v>3.4632034632034632</v>
      </c>
      <c r="V1339" s="59">
        <f>Table1[[#This Row],[On Hand Stock (units)]]+U1339</f>
        <v>11.292832020508342</v>
      </c>
      <c r="W1339" s="59" t="str">
        <f>IF(Table1[[#This Row],[On hand quantity after purchase]]&gt;Table1[[#This Row],[APU  Projection for oct]],"Yes","No")</f>
        <v>No</v>
      </c>
      <c r="X1339" s="59">
        <f>AE1339-Table1[[#This Row],[On Hand Stock (units)]]</f>
        <v>1084.3898910426951</v>
      </c>
      <c r="Y1339" s="59">
        <f>MAX(Table1[[#This Row],[Qty required to meet next quarter]],Table1[[#This Row],[MOQ/One lead time demand]])</f>
        <v>1084.3898910426951</v>
      </c>
      <c r="Z1339" s="59">
        <f>Table1[[#This Row],[Qty to purchase]]*Table1[[#This Row],[Std. Price ($)]]</f>
        <v>17945.330391723466</v>
      </c>
      <c r="AA1339" s="59"/>
      <c r="AB1339" s="59"/>
      <c r="AC1339" s="61">
        <f>Table1[[#This Row],[On Hand Stock (units)]]-(12*Table1[[#This Row],[APU
(units)]])</f>
        <v>-112.17037144269511</v>
      </c>
      <c r="AD1339" s="64">
        <v>66</v>
      </c>
      <c r="AE1339" s="65">
        <f>AD1339*Table1[[#This Row],[Std. Price ($)]]</f>
        <v>1092.2195196</v>
      </c>
    </row>
    <row r="1340" spans="1:31" ht="18.5" x14ac:dyDescent="0.35">
      <c r="A1340" s="46">
        <v>29174.321981725028</v>
      </c>
      <c r="B1340" s="47">
        <v>33.681906100000006</v>
      </c>
      <c r="C1340" s="47">
        <v>38.300018600620461</v>
      </c>
      <c r="D1340" s="47">
        <f>Table1[[#This Row],[On-Hand Stock ($)]]/Table1[[#This Row],[Std. Price ($)]]</f>
        <v>1.1371095948937537</v>
      </c>
      <c r="E1340" s="48">
        <v>10</v>
      </c>
      <c r="F1340" s="49">
        <v>-0.2</v>
      </c>
      <c r="G1340" s="48">
        <v>0.77</v>
      </c>
      <c r="H1340" s="48">
        <v>0.25</v>
      </c>
      <c r="I1340" s="48">
        <v>8</v>
      </c>
      <c r="J1340" s="55">
        <f>Table1[[#This Row],[APU
(units)]]+(Table1[[#This Row],[APU Trend]]*Table1[[#This Row],[APU
(units)]])</f>
        <v>8</v>
      </c>
      <c r="K1340" s="55" t="str">
        <f>IF(Table1[[#This Row],[On Hand Stock (units)]]&gt;J1340,"Yes","No")</f>
        <v>No</v>
      </c>
      <c r="L1340" s="55">
        <f>Table1[[#This Row],[Lead Time (days)]]/Table1[[#This Row],[S-OTD]]</f>
        <v>10.38961038961039</v>
      </c>
      <c r="M1340" s="55">
        <f>(Table1[[#This Row],[Demand variability (COV)]]/100)*E1340</f>
        <v>2.5000000000000001E-2</v>
      </c>
      <c r="N1340" s="55">
        <f>AVERAGE(Table1[[#This Row],[Lead Time (days)]],Table1[[#This Row],[Exp. Lead time]])</f>
        <v>9.1948051948051948</v>
      </c>
      <c r="O1340" s="55">
        <f>(Table1[[#This Row],[Exp. Lead time]]-N1340)^2</f>
        <v>1.4275594535334795</v>
      </c>
      <c r="P1340" s="55">
        <v>1.4275594535334795</v>
      </c>
      <c r="Q1340" s="55">
        <f>1.64*SQRT(Table1[[#This Row],[Lead Time (days)]]*(M1340^2)+Table1[[#This Row],[APU
(units)]]*P1340)</f>
        <v>6.1975065197413439</v>
      </c>
      <c r="R1340" s="58">
        <f>Table1[[#This Row],[Safety Stock]]+(E1340/30)*Table1[[#This Row],[Lead Time (days)]]</f>
        <v>8.86417318640801</v>
      </c>
      <c r="S1340" s="58" t="str">
        <f>IF(Table1[[#This Row],[On Hand Stock (units)]]&gt;R1340,"yes","no")</f>
        <v>no</v>
      </c>
      <c r="T1340" s="59">
        <f>Table1[[#This Row],[On Hand Stock (units)]]-J1340</f>
        <v>-6.8628904051062465</v>
      </c>
      <c r="U1340" s="59">
        <f>Table1[[#This Row],[Exp. Lead time]]*Table1[[#This Row],[APU
(units)]]/30</f>
        <v>3.4632034632034632</v>
      </c>
      <c r="V1340" s="59">
        <f>Table1[[#This Row],[On Hand Stock (units)]]+U1340</f>
        <v>4.6003130580972167</v>
      </c>
      <c r="W1340" s="59" t="str">
        <f>IF(Table1[[#This Row],[On hand quantity after purchase]]&gt;Table1[[#This Row],[APU  Projection for oct]],"Yes","No")</f>
        <v>No</v>
      </c>
      <c r="X1340" s="59">
        <f>AE1340-Table1[[#This Row],[On Hand Stock (units)]]</f>
        <v>605.1372002051063</v>
      </c>
      <c r="Y1340" s="59">
        <f>MAX(Table1[[#This Row],[Qty required to meet next quarter]],Table1[[#This Row],[MOQ/One lead time demand]])</f>
        <v>605.1372002051063</v>
      </c>
      <c r="Z1340" s="59">
        <f>Table1[[#This Row],[Qty to purchase]]*Table1[[#This Row],[Std. Price ($)]]</f>
        <v>20382.174354925293</v>
      </c>
      <c r="AA1340" s="59"/>
      <c r="AB1340" s="59"/>
      <c r="AC1340" s="61">
        <f>Table1[[#This Row],[On Hand Stock (units)]]-(12*Table1[[#This Row],[APU
(units)]])</f>
        <v>-118.86289040510624</v>
      </c>
      <c r="AD1340" s="64">
        <v>18</v>
      </c>
      <c r="AE1340" s="65">
        <f>AD1340*Table1[[#This Row],[Std. Price ($)]]</f>
        <v>606.27430980000008</v>
      </c>
    </row>
    <row r="1341" spans="1:31" ht="18.5" x14ac:dyDescent="0.35">
      <c r="A1341" s="46">
        <v>73991.938259955583</v>
      </c>
      <c r="B1341" s="47">
        <v>9.4557232000000013</v>
      </c>
      <c r="C1341" s="47">
        <v>30.713502910290629</v>
      </c>
      <c r="D1341" s="47">
        <f>Table1[[#This Row],[On-Hand Stock ($)]]/Table1[[#This Row],[Std. Price ($)]]</f>
        <v>3.2481389588784308</v>
      </c>
      <c r="E1341" s="48">
        <v>10</v>
      </c>
      <c r="F1341" s="49">
        <v>1.5</v>
      </c>
      <c r="G1341" s="48">
        <v>0.77</v>
      </c>
      <c r="H1341" s="48">
        <v>0.92</v>
      </c>
      <c r="I1341" s="48">
        <v>8</v>
      </c>
      <c r="J1341" s="55">
        <f>Table1[[#This Row],[APU
(units)]]+(Table1[[#This Row],[APU Trend]]*Table1[[#This Row],[APU
(units)]])</f>
        <v>25</v>
      </c>
      <c r="K1341" s="55" t="str">
        <f>IF(Table1[[#This Row],[On Hand Stock (units)]]&gt;J1341,"Yes","No")</f>
        <v>No</v>
      </c>
      <c r="L1341" s="55">
        <f>Table1[[#This Row],[Lead Time (days)]]/Table1[[#This Row],[S-OTD]]</f>
        <v>10.38961038961039</v>
      </c>
      <c r="M1341" s="55">
        <f>(Table1[[#This Row],[Demand variability (COV)]]/100)*E1341</f>
        <v>9.1999999999999998E-2</v>
      </c>
      <c r="N1341" s="55">
        <f>AVERAGE(Table1[[#This Row],[Lead Time (days)]],Table1[[#This Row],[Exp. Lead time]])</f>
        <v>9.1948051948051948</v>
      </c>
      <c r="O1341" s="55">
        <f>(Table1[[#This Row],[Exp. Lead time]]-N1341)^2</f>
        <v>1.4275594535334795</v>
      </c>
      <c r="P1341" s="55">
        <v>1.4275594535334795</v>
      </c>
      <c r="Q1341" s="55">
        <f>1.64*SQRT(Table1[[#This Row],[Lead Time (days)]]*(M1341^2)+Table1[[#This Row],[APU
(units)]]*P1341)</f>
        <v>6.2110995208124358</v>
      </c>
      <c r="R1341" s="58">
        <f>Table1[[#This Row],[Safety Stock]]+(E1341/30)*Table1[[#This Row],[Lead Time (days)]]</f>
        <v>8.8777661874791018</v>
      </c>
      <c r="S1341" s="58" t="str">
        <f>IF(Table1[[#This Row],[On Hand Stock (units)]]&gt;R1341,"yes","no")</f>
        <v>no</v>
      </c>
      <c r="T1341" s="59">
        <f>Table1[[#This Row],[On Hand Stock (units)]]-J1341</f>
        <v>-21.751861041121568</v>
      </c>
      <c r="U1341" s="59">
        <f>Table1[[#This Row],[Exp. Lead time]]*Table1[[#This Row],[APU
(units)]]/30</f>
        <v>3.4632034632034632</v>
      </c>
      <c r="V1341" s="59">
        <f>Table1[[#This Row],[On Hand Stock (units)]]+U1341</f>
        <v>6.711342422081894</v>
      </c>
      <c r="W1341" s="59" t="str">
        <f>IF(Table1[[#This Row],[On hand quantity after purchase]]&gt;Table1[[#This Row],[APU  Projection for oct]],"Yes","No")</f>
        <v>No</v>
      </c>
      <c r="X1341" s="59">
        <f>AE1341-Table1[[#This Row],[On Hand Stock (units)]]</f>
        <v>1131.4386450411218</v>
      </c>
      <c r="Y1341" s="59">
        <f>MAX(Table1[[#This Row],[Qty required to meet next quarter]],Table1[[#This Row],[MOQ/One lead time demand]])</f>
        <v>1131.4386450411218</v>
      </c>
      <c r="Z1341" s="59">
        <f>Table1[[#This Row],[Qty to purchase]]*Table1[[#This Row],[Std. Price ($)]]</f>
        <v>10698.570645291902</v>
      </c>
      <c r="AA1341" s="59"/>
      <c r="AB1341" s="59"/>
      <c r="AC1341" s="61">
        <f>Table1[[#This Row],[On Hand Stock (units)]]-(12*Table1[[#This Row],[APU
(units)]])</f>
        <v>-116.75186104112157</v>
      </c>
      <c r="AD1341" s="64">
        <v>120</v>
      </c>
      <c r="AE1341" s="65">
        <f>AD1341*Table1[[#This Row],[Std. Price ($)]]</f>
        <v>1134.6867840000002</v>
      </c>
    </row>
    <row r="1342" spans="1:31" ht="18.5" x14ac:dyDescent="0.35">
      <c r="A1342" s="46">
        <v>59728.210898581667</v>
      </c>
      <c r="B1342" s="47">
        <v>5.0307785000000003</v>
      </c>
      <c r="C1342" s="47">
        <v>8.4652735408859403</v>
      </c>
      <c r="D1342" s="47">
        <f>Table1[[#This Row],[On-Hand Stock ($)]]/Table1[[#This Row],[Std. Price ($)]]</f>
        <v>1.6826965331282107</v>
      </c>
      <c r="E1342" s="48">
        <v>10</v>
      </c>
      <c r="F1342" s="49">
        <v>-0.7</v>
      </c>
      <c r="G1342" s="48">
        <v>0.77</v>
      </c>
      <c r="H1342" s="48">
        <v>0.25</v>
      </c>
      <c r="I1342" s="48">
        <v>8</v>
      </c>
      <c r="J1342" s="55">
        <f>Table1[[#This Row],[APU
(units)]]+(Table1[[#This Row],[APU Trend]]*Table1[[#This Row],[APU
(units)]])</f>
        <v>3</v>
      </c>
      <c r="K1342" s="55" t="str">
        <f>IF(Table1[[#This Row],[On Hand Stock (units)]]&gt;J1342,"Yes","No")</f>
        <v>No</v>
      </c>
      <c r="L1342" s="55">
        <f>Table1[[#This Row],[Lead Time (days)]]/Table1[[#This Row],[S-OTD]]</f>
        <v>10.38961038961039</v>
      </c>
      <c r="M1342" s="55">
        <f>(Table1[[#This Row],[Demand variability (COV)]]/100)*E1342</f>
        <v>2.5000000000000001E-2</v>
      </c>
      <c r="N1342" s="55">
        <f>AVERAGE(Table1[[#This Row],[Lead Time (days)]],Table1[[#This Row],[Exp. Lead time]])</f>
        <v>9.1948051948051948</v>
      </c>
      <c r="O1342" s="55">
        <f>(Table1[[#This Row],[Exp. Lead time]]-N1342)^2</f>
        <v>1.4275594535334795</v>
      </c>
      <c r="P1342" s="55">
        <v>1.4275594535334795</v>
      </c>
      <c r="Q1342" s="55">
        <f>1.64*SQRT(Table1[[#This Row],[Lead Time (days)]]*(M1342^2)+Table1[[#This Row],[APU
(units)]]*P1342)</f>
        <v>6.1975065197413439</v>
      </c>
      <c r="R1342" s="58">
        <f>Table1[[#This Row],[Safety Stock]]+(E1342/30)*Table1[[#This Row],[Lead Time (days)]]</f>
        <v>8.86417318640801</v>
      </c>
      <c r="S1342" s="58" t="str">
        <f>IF(Table1[[#This Row],[On Hand Stock (units)]]&gt;R1342,"yes","no")</f>
        <v>no</v>
      </c>
      <c r="T1342" s="59">
        <f>Table1[[#This Row],[On Hand Stock (units)]]-J1342</f>
        <v>-1.3173034668717893</v>
      </c>
      <c r="U1342" s="59">
        <f>Table1[[#This Row],[Exp. Lead time]]*Table1[[#This Row],[APU
(units)]]/30</f>
        <v>3.4632034632034632</v>
      </c>
      <c r="V1342" s="59">
        <f>Table1[[#This Row],[On Hand Stock (units)]]+U1342</f>
        <v>5.1458999963316741</v>
      </c>
      <c r="W1342" s="59" t="str">
        <f>IF(Table1[[#This Row],[On hand quantity after purchase]]&gt;Table1[[#This Row],[APU  Projection for oct]],"Yes","No")</f>
        <v>Yes</v>
      </c>
      <c r="X1342" s="59">
        <f>AE1342-Table1[[#This Row],[On Hand Stock (units)]]</f>
        <v>-62.05203853312819</v>
      </c>
      <c r="Y1342" s="59">
        <f>MAX(Table1[[#This Row],[Qty required to meet next quarter]],Table1[[#This Row],[MOQ/One lead time demand]])</f>
        <v>3.4632034632034632</v>
      </c>
      <c r="Z1342" s="59">
        <f>Table1[[#This Row],[Qty to purchase]]*Table1[[#This Row],[Std. Price ($)]]</f>
        <v>17.422609523809523</v>
      </c>
      <c r="AA1342" s="59"/>
      <c r="AB1342" s="59"/>
      <c r="AC1342" s="61">
        <f>Table1[[#This Row],[On Hand Stock (units)]]-(12*Table1[[#This Row],[APU
(units)]])</f>
        <v>-118.31730346687179</v>
      </c>
      <c r="AD1342" s="64">
        <v>-11.999999999999996</v>
      </c>
      <c r="AE1342" s="65">
        <f>AD1342*Table1[[#This Row],[Std. Price ($)]]</f>
        <v>-60.369341999999982</v>
      </c>
    </row>
    <row r="1343" spans="1:31" ht="18.5" x14ac:dyDescent="0.35">
      <c r="A1343" s="46">
        <v>30893.034153838671</v>
      </c>
      <c r="B1343" s="47">
        <v>11.693671500000001</v>
      </c>
      <c r="C1343" s="47">
        <v>229.54335415181131</v>
      </c>
      <c r="D1343" s="47">
        <f>Table1[[#This Row],[On-Hand Stock ($)]]/Table1[[#This Row],[Std. Price ($)]]</f>
        <v>19.629707757038609</v>
      </c>
      <c r="E1343" s="48">
        <v>18</v>
      </c>
      <c r="F1343" s="49">
        <v>0.5</v>
      </c>
      <c r="G1343" s="48">
        <v>0.77</v>
      </c>
      <c r="H1343" s="48">
        <v>3.46</v>
      </c>
      <c r="I1343" s="48">
        <v>8</v>
      </c>
      <c r="J1343" s="55">
        <f>Table1[[#This Row],[APU
(units)]]+(Table1[[#This Row],[APU Trend]]*Table1[[#This Row],[APU
(units)]])</f>
        <v>27</v>
      </c>
      <c r="K1343" s="55" t="str">
        <f>IF(Table1[[#This Row],[On Hand Stock (units)]]&gt;J1343,"Yes","No")</f>
        <v>No</v>
      </c>
      <c r="L1343" s="55">
        <f>Table1[[#This Row],[Lead Time (days)]]/Table1[[#This Row],[S-OTD]]</f>
        <v>10.38961038961039</v>
      </c>
      <c r="M1343" s="55">
        <f>(Table1[[#This Row],[Demand variability (COV)]]/100)*E1343</f>
        <v>0.62280000000000002</v>
      </c>
      <c r="N1343" s="55">
        <f>AVERAGE(Table1[[#This Row],[Lead Time (days)]],Table1[[#This Row],[Exp. Lead time]])</f>
        <v>9.1948051948051948</v>
      </c>
      <c r="O1343" s="55">
        <f>(Table1[[#This Row],[Exp. Lead time]]-N1343)^2</f>
        <v>1.4275594535334795</v>
      </c>
      <c r="P1343" s="55">
        <v>1.4275594535334795</v>
      </c>
      <c r="Q1343" s="55">
        <f>1.64*SQRT(Table1[[#This Row],[Lead Time (days)]]*(M1343^2)+Table1[[#This Row],[APU
(units)]]*P1343)</f>
        <v>8.801027397601807</v>
      </c>
      <c r="R1343" s="58">
        <f>Table1[[#This Row],[Safety Stock]]+(E1343/30)*Table1[[#This Row],[Lead Time (days)]]</f>
        <v>13.601027397601808</v>
      </c>
      <c r="S1343" s="58" t="str">
        <f>IF(Table1[[#This Row],[On Hand Stock (units)]]&gt;R1343,"yes","no")</f>
        <v>yes</v>
      </c>
      <c r="T1343" s="59">
        <f>Table1[[#This Row],[On Hand Stock (units)]]-J1343</f>
        <v>-7.3702922429613906</v>
      </c>
      <c r="U1343" s="59">
        <f>Table1[[#This Row],[Exp. Lead time]]*Table1[[#This Row],[APU
(units)]]/30</f>
        <v>6.2337662337662341</v>
      </c>
      <c r="V1343" s="59">
        <f>Table1[[#This Row],[On Hand Stock (units)]]+U1343</f>
        <v>25.863473990804842</v>
      </c>
      <c r="W1343" s="59" t="str">
        <f>IF(Table1[[#This Row],[On hand quantity after purchase]]&gt;Table1[[#This Row],[APU  Projection for oct]],"Yes","No")</f>
        <v>No</v>
      </c>
      <c r="X1343" s="59">
        <f>AE1343-Table1[[#This Row],[On Hand Stock (units)]]</f>
        <v>1243.2868142429613</v>
      </c>
      <c r="Y1343" s="59">
        <f>MAX(Table1[[#This Row],[Qty required to meet next quarter]],Table1[[#This Row],[MOQ/One lead time demand]])</f>
        <v>1243.2868142429613</v>
      </c>
      <c r="Z1343" s="59">
        <f>Table1[[#This Row],[Qty to purchase]]*Table1[[#This Row],[Std. Price ($)]]</f>
        <v>14538.587586038711</v>
      </c>
      <c r="AA1343" s="59"/>
      <c r="AB1343" s="59"/>
      <c r="AC1343" s="61">
        <f>Table1[[#This Row],[On Hand Stock (units)]]-(12*Table1[[#This Row],[APU
(units)]])</f>
        <v>-196.3702922429614</v>
      </c>
      <c r="AD1343" s="64">
        <v>108</v>
      </c>
      <c r="AE1343" s="65">
        <f>AD1343*Table1[[#This Row],[Std. Price ($)]]</f>
        <v>1262.916522</v>
      </c>
    </row>
    <row r="1344" spans="1:31" ht="18.5" x14ac:dyDescent="0.35">
      <c r="A1344" s="46">
        <v>13433.728315815219</v>
      </c>
      <c r="B1344" s="47">
        <v>5.3074317000000004</v>
      </c>
      <c r="C1344" s="47">
        <v>22.758724728518025</v>
      </c>
      <c r="D1344" s="47">
        <f>Table1[[#This Row],[On-Hand Stock ($)]]/Table1[[#This Row],[Std. Price ($)]]</f>
        <v>4.2880862185222322</v>
      </c>
      <c r="E1344" s="48">
        <v>26</v>
      </c>
      <c r="F1344" s="49">
        <v>-0.2</v>
      </c>
      <c r="G1344" s="48">
        <v>0.77</v>
      </c>
      <c r="H1344" s="48">
        <v>0.25</v>
      </c>
      <c r="I1344" s="48">
        <v>8</v>
      </c>
      <c r="J1344" s="55">
        <f>Table1[[#This Row],[APU
(units)]]+(Table1[[#This Row],[APU Trend]]*Table1[[#This Row],[APU
(units)]])</f>
        <v>20.8</v>
      </c>
      <c r="K1344" s="55" t="str">
        <f>IF(Table1[[#This Row],[On Hand Stock (units)]]&gt;J1344,"Yes","No")</f>
        <v>No</v>
      </c>
      <c r="L1344" s="55">
        <f>Table1[[#This Row],[Lead Time (days)]]/Table1[[#This Row],[S-OTD]]</f>
        <v>10.38961038961039</v>
      </c>
      <c r="M1344" s="55">
        <f>(Table1[[#This Row],[Demand variability (COV)]]/100)*E1344</f>
        <v>6.5000000000000002E-2</v>
      </c>
      <c r="N1344" s="55">
        <f>AVERAGE(Table1[[#This Row],[Lead Time (days)]],Table1[[#This Row],[Exp. Lead time]])</f>
        <v>9.1948051948051948</v>
      </c>
      <c r="O1344" s="55">
        <f>(Table1[[#This Row],[Exp. Lead time]]-N1344)^2</f>
        <v>1.4275594535334795</v>
      </c>
      <c r="P1344" s="55">
        <v>1.4275594535334795</v>
      </c>
      <c r="Q1344" s="55">
        <f>1.64*SQRT(Table1[[#This Row],[Lead Time (days)]]*(M1344^2)+Table1[[#This Row],[APU
(units)]]*P1344)</f>
        <v>9.9959776931431161</v>
      </c>
      <c r="R1344" s="58">
        <f>Table1[[#This Row],[Safety Stock]]+(E1344/30)*Table1[[#This Row],[Lead Time (days)]]</f>
        <v>16.929311026476448</v>
      </c>
      <c r="S1344" s="58" t="str">
        <f>IF(Table1[[#This Row],[On Hand Stock (units)]]&gt;R1344,"yes","no")</f>
        <v>no</v>
      </c>
      <c r="T1344" s="59">
        <f>Table1[[#This Row],[On Hand Stock (units)]]-J1344</f>
        <v>-16.511913781477769</v>
      </c>
      <c r="U1344" s="59">
        <f>Table1[[#This Row],[Exp. Lead time]]*Table1[[#This Row],[APU
(units)]]/30</f>
        <v>9.004329004329005</v>
      </c>
      <c r="V1344" s="59">
        <f>Table1[[#This Row],[On Hand Stock (units)]]+U1344</f>
        <v>13.292415222851236</v>
      </c>
      <c r="W1344" s="59" t="str">
        <f>IF(Table1[[#This Row],[On hand quantity after purchase]]&gt;Table1[[#This Row],[APU  Projection for oct]],"Yes","No")</f>
        <v>No</v>
      </c>
      <c r="X1344" s="59">
        <f>AE1344-Table1[[#This Row],[On Hand Stock (units)]]</f>
        <v>244.09971734147777</v>
      </c>
      <c r="Y1344" s="59">
        <f>MAX(Table1[[#This Row],[Qty required to meet next quarter]],Table1[[#This Row],[MOQ/One lead time demand]])</f>
        <v>244.09971734147777</v>
      </c>
      <c r="Z1344" s="59">
        <f>Table1[[#This Row],[Qty to purchase]]*Table1[[#This Row],[Std. Price ($)]]</f>
        <v>1295.5425777791988</v>
      </c>
      <c r="AA1344" s="59"/>
      <c r="AB1344" s="59"/>
      <c r="AC1344" s="61">
        <f>Table1[[#This Row],[On Hand Stock (units)]]-(12*Table1[[#This Row],[APU
(units)]])</f>
        <v>-307.71191378147779</v>
      </c>
      <c r="AD1344" s="64">
        <v>46.8</v>
      </c>
      <c r="AE1344" s="65">
        <f>AD1344*Table1[[#This Row],[Std. Price ($)]]</f>
        <v>248.38780356000001</v>
      </c>
    </row>
    <row r="1345" spans="1:31" ht="18.5" x14ac:dyDescent="0.35">
      <c r="A1345" s="46">
        <v>48754.45583459521</v>
      </c>
      <c r="B1345" s="47">
        <v>460.40364310000001</v>
      </c>
      <c r="C1345" s="47">
        <v>1178.0359911059852</v>
      </c>
      <c r="D1345" s="47">
        <f>Table1[[#This Row],[On-Hand Stock ($)]]/Table1[[#This Row],[Std. Price ($)]]</f>
        <v>2.5587025836155579</v>
      </c>
      <c r="E1345" s="48">
        <v>10</v>
      </c>
      <c r="F1345" s="49">
        <v>-0.2</v>
      </c>
      <c r="G1345" s="48">
        <v>0.82</v>
      </c>
      <c r="H1345" s="48">
        <v>0.24</v>
      </c>
      <c r="I1345" s="48">
        <v>27</v>
      </c>
      <c r="J1345" s="55">
        <f>Table1[[#This Row],[APU
(units)]]+(Table1[[#This Row],[APU Trend]]*Table1[[#This Row],[APU
(units)]])</f>
        <v>8</v>
      </c>
      <c r="K1345" s="55" t="str">
        <f>IF(Table1[[#This Row],[On Hand Stock (units)]]&gt;J1345,"Yes","No")</f>
        <v>No</v>
      </c>
      <c r="L1345" s="55">
        <f>Table1[[#This Row],[Lead Time (days)]]/Table1[[#This Row],[S-OTD]]</f>
        <v>32.926829268292686</v>
      </c>
      <c r="M1345" s="55">
        <f>(Table1[[#This Row],[Demand variability (COV)]]/100)*E1345</f>
        <v>2.3999999999999997E-2</v>
      </c>
      <c r="N1345" s="55">
        <f>AVERAGE(Table1[[#This Row],[Lead Time (days)]],Table1[[#This Row],[Exp. Lead time]])</f>
        <v>29.963414634146343</v>
      </c>
      <c r="O1345" s="55">
        <f>(Table1[[#This Row],[Exp. Lead time]]-N1345)^2</f>
        <v>8.7818262938727027</v>
      </c>
      <c r="P1345" s="55">
        <v>8.7818262938727027</v>
      </c>
      <c r="Q1345" s="55">
        <f>1.64*SQRT(Table1[[#This Row],[Lead Time (days)]]*(M1345^2)+Table1[[#This Row],[APU
(units)]]*P1345)</f>
        <v>15.370030210093935</v>
      </c>
      <c r="R1345" s="58">
        <f>Table1[[#This Row],[Safety Stock]]+(E1345/30)*Table1[[#This Row],[Lead Time (days)]]</f>
        <v>24.370030210093937</v>
      </c>
      <c r="S1345" s="58" t="str">
        <f>IF(Table1[[#This Row],[On Hand Stock (units)]]&gt;R1345,"yes","no")</f>
        <v>no</v>
      </c>
      <c r="T1345" s="59">
        <f>Table1[[#This Row],[On Hand Stock (units)]]-J1345</f>
        <v>-5.4412974163844421</v>
      </c>
      <c r="U1345" s="59">
        <f>Table1[[#This Row],[Exp. Lead time]]*Table1[[#This Row],[APU
(units)]]/30</f>
        <v>10.975609756097562</v>
      </c>
      <c r="V1345" s="59">
        <f>Table1[[#This Row],[On Hand Stock (units)]]+U1345</f>
        <v>13.53431233971312</v>
      </c>
      <c r="W1345" s="59" t="str">
        <f>IF(Table1[[#This Row],[On hand quantity after purchase]]&gt;Table1[[#This Row],[APU  Projection for oct]],"Yes","No")</f>
        <v>Yes</v>
      </c>
      <c r="X1345" s="59">
        <f>AE1345-Table1[[#This Row],[On Hand Stock (units)]]</f>
        <v>8284.7068732163843</v>
      </c>
      <c r="Y1345" s="59">
        <f>MAX(Table1[[#This Row],[Qty required to meet next quarter]],Table1[[#This Row],[MOQ/One lead time demand]])</f>
        <v>8284.7068732163843</v>
      </c>
      <c r="Z1345" s="59">
        <f>Table1[[#This Row],[Qty to purchase]]*Table1[[#This Row],[Std. Price ($)]]</f>
        <v>3814309.2264444334</v>
      </c>
      <c r="AA1345" s="59"/>
      <c r="AB1345" s="59"/>
      <c r="AC1345" s="61">
        <f>Table1[[#This Row],[On Hand Stock (units)]]-(12*Table1[[#This Row],[APU
(units)]])</f>
        <v>-117.44129741638444</v>
      </c>
      <c r="AD1345" s="64">
        <v>18</v>
      </c>
      <c r="AE1345" s="65">
        <f>AD1345*Table1[[#This Row],[Std. Price ($)]]</f>
        <v>8287.2655758000001</v>
      </c>
    </row>
    <row r="1346" spans="1:31" ht="18.5" x14ac:dyDescent="0.35">
      <c r="A1346" s="46">
        <v>69438.259512034594</v>
      </c>
      <c r="B1346" s="47">
        <v>80.649518400000005</v>
      </c>
      <c r="C1346" s="47">
        <v>47.8682395846429</v>
      </c>
      <c r="D1346" s="47">
        <f>Table1[[#This Row],[On-Hand Stock ($)]]/Table1[[#This Row],[Std. Price ($)]]</f>
        <v>0.59353410329407374</v>
      </c>
      <c r="E1346" s="48">
        <v>10</v>
      </c>
      <c r="F1346" s="49">
        <v>1.2</v>
      </c>
      <c r="G1346" s="48">
        <v>0.82</v>
      </c>
      <c r="H1346" s="48">
        <v>0.47</v>
      </c>
      <c r="I1346" s="48">
        <v>3</v>
      </c>
      <c r="J1346" s="55">
        <f>Table1[[#This Row],[APU
(units)]]+(Table1[[#This Row],[APU Trend]]*Table1[[#This Row],[APU
(units)]])</f>
        <v>22</v>
      </c>
      <c r="K1346" s="55" t="str">
        <f>IF(Table1[[#This Row],[On Hand Stock (units)]]&gt;J1346,"Yes","No")</f>
        <v>No</v>
      </c>
      <c r="L1346" s="55">
        <f>Table1[[#This Row],[Lead Time (days)]]/Table1[[#This Row],[S-OTD]]</f>
        <v>3.6585365853658538</v>
      </c>
      <c r="M1346" s="55">
        <f>(Table1[[#This Row],[Demand variability (COV)]]/100)*E1346</f>
        <v>4.6999999999999993E-2</v>
      </c>
      <c r="N1346" s="55">
        <f>AVERAGE(Table1[[#This Row],[Lead Time (days)]],Table1[[#This Row],[Exp. Lead time]])</f>
        <v>3.3292682926829267</v>
      </c>
      <c r="O1346" s="55">
        <f>(Table1[[#This Row],[Exp. Lead time]]-N1346)^2</f>
        <v>0.10841760856632976</v>
      </c>
      <c r="P1346" s="55">
        <v>0.10841760856632976</v>
      </c>
      <c r="Q1346" s="55">
        <f>1.64*SQRT(Table1[[#This Row],[Lead Time (days)]]*(M1346^2)+Table1[[#This Row],[APU
(units)]]*P1346)</f>
        <v>1.7128409088995991</v>
      </c>
      <c r="R1346" s="58">
        <f>Table1[[#This Row],[Safety Stock]]+(E1346/30)*Table1[[#This Row],[Lead Time (days)]]</f>
        <v>2.7128409088995991</v>
      </c>
      <c r="S1346" s="58" t="str">
        <f>IF(Table1[[#This Row],[On Hand Stock (units)]]&gt;R1346,"yes","no")</f>
        <v>no</v>
      </c>
      <c r="T1346" s="59">
        <f>Table1[[#This Row],[On Hand Stock (units)]]-J1346</f>
        <v>-21.406465896705924</v>
      </c>
      <c r="U1346" s="59">
        <f>Table1[[#This Row],[Exp. Lead time]]*Table1[[#This Row],[APU
(units)]]/30</f>
        <v>1.2195121951219512</v>
      </c>
      <c r="V1346" s="59">
        <f>Table1[[#This Row],[On Hand Stock (units)]]+U1346</f>
        <v>1.8130462984160249</v>
      </c>
      <c r="W1346" s="59" t="str">
        <f>IF(Table1[[#This Row],[On hand quantity after purchase]]&gt;Table1[[#This Row],[APU  Projection for oct]],"Yes","No")</f>
        <v>No</v>
      </c>
      <c r="X1346" s="59">
        <f>AE1346-Table1[[#This Row],[On Hand Stock (units)]]</f>
        <v>8225.6573426967061</v>
      </c>
      <c r="Y1346" s="59">
        <f>MAX(Table1[[#This Row],[Qty required to meet next quarter]],Table1[[#This Row],[MOQ/One lead time demand]])</f>
        <v>8225.6573426967061</v>
      </c>
      <c r="Z1346" s="59">
        <f>Table1[[#This Row],[Qty to purchase]]*Table1[[#This Row],[Std. Price ($)]]</f>
        <v>663395.30321191309</v>
      </c>
      <c r="AA1346" s="59"/>
      <c r="AB1346" s="59"/>
      <c r="AC1346" s="61">
        <f>Table1[[#This Row],[On Hand Stock (units)]]-(12*Table1[[#This Row],[APU
(units)]])</f>
        <v>-119.40646589670592</v>
      </c>
      <c r="AD1346" s="64">
        <v>102</v>
      </c>
      <c r="AE1346" s="65">
        <f>AD1346*Table1[[#This Row],[Std. Price ($)]]</f>
        <v>8226.2508768000007</v>
      </c>
    </row>
    <row r="1347" spans="1:31" ht="18.5" x14ac:dyDescent="0.35">
      <c r="A1347" s="46">
        <v>48521.127518572663</v>
      </c>
      <c r="B1347" s="47">
        <v>194.47159870000002</v>
      </c>
      <c r="C1347" s="47">
        <v>116.7915911971871</v>
      </c>
      <c r="D1347" s="47">
        <f>Table1[[#This Row],[On-Hand Stock ($)]]/Table1[[#This Row],[Std. Price ($)]]</f>
        <v>0.60055860073097189</v>
      </c>
      <c r="E1347" s="48">
        <v>10</v>
      </c>
      <c r="F1347" s="49">
        <v>-0.4</v>
      </c>
      <c r="G1347" s="48">
        <v>0.82</v>
      </c>
      <c r="H1347" s="48">
        <v>0.25</v>
      </c>
      <c r="I1347" s="48">
        <v>5</v>
      </c>
      <c r="J1347" s="55">
        <f>Table1[[#This Row],[APU
(units)]]+(Table1[[#This Row],[APU Trend]]*Table1[[#This Row],[APU
(units)]])</f>
        <v>6</v>
      </c>
      <c r="K1347" s="55" t="str">
        <f>IF(Table1[[#This Row],[On Hand Stock (units)]]&gt;J1347,"Yes","No")</f>
        <v>No</v>
      </c>
      <c r="L1347" s="55">
        <f>Table1[[#This Row],[Lead Time (days)]]/Table1[[#This Row],[S-OTD]]</f>
        <v>6.0975609756097562</v>
      </c>
      <c r="M1347" s="55">
        <f>(Table1[[#This Row],[Demand variability (COV)]]/100)*E1347</f>
        <v>2.5000000000000001E-2</v>
      </c>
      <c r="N1347" s="55">
        <f>AVERAGE(Table1[[#This Row],[Lead Time (days)]],Table1[[#This Row],[Exp. Lead time]])</f>
        <v>5.5487804878048781</v>
      </c>
      <c r="O1347" s="55">
        <f>(Table1[[#This Row],[Exp. Lead time]]-N1347)^2</f>
        <v>0.30116002379535994</v>
      </c>
      <c r="P1347" s="55">
        <v>0.30116002379535994</v>
      </c>
      <c r="Q1347" s="55">
        <f>1.64*SQRT(Table1[[#This Row],[Lead Time (days)]]*(M1347^2)+Table1[[#This Row],[APU
(units)]]*P1347)</f>
        <v>2.8475261192831929</v>
      </c>
      <c r="R1347" s="58">
        <f>Table1[[#This Row],[Safety Stock]]+(E1347/30)*Table1[[#This Row],[Lead Time (days)]]</f>
        <v>4.5141927859498594</v>
      </c>
      <c r="S1347" s="58" t="str">
        <f>IF(Table1[[#This Row],[On Hand Stock (units)]]&gt;R1347,"yes","no")</f>
        <v>no</v>
      </c>
      <c r="T1347" s="59">
        <f>Table1[[#This Row],[On Hand Stock (units)]]-J1347</f>
        <v>-5.399441399269028</v>
      </c>
      <c r="U1347" s="59">
        <f>Table1[[#This Row],[Exp. Lead time]]*Table1[[#This Row],[APU
(units)]]/30</f>
        <v>2.0325203252032522</v>
      </c>
      <c r="V1347" s="59">
        <f>Table1[[#This Row],[On Hand Stock (units)]]+U1347</f>
        <v>2.6330789259342242</v>
      </c>
      <c r="W1347" s="59" t="str">
        <f>IF(Table1[[#This Row],[On hand quantity after purchase]]&gt;Table1[[#This Row],[APU  Projection for oct]],"Yes","No")</f>
        <v>No</v>
      </c>
      <c r="X1347" s="59">
        <f>AE1347-Table1[[#This Row],[On Hand Stock (units)]]</f>
        <v>1166.2290335992689</v>
      </c>
      <c r="Y1347" s="59">
        <f>MAX(Table1[[#This Row],[Qty required to meet next quarter]],Table1[[#This Row],[MOQ/One lead time demand]])</f>
        <v>1166.2290335992689</v>
      </c>
      <c r="Z1347" s="59">
        <f>Table1[[#This Row],[Qty to purchase]]*Table1[[#This Row],[Std. Price ($)]]</f>
        <v>226798.42461440584</v>
      </c>
      <c r="AA1347" s="59"/>
      <c r="AB1347" s="59"/>
      <c r="AC1347" s="61">
        <f>Table1[[#This Row],[On Hand Stock (units)]]-(12*Table1[[#This Row],[APU
(units)]])</f>
        <v>-119.39944139926902</v>
      </c>
      <c r="AD1347" s="64">
        <v>5.9999999999999982</v>
      </c>
      <c r="AE1347" s="65">
        <f>AD1347*Table1[[#This Row],[Std. Price ($)]]</f>
        <v>1166.8295921999998</v>
      </c>
    </row>
    <row r="1348" spans="1:31" ht="18.5" x14ac:dyDescent="0.35">
      <c r="A1348" s="46">
        <v>10159.678234743407</v>
      </c>
      <c r="B1348" s="47">
        <v>47.452160200000002</v>
      </c>
      <c r="C1348" s="47">
        <v>27.937666493451001</v>
      </c>
      <c r="D1348" s="47">
        <f>Table1[[#This Row],[On-Hand Stock ($)]]/Table1[[#This Row],[Std. Price ($)]]</f>
        <v>0.58875436599092912</v>
      </c>
      <c r="E1348" s="48">
        <v>10</v>
      </c>
      <c r="F1348" s="49">
        <v>0.8</v>
      </c>
      <c r="G1348" s="48">
        <v>1</v>
      </c>
      <c r="H1348" s="48">
        <v>0.49</v>
      </c>
      <c r="I1348" s="48">
        <v>3</v>
      </c>
      <c r="J1348" s="55">
        <f>Table1[[#This Row],[APU
(units)]]+(Table1[[#This Row],[APU Trend]]*Table1[[#This Row],[APU
(units)]])</f>
        <v>18</v>
      </c>
      <c r="K1348" s="55" t="str">
        <f>IF(Table1[[#This Row],[On Hand Stock (units)]]&gt;J1348,"Yes","No")</f>
        <v>No</v>
      </c>
      <c r="L1348" s="55">
        <f>Table1[[#This Row],[Lead Time (days)]]/Table1[[#This Row],[S-OTD]]</f>
        <v>3</v>
      </c>
      <c r="M1348" s="55">
        <f>(Table1[[#This Row],[Demand variability (COV)]]/100)*E1348</f>
        <v>4.9000000000000002E-2</v>
      </c>
      <c r="N1348" s="55">
        <f>AVERAGE(Table1[[#This Row],[Lead Time (days)]],Table1[[#This Row],[Exp. Lead time]])</f>
        <v>3</v>
      </c>
      <c r="O1348" s="55">
        <f>(Table1[[#This Row],[Exp. Lead time]]-N1348)^2</f>
        <v>0</v>
      </c>
      <c r="P1348" s="55">
        <v>0</v>
      </c>
      <c r="Q1348" s="55">
        <f>1.64*SQRT(Table1[[#This Row],[Lead Time (days)]]*(M1348^2)+Table1[[#This Row],[APU
(units)]]*P1348)</f>
        <v>0.13918760289623497</v>
      </c>
      <c r="R1348" s="58">
        <f>Table1[[#This Row],[Safety Stock]]+(E1348/30)*Table1[[#This Row],[Lead Time (days)]]</f>
        <v>1.1391876028962349</v>
      </c>
      <c r="S1348" s="58" t="str">
        <f>IF(Table1[[#This Row],[On Hand Stock (units)]]&gt;R1348,"yes","no")</f>
        <v>no</v>
      </c>
      <c r="T1348" s="59">
        <f>Table1[[#This Row],[On Hand Stock (units)]]-J1348</f>
        <v>-17.41124563400907</v>
      </c>
      <c r="U1348" s="59">
        <f>Table1[[#This Row],[Exp. Lead time]]*Table1[[#This Row],[APU
(units)]]/30</f>
        <v>1</v>
      </c>
      <c r="V1348" s="59">
        <f>Table1[[#This Row],[On Hand Stock (units)]]+U1348</f>
        <v>1.5887543659909291</v>
      </c>
      <c r="W1348" s="59" t="str">
        <f>IF(Table1[[#This Row],[On hand quantity after purchase]]&gt;Table1[[#This Row],[APU  Projection for oct]],"Yes","No")</f>
        <v>No</v>
      </c>
      <c r="X1348" s="59">
        <f>AE1348-Table1[[#This Row],[On Hand Stock (units)]]</f>
        <v>3700.6797412340093</v>
      </c>
      <c r="Y1348" s="59">
        <f>MAX(Table1[[#This Row],[Qty required to meet next quarter]],Table1[[#This Row],[MOQ/One lead time demand]])</f>
        <v>3700.6797412340093</v>
      </c>
      <c r="Z1348" s="59">
        <f>Table1[[#This Row],[Qty to purchase]]*Table1[[#This Row],[Std. Price ($)]]</f>
        <v>175605.24792993075</v>
      </c>
      <c r="AA1348" s="59"/>
      <c r="AB1348" s="59"/>
      <c r="AC1348" s="61">
        <f>Table1[[#This Row],[On Hand Stock (units)]]-(12*Table1[[#This Row],[APU
(units)]])</f>
        <v>-119.41124563400908</v>
      </c>
      <c r="AD1348" s="64">
        <v>78</v>
      </c>
      <c r="AE1348" s="65">
        <f>AD1348*Table1[[#This Row],[Std. Price ($)]]</f>
        <v>3701.2684956000003</v>
      </c>
    </row>
    <row r="1349" spans="1:31" ht="18.5" x14ac:dyDescent="0.35">
      <c r="A1349" s="46">
        <v>22636.424434087286</v>
      </c>
      <c r="B1349" s="47">
        <v>216.04875659999999</v>
      </c>
      <c r="C1349" s="47">
        <v>309.93169436269051</v>
      </c>
      <c r="D1349" s="47">
        <f>Table1[[#This Row],[On-Hand Stock ($)]]/Table1[[#This Row],[Std. Price ($)]]</f>
        <v>1.4345451426804949</v>
      </c>
      <c r="E1349" s="48">
        <v>10</v>
      </c>
      <c r="F1349" s="49">
        <v>-0.2</v>
      </c>
      <c r="G1349" s="48">
        <v>0.82</v>
      </c>
      <c r="H1349" s="48">
        <v>1.23</v>
      </c>
      <c r="I1349" s="48">
        <v>3</v>
      </c>
      <c r="J1349" s="55">
        <f>Table1[[#This Row],[APU
(units)]]+(Table1[[#This Row],[APU Trend]]*Table1[[#This Row],[APU
(units)]])</f>
        <v>8</v>
      </c>
      <c r="K1349" s="55" t="str">
        <f>IF(Table1[[#This Row],[On Hand Stock (units)]]&gt;J1349,"Yes","No")</f>
        <v>No</v>
      </c>
      <c r="L1349" s="55">
        <f>Table1[[#This Row],[Lead Time (days)]]/Table1[[#This Row],[S-OTD]]</f>
        <v>3.6585365853658538</v>
      </c>
      <c r="M1349" s="55">
        <f>(Table1[[#This Row],[Demand variability (COV)]]/100)*E1349</f>
        <v>0.123</v>
      </c>
      <c r="N1349" s="55">
        <f>AVERAGE(Table1[[#This Row],[Lead Time (days)]],Table1[[#This Row],[Exp. Lead time]])</f>
        <v>3.3292682926829267</v>
      </c>
      <c r="O1349" s="55">
        <f>(Table1[[#This Row],[Exp. Lead time]]-N1349)^2</f>
        <v>0.10841760856632976</v>
      </c>
      <c r="P1349" s="55">
        <v>0.10841760856632976</v>
      </c>
      <c r="Q1349" s="55">
        <f>1.64*SQRT(Table1[[#This Row],[Lead Time (days)]]*(M1349^2)+Table1[[#This Row],[APU
(units)]]*P1349)</f>
        <v>1.743006848867785</v>
      </c>
      <c r="R1349" s="58">
        <f>Table1[[#This Row],[Safety Stock]]+(E1349/30)*Table1[[#This Row],[Lead Time (days)]]</f>
        <v>2.7430068488677852</v>
      </c>
      <c r="S1349" s="58" t="str">
        <f>IF(Table1[[#This Row],[On Hand Stock (units)]]&gt;R1349,"yes","no")</f>
        <v>no</v>
      </c>
      <c r="T1349" s="59">
        <f>Table1[[#This Row],[On Hand Stock (units)]]-J1349</f>
        <v>-6.5654548573195051</v>
      </c>
      <c r="U1349" s="59">
        <f>Table1[[#This Row],[Exp. Lead time]]*Table1[[#This Row],[APU
(units)]]/30</f>
        <v>1.2195121951219512</v>
      </c>
      <c r="V1349" s="59">
        <f>Table1[[#This Row],[On Hand Stock (units)]]+U1349</f>
        <v>2.6540573378024463</v>
      </c>
      <c r="W1349" s="59" t="str">
        <f>IF(Table1[[#This Row],[On hand quantity after purchase]]&gt;Table1[[#This Row],[APU  Projection for oct]],"Yes","No")</f>
        <v>No</v>
      </c>
      <c r="X1349" s="59">
        <f>AE1349-Table1[[#This Row],[On Hand Stock (units)]]</f>
        <v>3887.443073657319</v>
      </c>
      <c r="Y1349" s="59">
        <f>MAX(Table1[[#This Row],[Qty required to meet next quarter]],Table1[[#This Row],[MOQ/One lead time demand]])</f>
        <v>3887.443073657319</v>
      </c>
      <c r="Z1349" s="59">
        <f>Table1[[#This Row],[Qty to purchase]]*Table1[[#This Row],[Std. Price ($)]]</f>
        <v>839877.24241694598</v>
      </c>
      <c r="AA1349" s="59"/>
      <c r="AB1349" s="59"/>
      <c r="AC1349" s="61">
        <f>Table1[[#This Row],[On Hand Stock (units)]]-(12*Table1[[#This Row],[APU
(units)]])</f>
        <v>-118.56545485731951</v>
      </c>
      <c r="AD1349" s="64">
        <v>18</v>
      </c>
      <c r="AE1349" s="65">
        <f>AD1349*Table1[[#This Row],[Std. Price ($)]]</f>
        <v>3888.8776187999997</v>
      </c>
    </row>
    <row r="1350" spans="1:31" ht="18.5" x14ac:dyDescent="0.35">
      <c r="A1350" s="46">
        <v>79757.165419448458</v>
      </c>
      <c r="B1350" s="47">
        <v>21.094857099999999</v>
      </c>
      <c r="C1350" s="47">
        <v>99.414152945799998</v>
      </c>
      <c r="D1350" s="47">
        <f>Table1[[#This Row],[On-Hand Stock ($)]]/Table1[[#This Row],[Std. Price ($)]]</f>
        <v>4.7127199048814603</v>
      </c>
      <c r="E1350" s="48">
        <v>10</v>
      </c>
      <c r="F1350" s="49">
        <v>-0.2</v>
      </c>
      <c r="G1350" s="48">
        <v>1</v>
      </c>
      <c r="H1350" s="48">
        <v>2</v>
      </c>
      <c r="I1350" s="48">
        <v>6</v>
      </c>
      <c r="J1350" s="55">
        <f>Table1[[#This Row],[APU
(units)]]+(Table1[[#This Row],[APU Trend]]*Table1[[#This Row],[APU
(units)]])</f>
        <v>8</v>
      </c>
      <c r="K1350" s="55" t="str">
        <f>IF(Table1[[#This Row],[On Hand Stock (units)]]&gt;J1350,"Yes","No")</f>
        <v>No</v>
      </c>
      <c r="L1350" s="55">
        <f>Table1[[#This Row],[Lead Time (days)]]/Table1[[#This Row],[S-OTD]]</f>
        <v>6</v>
      </c>
      <c r="M1350" s="55">
        <f>(Table1[[#This Row],[Demand variability (COV)]]/100)*E1350</f>
        <v>0.2</v>
      </c>
      <c r="N1350" s="55">
        <f>AVERAGE(Table1[[#This Row],[Lead Time (days)]],Table1[[#This Row],[Exp. Lead time]])</f>
        <v>6</v>
      </c>
      <c r="O1350" s="55">
        <f>(Table1[[#This Row],[Exp. Lead time]]-N1350)^2</f>
        <v>0</v>
      </c>
      <c r="P1350" s="55">
        <v>0</v>
      </c>
      <c r="Q1350" s="55">
        <f>1.64*SQRT(Table1[[#This Row],[Lead Time (days)]]*(M1350^2)+Table1[[#This Row],[APU
(units)]]*P1350)</f>
        <v>0.80343263563288247</v>
      </c>
      <c r="R1350" s="58">
        <f>Table1[[#This Row],[Safety Stock]]+(E1350/30)*Table1[[#This Row],[Lead Time (days)]]</f>
        <v>2.8034326356328823</v>
      </c>
      <c r="S1350" s="58" t="str">
        <f>IF(Table1[[#This Row],[On Hand Stock (units)]]&gt;R1350,"yes","no")</f>
        <v>yes</v>
      </c>
      <c r="T1350" s="59">
        <f>Table1[[#This Row],[On Hand Stock (units)]]-J1350</f>
        <v>-3.2872800951185397</v>
      </c>
      <c r="U1350" s="59">
        <f>Table1[[#This Row],[Exp. Lead time]]*Table1[[#This Row],[APU
(units)]]/30</f>
        <v>2</v>
      </c>
      <c r="V1350" s="59">
        <f>Table1[[#This Row],[On Hand Stock (units)]]+U1350</f>
        <v>6.7127199048814603</v>
      </c>
      <c r="W1350" s="59" t="str">
        <f>IF(Table1[[#This Row],[On hand quantity after purchase]]&gt;Table1[[#This Row],[APU  Projection for oct]],"Yes","No")</f>
        <v>No</v>
      </c>
      <c r="X1350" s="59">
        <f>AE1350-Table1[[#This Row],[On Hand Stock (units)]]</f>
        <v>374.99470789511855</v>
      </c>
      <c r="Y1350" s="59">
        <f>MAX(Table1[[#This Row],[Qty required to meet next quarter]],Table1[[#This Row],[MOQ/One lead time demand]])</f>
        <v>374.99470789511855</v>
      </c>
      <c r="Z1350" s="59">
        <f>Table1[[#This Row],[Qty to purchase]]*Table1[[#This Row],[Std. Price ($)]]</f>
        <v>7910.4597763037673</v>
      </c>
      <c r="AA1350" s="59"/>
      <c r="AB1350" s="59"/>
      <c r="AC1350" s="61">
        <f>Table1[[#This Row],[On Hand Stock (units)]]-(12*Table1[[#This Row],[APU
(units)]])</f>
        <v>-115.28728009511855</v>
      </c>
      <c r="AD1350" s="64">
        <v>18</v>
      </c>
      <c r="AE1350" s="65">
        <f>AD1350*Table1[[#This Row],[Std. Price ($)]]</f>
        <v>379.7074278</v>
      </c>
    </row>
    <row r="1351" spans="1:31" ht="18.5" x14ac:dyDescent="0.35">
      <c r="A1351" s="46">
        <v>38508.480556927301</v>
      </c>
      <c r="B1351" s="47">
        <v>23.539021099999999</v>
      </c>
      <c r="C1351" s="47">
        <v>37.698021112462662</v>
      </c>
      <c r="D1351" s="47">
        <f>Table1[[#This Row],[On-Hand Stock ($)]]/Table1[[#This Row],[Std. Price ($)]]</f>
        <v>1.6015118450470596</v>
      </c>
      <c r="E1351" s="48">
        <v>10</v>
      </c>
      <c r="F1351" s="49">
        <v>0.2</v>
      </c>
      <c r="G1351" s="48">
        <v>0.8</v>
      </c>
      <c r="H1351" s="48">
        <v>0.98</v>
      </c>
      <c r="I1351" s="48">
        <v>4</v>
      </c>
      <c r="J1351" s="55">
        <f>Table1[[#This Row],[APU
(units)]]+(Table1[[#This Row],[APU Trend]]*Table1[[#This Row],[APU
(units)]])</f>
        <v>12</v>
      </c>
      <c r="K1351" s="55" t="str">
        <f>IF(Table1[[#This Row],[On Hand Stock (units)]]&gt;J1351,"Yes","No")</f>
        <v>No</v>
      </c>
      <c r="L1351" s="55">
        <f>Table1[[#This Row],[Lead Time (days)]]/Table1[[#This Row],[S-OTD]]</f>
        <v>5</v>
      </c>
      <c r="M1351" s="55">
        <f>(Table1[[#This Row],[Demand variability (COV)]]/100)*E1351</f>
        <v>9.8000000000000004E-2</v>
      </c>
      <c r="N1351" s="55">
        <f>AVERAGE(Table1[[#This Row],[Lead Time (days)]],Table1[[#This Row],[Exp. Lead time]])</f>
        <v>4.5</v>
      </c>
      <c r="O1351" s="55">
        <f>(Table1[[#This Row],[Exp. Lead time]]-N1351)^2</f>
        <v>0.25</v>
      </c>
      <c r="P1351" s="55">
        <v>0.25</v>
      </c>
      <c r="Q1351" s="55">
        <f>1.64*SQRT(Table1[[#This Row],[Lead Time (days)]]*(M1351^2)+Table1[[#This Row],[APU
(units)]]*P1351)</f>
        <v>2.612914784986299</v>
      </c>
      <c r="R1351" s="58">
        <f>Table1[[#This Row],[Safety Stock]]+(E1351/30)*Table1[[#This Row],[Lead Time (days)]]</f>
        <v>3.9462481183196321</v>
      </c>
      <c r="S1351" s="58" t="str">
        <f>IF(Table1[[#This Row],[On Hand Stock (units)]]&gt;R1351,"yes","no")</f>
        <v>no</v>
      </c>
      <c r="T1351" s="59">
        <f>Table1[[#This Row],[On Hand Stock (units)]]-J1351</f>
        <v>-10.39848815495294</v>
      </c>
      <c r="U1351" s="59">
        <f>Table1[[#This Row],[Exp. Lead time]]*Table1[[#This Row],[APU
(units)]]/30</f>
        <v>1.6666666666666667</v>
      </c>
      <c r="V1351" s="59">
        <f>Table1[[#This Row],[On Hand Stock (units)]]+U1351</f>
        <v>3.2681785117137263</v>
      </c>
      <c r="W1351" s="59" t="str">
        <f>IF(Table1[[#This Row],[On hand quantity after purchase]]&gt;Table1[[#This Row],[APU  Projection for oct]],"Yes","No")</f>
        <v>No</v>
      </c>
      <c r="X1351" s="59">
        <f>AE1351-Table1[[#This Row],[On Hand Stock (units)]]</f>
        <v>987.03737435495293</v>
      </c>
      <c r="Y1351" s="59">
        <f>MAX(Table1[[#This Row],[Qty required to meet next quarter]],Table1[[#This Row],[MOQ/One lead time demand]])</f>
        <v>987.03737435495293</v>
      </c>
      <c r="Z1351" s="59">
        <f>Table1[[#This Row],[Qty to purchase]]*Table1[[#This Row],[Std. Price ($)]]</f>
        <v>23233.893581429835</v>
      </c>
      <c r="AA1351" s="59"/>
      <c r="AB1351" s="59"/>
      <c r="AC1351" s="61">
        <f>Table1[[#This Row],[On Hand Stock (units)]]-(12*Table1[[#This Row],[APU
(units)]])</f>
        <v>-118.39848815495294</v>
      </c>
      <c r="AD1351" s="64">
        <v>42</v>
      </c>
      <c r="AE1351" s="65">
        <f>AD1351*Table1[[#This Row],[Std. Price ($)]]</f>
        <v>988.6388862</v>
      </c>
    </row>
    <row r="1352" spans="1:31" ht="18.5" x14ac:dyDescent="0.35">
      <c r="A1352" s="46">
        <v>68359.311981893945</v>
      </c>
      <c r="B1352" s="47">
        <v>28.194087700000001</v>
      </c>
      <c r="C1352" s="47">
        <v>965.76012228205889</v>
      </c>
      <c r="D1352" s="47">
        <f>Table1[[#This Row],[On-Hand Stock ($)]]/Table1[[#This Row],[Std. Price ($)]]</f>
        <v>34.253994403303885</v>
      </c>
      <c r="E1352" s="48">
        <v>10</v>
      </c>
      <c r="F1352" s="49">
        <v>0.4</v>
      </c>
      <c r="G1352" s="48">
        <v>0.85</v>
      </c>
      <c r="H1352" s="48">
        <v>2.66</v>
      </c>
      <c r="I1352" s="48">
        <v>28</v>
      </c>
      <c r="J1352" s="55">
        <f>Table1[[#This Row],[APU
(units)]]+(Table1[[#This Row],[APU Trend]]*Table1[[#This Row],[APU
(units)]])</f>
        <v>14</v>
      </c>
      <c r="K1352" s="55" t="str">
        <f>IF(Table1[[#This Row],[On Hand Stock (units)]]&gt;J1352,"Yes","No")</f>
        <v>Yes</v>
      </c>
      <c r="L1352" s="55">
        <f>Table1[[#This Row],[Lead Time (days)]]/Table1[[#This Row],[S-OTD]]</f>
        <v>32.941176470588239</v>
      </c>
      <c r="M1352" s="55">
        <f>(Table1[[#This Row],[Demand variability (COV)]]/100)*E1352</f>
        <v>0.26600000000000001</v>
      </c>
      <c r="N1352" s="55">
        <f>AVERAGE(Table1[[#This Row],[Lead Time (days)]],Table1[[#This Row],[Exp. Lead time]])</f>
        <v>30.47058823529412</v>
      </c>
      <c r="O1352" s="55">
        <f>(Table1[[#This Row],[Exp. Lead time]]-N1352)^2</f>
        <v>6.1038062283737116</v>
      </c>
      <c r="P1352" s="55">
        <v>6.1038062283737116</v>
      </c>
      <c r="Q1352" s="55">
        <f>1.64*SQRT(Table1[[#This Row],[Lead Time (days)]]*(M1352^2)+Table1[[#This Row],[APU
(units)]]*P1352)</f>
        <v>13.0190829850316</v>
      </c>
      <c r="R1352" s="58">
        <f>Table1[[#This Row],[Safety Stock]]+(E1352/30)*Table1[[#This Row],[Lead Time (days)]]</f>
        <v>22.352416318364931</v>
      </c>
      <c r="S1352" s="58" t="str">
        <f>IF(Table1[[#This Row],[On Hand Stock (units)]]&gt;R1352,"yes","no")</f>
        <v>yes</v>
      </c>
      <c r="T1352" s="59">
        <f>Table1[[#This Row],[On Hand Stock (units)]]-J1352</f>
        <v>20.253994403303885</v>
      </c>
      <c r="U1352" s="59">
        <f>Table1[[#This Row],[Exp. Lead time]]*Table1[[#This Row],[APU
(units)]]/30</f>
        <v>10.980392156862745</v>
      </c>
      <c r="V1352" s="59">
        <f>Table1[[#This Row],[On Hand Stock (units)]]+U1352</f>
        <v>45.234386560166627</v>
      </c>
      <c r="W1352" s="59" t="str">
        <f>IF(Table1[[#This Row],[On hand quantity after purchase]]&gt;Table1[[#This Row],[APU  Projection for oct]],"Yes","No")</f>
        <v>Yes</v>
      </c>
      <c r="X1352" s="59">
        <f>AE1352-Table1[[#This Row],[On Hand Stock (units)]]</f>
        <v>1488.2267413966961</v>
      </c>
      <c r="Y1352" s="59">
        <f>MAX(Table1[[#This Row],[Qty required to meet next quarter]],Table1[[#This Row],[MOQ/One lead time demand]])</f>
        <v>1488.2267413966961</v>
      </c>
      <c r="Z1352" s="59">
        <f>Table1[[#This Row],[Qty to purchase]]*Table1[[#This Row],[Std. Price ($)]]</f>
        <v>41959.195264423674</v>
      </c>
      <c r="AA1352" s="59"/>
      <c r="AB1352" s="59"/>
      <c r="AC1352" s="61">
        <f>Table1[[#This Row],[On Hand Stock (units)]]-(12*Table1[[#This Row],[APU
(units)]])</f>
        <v>-85.746005596696108</v>
      </c>
      <c r="AD1352" s="64">
        <v>54</v>
      </c>
      <c r="AE1352" s="65">
        <f>AD1352*Table1[[#This Row],[Std. Price ($)]]</f>
        <v>1522.4807358</v>
      </c>
    </row>
    <row r="1353" spans="1:31" ht="18.5" x14ac:dyDescent="0.35">
      <c r="A1353" s="46">
        <v>76115.214408958971</v>
      </c>
      <c r="B1353" s="47">
        <v>18.024833200000003</v>
      </c>
      <c r="C1353" s="47">
        <v>166.56013417474207</v>
      </c>
      <c r="D1353" s="47">
        <f>Table1[[#This Row],[On-Hand Stock ($)]]/Table1[[#This Row],[Std. Price ($)]]</f>
        <v>9.2405922610558218</v>
      </c>
      <c r="E1353" s="48">
        <v>10</v>
      </c>
      <c r="F1353" s="49">
        <v>1.2</v>
      </c>
      <c r="G1353" s="48">
        <v>1</v>
      </c>
      <c r="H1353" s="48">
        <v>1.0900000000000001</v>
      </c>
      <c r="I1353" s="48">
        <v>21</v>
      </c>
      <c r="J1353" s="55">
        <f>Table1[[#This Row],[APU
(units)]]+(Table1[[#This Row],[APU Trend]]*Table1[[#This Row],[APU
(units)]])</f>
        <v>22</v>
      </c>
      <c r="K1353" s="55" t="str">
        <f>IF(Table1[[#This Row],[On Hand Stock (units)]]&gt;J1353,"Yes","No")</f>
        <v>No</v>
      </c>
      <c r="L1353" s="55">
        <f>Table1[[#This Row],[Lead Time (days)]]/Table1[[#This Row],[S-OTD]]</f>
        <v>21</v>
      </c>
      <c r="M1353" s="55">
        <f>(Table1[[#This Row],[Demand variability (COV)]]/100)*E1353</f>
        <v>0.109</v>
      </c>
      <c r="N1353" s="55">
        <f>AVERAGE(Table1[[#This Row],[Lead Time (days)]],Table1[[#This Row],[Exp. Lead time]])</f>
        <v>21</v>
      </c>
      <c r="O1353" s="55">
        <f>(Table1[[#This Row],[Exp. Lead time]]-N1353)^2</f>
        <v>0</v>
      </c>
      <c r="P1353" s="55">
        <v>0</v>
      </c>
      <c r="Q1353" s="55">
        <f>1.64*SQRT(Table1[[#This Row],[Lead Time (days)]]*(M1353^2)+Table1[[#This Row],[APU
(units)]]*P1353)</f>
        <v>0.81918123123030584</v>
      </c>
      <c r="R1353" s="58">
        <f>Table1[[#This Row],[Safety Stock]]+(E1353/30)*Table1[[#This Row],[Lead Time (days)]]</f>
        <v>7.8191812312303055</v>
      </c>
      <c r="S1353" s="58" t="str">
        <f>IF(Table1[[#This Row],[On Hand Stock (units)]]&gt;R1353,"yes","no")</f>
        <v>yes</v>
      </c>
      <c r="T1353" s="59">
        <f>Table1[[#This Row],[On Hand Stock (units)]]-J1353</f>
        <v>-12.759407738944178</v>
      </c>
      <c r="U1353" s="59">
        <f>Table1[[#This Row],[Exp. Lead time]]*Table1[[#This Row],[APU
(units)]]/30</f>
        <v>7</v>
      </c>
      <c r="V1353" s="59">
        <f>Table1[[#This Row],[On Hand Stock (units)]]+U1353</f>
        <v>16.240592261055824</v>
      </c>
      <c r="W1353" s="59" t="str">
        <f>IF(Table1[[#This Row],[On hand quantity after purchase]]&gt;Table1[[#This Row],[APU  Projection for oct]],"Yes","No")</f>
        <v>No</v>
      </c>
      <c r="X1353" s="59">
        <f>AE1353-Table1[[#This Row],[On Hand Stock (units)]]</f>
        <v>1829.2923941389445</v>
      </c>
      <c r="Y1353" s="59">
        <f>MAX(Table1[[#This Row],[Qty required to meet next quarter]],Table1[[#This Row],[MOQ/One lead time demand]])</f>
        <v>1829.2923941389445</v>
      </c>
      <c r="Z1353" s="59">
        <f>Table1[[#This Row],[Qty to purchase]]*Table1[[#This Row],[Std. Price ($)]]</f>
        <v>32972.690278383139</v>
      </c>
      <c r="AA1353" s="59"/>
      <c r="AB1353" s="59"/>
      <c r="AC1353" s="61">
        <f>Table1[[#This Row],[On Hand Stock (units)]]-(12*Table1[[#This Row],[APU
(units)]])</f>
        <v>-110.75940773894418</v>
      </c>
      <c r="AD1353" s="64">
        <v>102</v>
      </c>
      <c r="AE1353" s="65">
        <f>AD1353*Table1[[#This Row],[Std. Price ($)]]</f>
        <v>1838.5329864000003</v>
      </c>
    </row>
    <row r="1354" spans="1:31" ht="18.5" x14ac:dyDescent="0.35">
      <c r="A1354" s="46">
        <v>91854.059804922479</v>
      </c>
      <c r="B1354" s="47">
        <v>142.789198</v>
      </c>
      <c r="C1354" s="47">
        <v>270.79667361897339</v>
      </c>
      <c r="D1354" s="47">
        <f>Table1[[#This Row],[On-Hand Stock ($)]]/Table1[[#This Row],[Std. Price ($)]]</f>
        <v>1.8964787071566394</v>
      </c>
      <c r="E1354" s="48">
        <v>10</v>
      </c>
      <c r="F1354" s="49">
        <v>0.2</v>
      </c>
      <c r="G1354" s="48">
        <v>1</v>
      </c>
      <c r="H1354" s="48">
        <v>1.23</v>
      </c>
      <c r="I1354" s="48">
        <v>4</v>
      </c>
      <c r="J1354" s="55">
        <f>Table1[[#This Row],[APU
(units)]]+(Table1[[#This Row],[APU Trend]]*Table1[[#This Row],[APU
(units)]])</f>
        <v>12</v>
      </c>
      <c r="K1354" s="55" t="str">
        <f>IF(Table1[[#This Row],[On Hand Stock (units)]]&gt;J1354,"Yes","No")</f>
        <v>No</v>
      </c>
      <c r="L1354" s="55">
        <f>Table1[[#This Row],[Lead Time (days)]]/Table1[[#This Row],[S-OTD]]</f>
        <v>4</v>
      </c>
      <c r="M1354" s="55">
        <f>(Table1[[#This Row],[Demand variability (COV)]]/100)*E1354</f>
        <v>0.123</v>
      </c>
      <c r="N1354" s="55">
        <f>AVERAGE(Table1[[#This Row],[Lead Time (days)]],Table1[[#This Row],[Exp. Lead time]])</f>
        <v>4</v>
      </c>
      <c r="O1354" s="55">
        <f>(Table1[[#This Row],[Exp. Lead time]]-N1354)^2</f>
        <v>0</v>
      </c>
      <c r="P1354" s="55">
        <v>0</v>
      </c>
      <c r="Q1354" s="55">
        <f>1.64*SQRT(Table1[[#This Row],[Lead Time (days)]]*(M1354^2)+Table1[[#This Row],[APU
(units)]]*P1354)</f>
        <v>0.40343999999999997</v>
      </c>
      <c r="R1354" s="58">
        <f>Table1[[#This Row],[Safety Stock]]+(E1354/30)*Table1[[#This Row],[Lead Time (days)]]</f>
        <v>1.7367733333333333</v>
      </c>
      <c r="S1354" s="58" t="str">
        <f>IF(Table1[[#This Row],[On Hand Stock (units)]]&gt;R1354,"yes","no")</f>
        <v>yes</v>
      </c>
      <c r="T1354" s="59">
        <f>Table1[[#This Row],[On Hand Stock (units)]]-J1354</f>
        <v>-10.103521292843361</v>
      </c>
      <c r="U1354" s="59">
        <f>Table1[[#This Row],[Exp. Lead time]]*Table1[[#This Row],[APU
(units)]]/30</f>
        <v>1.3333333333333333</v>
      </c>
      <c r="V1354" s="59">
        <f>Table1[[#This Row],[On Hand Stock (units)]]+U1354</f>
        <v>3.2298120404899726</v>
      </c>
      <c r="W1354" s="59" t="str">
        <f>IF(Table1[[#This Row],[On hand quantity after purchase]]&gt;Table1[[#This Row],[APU  Projection for oct]],"Yes","No")</f>
        <v>No</v>
      </c>
      <c r="X1354" s="59">
        <f>AE1354-Table1[[#This Row],[On Hand Stock (units)]]</f>
        <v>5995.2498372928439</v>
      </c>
      <c r="Y1354" s="59">
        <f>MAX(Table1[[#This Row],[Qty required to meet next quarter]],Table1[[#This Row],[MOQ/One lead time demand]])</f>
        <v>5995.2498372928439</v>
      </c>
      <c r="Z1354" s="59">
        <f>Table1[[#This Row],[Qty to purchase]]*Table1[[#This Row],[Std. Price ($)]]</f>
        <v>856056.91607667564</v>
      </c>
      <c r="AA1354" s="59"/>
      <c r="AB1354" s="59"/>
      <c r="AC1354" s="61">
        <f>Table1[[#This Row],[On Hand Stock (units)]]-(12*Table1[[#This Row],[APU
(units)]])</f>
        <v>-118.10352129284335</v>
      </c>
      <c r="AD1354" s="64">
        <v>42</v>
      </c>
      <c r="AE1354" s="65">
        <f>AD1354*Table1[[#This Row],[Std. Price ($)]]</f>
        <v>5997.1463160000003</v>
      </c>
    </row>
    <row r="1355" spans="1:31" ht="18.5" x14ac:dyDescent="0.35">
      <c r="A1355" s="46">
        <v>78230.813369641794</v>
      </c>
      <c r="B1355" s="47">
        <v>18.4241937</v>
      </c>
      <c r="C1355" s="47">
        <v>286.57575697179738</v>
      </c>
      <c r="D1355" s="47">
        <f>Table1[[#This Row],[On-Hand Stock ($)]]/Table1[[#This Row],[Std. Price ($)]]</f>
        <v>15.554317417526791</v>
      </c>
      <c r="E1355" s="48">
        <v>10</v>
      </c>
      <c r="F1355" s="49">
        <v>1.5</v>
      </c>
      <c r="G1355" s="48">
        <v>1</v>
      </c>
      <c r="H1355" s="48">
        <v>2.48</v>
      </c>
      <c r="I1355" s="48">
        <v>16</v>
      </c>
      <c r="J1355" s="55">
        <f>Table1[[#This Row],[APU
(units)]]+(Table1[[#This Row],[APU Trend]]*Table1[[#This Row],[APU
(units)]])</f>
        <v>25</v>
      </c>
      <c r="K1355" s="55" t="str">
        <f>IF(Table1[[#This Row],[On Hand Stock (units)]]&gt;J1355,"Yes","No")</f>
        <v>No</v>
      </c>
      <c r="L1355" s="55">
        <f>Table1[[#This Row],[Lead Time (days)]]/Table1[[#This Row],[S-OTD]]</f>
        <v>16</v>
      </c>
      <c r="M1355" s="55">
        <f>(Table1[[#This Row],[Demand variability (COV)]]/100)*E1355</f>
        <v>0.248</v>
      </c>
      <c r="N1355" s="55">
        <f>AVERAGE(Table1[[#This Row],[Lead Time (days)]],Table1[[#This Row],[Exp. Lead time]])</f>
        <v>16</v>
      </c>
      <c r="O1355" s="55">
        <f>(Table1[[#This Row],[Exp. Lead time]]-N1355)^2</f>
        <v>0</v>
      </c>
      <c r="P1355" s="55">
        <v>0</v>
      </c>
      <c r="Q1355" s="55">
        <f>1.64*SQRT(Table1[[#This Row],[Lead Time (days)]]*(M1355^2)+Table1[[#This Row],[APU
(units)]]*P1355)</f>
        <v>1.6268799999999999</v>
      </c>
      <c r="R1355" s="58">
        <f>Table1[[#This Row],[Safety Stock]]+(E1355/30)*Table1[[#This Row],[Lead Time (days)]]</f>
        <v>6.9602133333333329</v>
      </c>
      <c r="S1355" s="58" t="str">
        <f>IF(Table1[[#This Row],[On Hand Stock (units)]]&gt;R1355,"yes","no")</f>
        <v>yes</v>
      </c>
      <c r="T1355" s="59">
        <f>Table1[[#This Row],[On Hand Stock (units)]]-J1355</f>
        <v>-9.4456825824732089</v>
      </c>
      <c r="U1355" s="59">
        <f>Table1[[#This Row],[Exp. Lead time]]*Table1[[#This Row],[APU
(units)]]/30</f>
        <v>5.333333333333333</v>
      </c>
      <c r="V1355" s="59">
        <f>Table1[[#This Row],[On Hand Stock (units)]]+U1355</f>
        <v>20.887650750860125</v>
      </c>
      <c r="W1355" s="59" t="str">
        <f>IF(Table1[[#This Row],[On hand quantity after purchase]]&gt;Table1[[#This Row],[APU  Projection for oct]],"Yes","No")</f>
        <v>No</v>
      </c>
      <c r="X1355" s="59">
        <f>AE1355-Table1[[#This Row],[On Hand Stock (units)]]</f>
        <v>2195.3489265824733</v>
      </c>
      <c r="Y1355" s="59">
        <f>MAX(Table1[[#This Row],[Qty required to meet next quarter]],Table1[[#This Row],[MOQ/One lead time demand]])</f>
        <v>2195.3489265824733</v>
      </c>
      <c r="Z1355" s="59">
        <f>Table1[[#This Row],[Qty to purchase]]*Table1[[#This Row],[Std. Price ($)]]</f>
        <v>40447.533862442564</v>
      </c>
      <c r="AA1355" s="59"/>
      <c r="AB1355" s="59"/>
      <c r="AC1355" s="61">
        <f>Table1[[#This Row],[On Hand Stock (units)]]-(12*Table1[[#This Row],[APU
(units)]])</f>
        <v>-104.44568258247321</v>
      </c>
      <c r="AD1355" s="64">
        <v>120</v>
      </c>
      <c r="AE1355" s="65">
        <f>AD1355*Table1[[#This Row],[Std. Price ($)]]</f>
        <v>2210.9032440000001</v>
      </c>
    </row>
    <row r="1356" spans="1:31" ht="18.5" x14ac:dyDescent="0.35">
      <c r="A1356" s="46">
        <v>21326.321627750487</v>
      </c>
      <c r="B1356" s="47">
        <v>19.450474400000001</v>
      </c>
      <c r="C1356" s="47">
        <v>8.141079300068002</v>
      </c>
      <c r="D1356" s="47">
        <f>Table1[[#This Row],[On-Hand Stock ($)]]/Table1[[#This Row],[Std. Price ($)]]</f>
        <v>0.41855427958446101</v>
      </c>
      <c r="E1356" s="48">
        <v>10</v>
      </c>
      <c r="F1356" s="49">
        <v>1.2</v>
      </c>
      <c r="G1356" s="48">
        <v>1</v>
      </c>
      <c r="H1356" s="48">
        <v>0.31</v>
      </c>
      <c r="I1356" s="48">
        <v>3</v>
      </c>
      <c r="J1356" s="55">
        <f>Table1[[#This Row],[APU
(units)]]+(Table1[[#This Row],[APU Trend]]*Table1[[#This Row],[APU
(units)]])</f>
        <v>22</v>
      </c>
      <c r="K1356" s="55" t="str">
        <f>IF(Table1[[#This Row],[On Hand Stock (units)]]&gt;J1356,"Yes","No")</f>
        <v>No</v>
      </c>
      <c r="L1356" s="55">
        <f>Table1[[#This Row],[Lead Time (days)]]/Table1[[#This Row],[S-OTD]]</f>
        <v>3</v>
      </c>
      <c r="M1356" s="55">
        <f>(Table1[[#This Row],[Demand variability (COV)]]/100)*E1356</f>
        <v>3.1E-2</v>
      </c>
      <c r="N1356" s="55">
        <f>AVERAGE(Table1[[#This Row],[Lead Time (days)]],Table1[[#This Row],[Exp. Lead time]])</f>
        <v>3</v>
      </c>
      <c r="O1356" s="55">
        <f>(Table1[[#This Row],[Exp. Lead time]]-N1356)^2</f>
        <v>0</v>
      </c>
      <c r="P1356" s="55">
        <v>0</v>
      </c>
      <c r="Q1356" s="55">
        <f>1.64*SQRT(Table1[[#This Row],[Lead Time (days)]]*(M1356^2)+Table1[[#This Row],[APU
(units)]]*P1356)</f>
        <v>8.8057463056801705E-2</v>
      </c>
      <c r="R1356" s="58">
        <f>Table1[[#This Row],[Safety Stock]]+(E1356/30)*Table1[[#This Row],[Lead Time (days)]]</f>
        <v>1.0880574630568016</v>
      </c>
      <c r="S1356" s="58" t="str">
        <f>IF(Table1[[#This Row],[On Hand Stock (units)]]&gt;R1356,"yes","no")</f>
        <v>no</v>
      </c>
      <c r="T1356" s="59">
        <f>Table1[[#This Row],[On Hand Stock (units)]]-J1356</f>
        <v>-21.581445720415537</v>
      </c>
      <c r="U1356" s="59">
        <f>Table1[[#This Row],[Exp. Lead time]]*Table1[[#This Row],[APU
(units)]]/30</f>
        <v>1</v>
      </c>
      <c r="V1356" s="59">
        <f>Table1[[#This Row],[On Hand Stock (units)]]+U1356</f>
        <v>1.418554279584461</v>
      </c>
      <c r="W1356" s="59" t="str">
        <f>IF(Table1[[#This Row],[On hand quantity after purchase]]&gt;Table1[[#This Row],[APU  Projection for oct]],"Yes","No")</f>
        <v>No</v>
      </c>
      <c r="X1356" s="59">
        <f>AE1356-Table1[[#This Row],[On Hand Stock (units)]]</f>
        <v>1983.5298345204158</v>
      </c>
      <c r="Y1356" s="59">
        <f>MAX(Table1[[#This Row],[Qty required to meet next quarter]],Table1[[#This Row],[MOQ/One lead time demand]])</f>
        <v>1983.5298345204158</v>
      </c>
      <c r="Z1356" s="59">
        <f>Table1[[#This Row],[Qty to purchase]]*Table1[[#This Row],[Std. Price ($)]]</f>
        <v>38580.596267975583</v>
      </c>
      <c r="AA1356" s="59"/>
      <c r="AB1356" s="59"/>
      <c r="AC1356" s="61">
        <f>Table1[[#This Row],[On Hand Stock (units)]]-(12*Table1[[#This Row],[APU
(units)]])</f>
        <v>-119.58144572041554</v>
      </c>
      <c r="AD1356" s="64">
        <v>102</v>
      </c>
      <c r="AE1356" s="65">
        <f>AD1356*Table1[[#This Row],[Std. Price ($)]]</f>
        <v>1983.9483888000002</v>
      </c>
    </row>
    <row r="1357" spans="1:31" ht="18.5" x14ac:dyDescent="0.35">
      <c r="A1357" s="46">
        <v>2018.0184456463967</v>
      </c>
      <c r="B1357" s="47">
        <v>315.5213761</v>
      </c>
      <c r="C1357" s="47">
        <v>7308.2556187216951</v>
      </c>
      <c r="D1357" s="47">
        <f>Table1[[#This Row],[On-Hand Stock ($)]]/Table1[[#This Row],[Std. Price ($)]]</f>
        <v>23.162473836338265</v>
      </c>
      <c r="E1357" s="48">
        <v>18</v>
      </c>
      <c r="F1357" s="49">
        <v>0.8</v>
      </c>
      <c r="G1357" s="48">
        <v>1</v>
      </c>
      <c r="H1357" s="48">
        <v>1.34</v>
      </c>
      <c r="I1357" s="48">
        <v>25</v>
      </c>
      <c r="J1357" s="55">
        <f>Table1[[#This Row],[APU
(units)]]+(Table1[[#This Row],[APU Trend]]*Table1[[#This Row],[APU
(units)]])</f>
        <v>32.4</v>
      </c>
      <c r="K1357" s="55" t="str">
        <f>IF(Table1[[#This Row],[On Hand Stock (units)]]&gt;J1357,"Yes","No")</f>
        <v>No</v>
      </c>
      <c r="L1357" s="55">
        <f>Table1[[#This Row],[Lead Time (days)]]/Table1[[#This Row],[S-OTD]]</f>
        <v>25</v>
      </c>
      <c r="M1357" s="55">
        <f>(Table1[[#This Row],[Demand variability (COV)]]/100)*E1357</f>
        <v>0.2412</v>
      </c>
      <c r="N1357" s="55">
        <f>AVERAGE(Table1[[#This Row],[Lead Time (days)]],Table1[[#This Row],[Exp. Lead time]])</f>
        <v>25</v>
      </c>
      <c r="O1357" s="55">
        <f>(Table1[[#This Row],[Exp. Lead time]]-N1357)^2</f>
        <v>0</v>
      </c>
      <c r="P1357" s="55">
        <v>0</v>
      </c>
      <c r="Q1357" s="55">
        <f>1.64*SQRT(Table1[[#This Row],[Lead Time (days)]]*(M1357^2)+Table1[[#This Row],[APU
(units)]]*P1357)</f>
        <v>1.9778399999999998</v>
      </c>
      <c r="R1357" s="58">
        <f>Table1[[#This Row],[Safety Stock]]+(E1357/30)*Table1[[#This Row],[Lead Time (days)]]</f>
        <v>16.97784</v>
      </c>
      <c r="S1357" s="58" t="str">
        <f>IF(Table1[[#This Row],[On Hand Stock (units)]]&gt;R1357,"yes","no")</f>
        <v>yes</v>
      </c>
      <c r="T1357" s="59">
        <f>Table1[[#This Row],[On Hand Stock (units)]]-J1357</f>
        <v>-9.2375261636617338</v>
      </c>
      <c r="U1357" s="59">
        <f>Table1[[#This Row],[Exp. Lead time]]*Table1[[#This Row],[APU
(units)]]/30</f>
        <v>15</v>
      </c>
      <c r="V1357" s="59">
        <f>Table1[[#This Row],[On Hand Stock (units)]]+U1357</f>
        <v>38.162473836338265</v>
      </c>
      <c r="W1357" s="59" t="str">
        <f>IF(Table1[[#This Row],[On hand quantity after purchase]]&gt;Table1[[#This Row],[APU  Projection for oct]],"Yes","No")</f>
        <v>Yes</v>
      </c>
      <c r="X1357" s="59">
        <f>AE1357-Table1[[#This Row],[On Hand Stock (units)]]</f>
        <v>44276.03873060365</v>
      </c>
      <c r="Y1357" s="59">
        <f>MAX(Table1[[#This Row],[Qty required to meet next quarter]],Table1[[#This Row],[MOQ/One lead time demand]])</f>
        <v>44276.03873060365</v>
      </c>
      <c r="Z1357" s="59">
        <f>Table1[[#This Row],[Qty to purchase]]*Table1[[#This Row],[Std. Price ($)]]</f>
        <v>13970036.668536961</v>
      </c>
      <c r="AA1357" s="59"/>
      <c r="AB1357" s="59"/>
      <c r="AC1357" s="61">
        <f>Table1[[#This Row],[On Hand Stock (units)]]-(12*Table1[[#This Row],[APU
(units)]])</f>
        <v>-192.83752616366172</v>
      </c>
      <c r="AD1357" s="64">
        <v>140.39999999999998</v>
      </c>
      <c r="AE1357" s="65">
        <f>AD1357*Table1[[#This Row],[Std. Price ($)]]</f>
        <v>44299.201204439989</v>
      </c>
    </row>
    <row r="1358" spans="1:31" ht="18.5" x14ac:dyDescent="0.35">
      <c r="A1358" s="46">
        <v>27348.246351815174</v>
      </c>
      <c r="B1358" s="47">
        <v>531.23496980000004</v>
      </c>
      <c r="C1358" s="47">
        <v>4196.4361765055173</v>
      </c>
      <c r="D1358" s="47">
        <f>Table1[[#This Row],[On-Hand Stock ($)]]/Table1[[#This Row],[Std. Price ($)]]</f>
        <v>7.8993974701729375</v>
      </c>
      <c r="E1358" s="48">
        <v>10</v>
      </c>
      <c r="F1358" s="49">
        <v>0.6</v>
      </c>
      <c r="G1358" s="48">
        <v>0.82</v>
      </c>
      <c r="H1358" s="48">
        <v>0.74</v>
      </c>
      <c r="I1358" s="48">
        <v>27</v>
      </c>
      <c r="J1358" s="55">
        <f>Table1[[#This Row],[APU
(units)]]+(Table1[[#This Row],[APU Trend]]*Table1[[#This Row],[APU
(units)]])</f>
        <v>16</v>
      </c>
      <c r="K1358" s="55" t="str">
        <f>IF(Table1[[#This Row],[On Hand Stock (units)]]&gt;J1358,"Yes","No")</f>
        <v>No</v>
      </c>
      <c r="L1358" s="55">
        <f>Table1[[#This Row],[Lead Time (days)]]/Table1[[#This Row],[S-OTD]]</f>
        <v>32.926829268292686</v>
      </c>
      <c r="M1358" s="55">
        <f>(Table1[[#This Row],[Demand variability (COV)]]/100)*E1358</f>
        <v>7.400000000000001E-2</v>
      </c>
      <c r="N1358" s="55">
        <f>AVERAGE(Table1[[#This Row],[Lead Time (days)]],Table1[[#This Row],[Exp. Lead time]])</f>
        <v>29.963414634146343</v>
      </c>
      <c r="O1358" s="55">
        <f>(Table1[[#This Row],[Exp. Lead time]]-N1358)^2</f>
        <v>8.7818262938727027</v>
      </c>
      <c r="P1358" s="55">
        <v>8.7818262938727027</v>
      </c>
      <c r="Q1358" s="55">
        <f>1.64*SQRT(Table1[[#This Row],[Lead Time (days)]]*(M1358^2)+Table1[[#This Row],[APU
(units)]]*P1358)</f>
        <v>15.381601436105417</v>
      </c>
      <c r="R1358" s="58">
        <f>Table1[[#This Row],[Safety Stock]]+(E1358/30)*Table1[[#This Row],[Lead Time (days)]]</f>
        <v>24.381601436105417</v>
      </c>
      <c r="S1358" s="58" t="str">
        <f>IF(Table1[[#This Row],[On Hand Stock (units)]]&gt;R1358,"yes","no")</f>
        <v>no</v>
      </c>
      <c r="T1358" s="59">
        <f>Table1[[#This Row],[On Hand Stock (units)]]-J1358</f>
        <v>-8.1006025298270625</v>
      </c>
      <c r="U1358" s="59">
        <f>Table1[[#This Row],[Exp. Lead time]]*Table1[[#This Row],[APU
(units)]]/30</f>
        <v>10.975609756097562</v>
      </c>
      <c r="V1358" s="59">
        <f>Table1[[#This Row],[On Hand Stock (units)]]+U1358</f>
        <v>18.875007226270498</v>
      </c>
      <c r="W1358" s="59" t="str">
        <f>IF(Table1[[#This Row],[On hand quantity after purchase]]&gt;Table1[[#This Row],[APU  Projection for oct]],"Yes","No")</f>
        <v>Yes</v>
      </c>
      <c r="X1358" s="59">
        <f>AE1358-Table1[[#This Row],[On Hand Stock (units)]]</f>
        <v>35053.608609329829</v>
      </c>
      <c r="Y1358" s="59">
        <f>MAX(Table1[[#This Row],[Qty required to meet next quarter]],Table1[[#This Row],[MOQ/One lead time demand]])</f>
        <v>35053.608609329829</v>
      </c>
      <c r="Z1358" s="59">
        <f>Table1[[#This Row],[Qty to purchase]]*Table1[[#This Row],[Std. Price ($)]]</f>
        <v>18621702.710958354</v>
      </c>
      <c r="AA1358" s="59"/>
      <c r="AB1358" s="59"/>
      <c r="AC1358" s="61">
        <f>Table1[[#This Row],[On Hand Stock (units)]]-(12*Table1[[#This Row],[APU
(units)]])</f>
        <v>-112.10060252982706</v>
      </c>
      <c r="AD1358" s="64">
        <v>66</v>
      </c>
      <c r="AE1358" s="65">
        <f>AD1358*Table1[[#This Row],[Std. Price ($)]]</f>
        <v>35061.508006800002</v>
      </c>
    </row>
    <row r="1359" spans="1:31" ht="18.5" x14ac:dyDescent="0.35">
      <c r="A1359" s="46">
        <v>20920.764798614287</v>
      </c>
      <c r="B1359" s="47">
        <v>38.651368900000001</v>
      </c>
      <c r="C1359" s="47">
        <v>17.649006963703503</v>
      </c>
      <c r="D1359" s="47">
        <f>Table1[[#This Row],[On-Hand Stock ($)]]/Table1[[#This Row],[Std. Price ($)]]</f>
        <v>0.45662048889822121</v>
      </c>
      <c r="E1359" s="48">
        <v>10</v>
      </c>
      <c r="F1359" s="49">
        <v>0.2</v>
      </c>
      <c r="G1359" s="48">
        <v>1</v>
      </c>
      <c r="H1359" s="48">
        <v>0.37</v>
      </c>
      <c r="I1359" s="48">
        <v>3</v>
      </c>
      <c r="J1359" s="55">
        <f>Table1[[#This Row],[APU
(units)]]+(Table1[[#This Row],[APU Trend]]*Table1[[#This Row],[APU
(units)]])</f>
        <v>12</v>
      </c>
      <c r="K1359" s="55" t="str">
        <f>IF(Table1[[#This Row],[On Hand Stock (units)]]&gt;J1359,"Yes","No")</f>
        <v>No</v>
      </c>
      <c r="L1359" s="55">
        <f>Table1[[#This Row],[Lead Time (days)]]/Table1[[#This Row],[S-OTD]]</f>
        <v>3</v>
      </c>
      <c r="M1359" s="55">
        <f>(Table1[[#This Row],[Demand variability (COV)]]/100)*E1359</f>
        <v>3.7000000000000005E-2</v>
      </c>
      <c r="N1359" s="55">
        <f>AVERAGE(Table1[[#This Row],[Lead Time (days)]],Table1[[#This Row],[Exp. Lead time]])</f>
        <v>3</v>
      </c>
      <c r="O1359" s="55">
        <f>(Table1[[#This Row],[Exp. Lead time]]-N1359)^2</f>
        <v>0</v>
      </c>
      <c r="P1359" s="55">
        <v>0</v>
      </c>
      <c r="Q1359" s="55">
        <f>1.64*SQRT(Table1[[#This Row],[Lead Time (days)]]*(M1359^2)+Table1[[#This Row],[APU
(units)]]*P1359)</f>
        <v>0.10510084300327947</v>
      </c>
      <c r="R1359" s="58">
        <f>Table1[[#This Row],[Safety Stock]]+(E1359/30)*Table1[[#This Row],[Lead Time (days)]]</f>
        <v>1.1051008430032794</v>
      </c>
      <c r="S1359" s="58" t="str">
        <f>IF(Table1[[#This Row],[On Hand Stock (units)]]&gt;R1359,"yes","no")</f>
        <v>no</v>
      </c>
      <c r="T1359" s="59">
        <f>Table1[[#This Row],[On Hand Stock (units)]]-J1359</f>
        <v>-11.543379511101779</v>
      </c>
      <c r="U1359" s="59">
        <f>Table1[[#This Row],[Exp. Lead time]]*Table1[[#This Row],[APU
(units)]]/30</f>
        <v>1</v>
      </c>
      <c r="V1359" s="59">
        <f>Table1[[#This Row],[On Hand Stock (units)]]+U1359</f>
        <v>1.4566204888982213</v>
      </c>
      <c r="W1359" s="59" t="str">
        <f>IF(Table1[[#This Row],[On hand quantity after purchase]]&gt;Table1[[#This Row],[APU  Projection for oct]],"Yes","No")</f>
        <v>No</v>
      </c>
      <c r="X1359" s="59">
        <f>AE1359-Table1[[#This Row],[On Hand Stock (units)]]</f>
        <v>1622.900873311102</v>
      </c>
      <c r="Y1359" s="59">
        <f>MAX(Table1[[#This Row],[Qty required to meet next quarter]],Table1[[#This Row],[MOQ/One lead time demand]])</f>
        <v>1622.900873311102</v>
      </c>
      <c r="Z1359" s="59">
        <f>Table1[[#This Row],[Qty to purchase]]*Table1[[#This Row],[Std. Price ($)]]</f>
        <v>62727.340342479569</v>
      </c>
      <c r="AA1359" s="59"/>
      <c r="AB1359" s="59"/>
      <c r="AC1359" s="61">
        <f>Table1[[#This Row],[On Hand Stock (units)]]-(12*Table1[[#This Row],[APU
(units)]])</f>
        <v>-119.54337951110178</v>
      </c>
      <c r="AD1359" s="64">
        <v>42</v>
      </c>
      <c r="AE1359" s="65">
        <f>AD1359*Table1[[#This Row],[Std. Price ($)]]</f>
        <v>1623.3574938000002</v>
      </c>
    </row>
    <row r="1360" spans="1:31" ht="18.5" x14ac:dyDescent="0.35">
      <c r="A1360" s="46">
        <v>95171.477135072288</v>
      </c>
      <c r="B1360" s="47">
        <v>36.961075900000004</v>
      </c>
      <c r="C1360" s="47">
        <v>1186.6010512440864</v>
      </c>
      <c r="D1360" s="47">
        <f>Table1[[#This Row],[On-Hand Stock ($)]]/Table1[[#This Row],[Std. Price ($)]]</f>
        <v>32.104072253050575</v>
      </c>
      <c r="E1360" s="48">
        <v>18</v>
      </c>
      <c r="F1360" s="49">
        <v>0.5</v>
      </c>
      <c r="G1360" s="48">
        <v>0.85</v>
      </c>
      <c r="H1360" s="48">
        <v>1.37</v>
      </c>
      <c r="I1360" s="48">
        <v>28</v>
      </c>
      <c r="J1360" s="55">
        <f>Table1[[#This Row],[APU
(units)]]+(Table1[[#This Row],[APU Trend]]*Table1[[#This Row],[APU
(units)]])</f>
        <v>27</v>
      </c>
      <c r="K1360" s="55" t="str">
        <f>IF(Table1[[#This Row],[On Hand Stock (units)]]&gt;J1360,"Yes","No")</f>
        <v>Yes</v>
      </c>
      <c r="L1360" s="55">
        <f>Table1[[#This Row],[Lead Time (days)]]/Table1[[#This Row],[S-OTD]]</f>
        <v>32.941176470588239</v>
      </c>
      <c r="M1360" s="55">
        <f>(Table1[[#This Row],[Demand variability (COV)]]/100)*E1360</f>
        <v>0.24660000000000001</v>
      </c>
      <c r="N1360" s="55">
        <f>AVERAGE(Table1[[#This Row],[Lead Time (days)]],Table1[[#This Row],[Exp. Lead time]])</f>
        <v>30.47058823529412</v>
      </c>
      <c r="O1360" s="55">
        <f>(Table1[[#This Row],[Exp. Lead time]]-N1360)^2</f>
        <v>6.1038062283737116</v>
      </c>
      <c r="P1360" s="55">
        <v>6.1038062283737116</v>
      </c>
      <c r="Q1360" s="55">
        <f>1.64*SQRT(Table1[[#This Row],[Lead Time (days)]]*(M1360^2)+Table1[[#This Row],[APU
(units)]]*P1360)</f>
        <v>17.322874928335043</v>
      </c>
      <c r="R1360" s="58">
        <f>Table1[[#This Row],[Safety Stock]]+(E1360/30)*Table1[[#This Row],[Lead Time (days)]]</f>
        <v>34.122874928335044</v>
      </c>
      <c r="S1360" s="58" t="str">
        <f>IF(Table1[[#This Row],[On Hand Stock (units)]]&gt;R1360,"yes","no")</f>
        <v>no</v>
      </c>
      <c r="T1360" s="59">
        <f>Table1[[#This Row],[On Hand Stock (units)]]-J1360</f>
        <v>5.1040722530505747</v>
      </c>
      <c r="U1360" s="59">
        <f>Table1[[#This Row],[Exp. Lead time]]*Table1[[#This Row],[APU
(units)]]/30</f>
        <v>19.764705882352942</v>
      </c>
      <c r="V1360" s="59">
        <f>Table1[[#This Row],[On Hand Stock (units)]]+U1360</f>
        <v>51.868778135403517</v>
      </c>
      <c r="W1360" s="59" t="str">
        <f>IF(Table1[[#This Row],[On hand quantity after purchase]]&gt;Table1[[#This Row],[APU  Projection for oct]],"Yes","No")</f>
        <v>Yes</v>
      </c>
      <c r="X1360" s="59">
        <f>AE1360-Table1[[#This Row],[On Hand Stock (units)]]</f>
        <v>3959.6921249469497</v>
      </c>
      <c r="Y1360" s="59">
        <f>MAX(Table1[[#This Row],[Qty required to meet next quarter]],Table1[[#This Row],[MOQ/One lead time demand]])</f>
        <v>3959.6921249469497</v>
      </c>
      <c r="Z1360" s="59">
        <f>Table1[[#This Row],[Qty to purchase]]*Table1[[#This Row],[Std. Price ($)]]</f>
        <v>146354.4811707965</v>
      </c>
      <c r="AA1360" s="59"/>
      <c r="AB1360" s="59"/>
      <c r="AC1360" s="61">
        <f>Table1[[#This Row],[On Hand Stock (units)]]-(12*Table1[[#This Row],[APU
(units)]])</f>
        <v>-183.89592774694944</v>
      </c>
      <c r="AD1360" s="64">
        <v>108</v>
      </c>
      <c r="AE1360" s="65">
        <f>AD1360*Table1[[#This Row],[Std. Price ($)]]</f>
        <v>3991.7961972000003</v>
      </c>
    </row>
    <row r="1361" spans="1:31" ht="18.5" x14ac:dyDescent="0.35">
      <c r="A1361" s="46">
        <v>4141.5072532324348</v>
      </c>
      <c r="B1361" s="47">
        <v>28.112955200000002</v>
      </c>
      <c r="C1361" s="47">
        <v>24.425733282316493</v>
      </c>
      <c r="D1361" s="47">
        <f>Table1[[#This Row],[On-Hand Stock ($)]]/Table1[[#This Row],[Std. Price ($)]]</f>
        <v>0.8688426068532451</v>
      </c>
      <c r="E1361" s="48">
        <v>10</v>
      </c>
      <c r="F1361" s="49">
        <v>0.2</v>
      </c>
      <c r="G1361" s="48">
        <v>0.8</v>
      </c>
      <c r="H1361" s="48">
        <v>0.69</v>
      </c>
      <c r="I1361" s="48">
        <v>3</v>
      </c>
      <c r="J1361" s="55">
        <f>Table1[[#This Row],[APU
(units)]]+(Table1[[#This Row],[APU Trend]]*Table1[[#This Row],[APU
(units)]])</f>
        <v>12</v>
      </c>
      <c r="K1361" s="55" t="str">
        <f>IF(Table1[[#This Row],[On Hand Stock (units)]]&gt;J1361,"Yes","No")</f>
        <v>No</v>
      </c>
      <c r="L1361" s="55">
        <f>Table1[[#This Row],[Lead Time (days)]]/Table1[[#This Row],[S-OTD]]</f>
        <v>3.75</v>
      </c>
      <c r="M1361" s="55">
        <f>(Table1[[#This Row],[Demand variability (COV)]]/100)*E1361</f>
        <v>6.9000000000000006E-2</v>
      </c>
      <c r="N1361" s="55">
        <f>AVERAGE(Table1[[#This Row],[Lead Time (days)]],Table1[[#This Row],[Exp. Lead time]])</f>
        <v>3.375</v>
      </c>
      <c r="O1361" s="55">
        <f>(Table1[[#This Row],[Exp. Lead time]]-N1361)^2</f>
        <v>0.140625</v>
      </c>
      <c r="P1361" s="55">
        <v>0.140625</v>
      </c>
      <c r="Q1361" s="55">
        <f>1.64*SQRT(Table1[[#This Row],[Lead Time (days)]]*(M1361^2)+Table1[[#This Row],[APU
(units)]]*P1361)</f>
        <v>1.9546522853950266</v>
      </c>
      <c r="R1361" s="58">
        <f>Table1[[#This Row],[Safety Stock]]+(E1361/30)*Table1[[#This Row],[Lead Time (days)]]</f>
        <v>2.9546522853950266</v>
      </c>
      <c r="S1361" s="58" t="str">
        <f>IF(Table1[[#This Row],[On Hand Stock (units)]]&gt;R1361,"yes","no")</f>
        <v>no</v>
      </c>
      <c r="T1361" s="59">
        <f>Table1[[#This Row],[On Hand Stock (units)]]-J1361</f>
        <v>-11.131157393146754</v>
      </c>
      <c r="U1361" s="59">
        <f>Table1[[#This Row],[Exp. Lead time]]*Table1[[#This Row],[APU
(units)]]/30</f>
        <v>1.25</v>
      </c>
      <c r="V1361" s="59">
        <f>Table1[[#This Row],[On Hand Stock (units)]]+U1361</f>
        <v>2.1188426068532449</v>
      </c>
      <c r="W1361" s="59" t="str">
        <f>IF(Table1[[#This Row],[On hand quantity after purchase]]&gt;Table1[[#This Row],[APU  Projection for oct]],"Yes","No")</f>
        <v>No</v>
      </c>
      <c r="X1361" s="59">
        <f>AE1361-Table1[[#This Row],[On Hand Stock (units)]]</f>
        <v>1179.875275793147</v>
      </c>
      <c r="Y1361" s="59">
        <f>MAX(Table1[[#This Row],[Qty required to meet next quarter]],Table1[[#This Row],[MOQ/One lead time demand]])</f>
        <v>1179.875275793147</v>
      </c>
      <c r="Z1361" s="59">
        <f>Table1[[#This Row],[Qty to purchase]]*Table1[[#This Row],[Std. Price ($)]]</f>
        <v>33169.780769960387</v>
      </c>
      <c r="AA1361" s="59"/>
      <c r="AB1361" s="59"/>
      <c r="AC1361" s="61">
        <f>Table1[[#This Row],[On Hand Stock (units)]]-(12*Table1[[#This Row],[APU
(units)]])</f>
        <v>-119.13115739314675</v>
      </c>
      <c r="AD1361" s="64">
        <v>42</v>
      </c>
      <c r="AE1361" s="65">
        <f>AD1361*Table1[[#This Row],[Std. Price ($)]]</f>
        <v>1180.7441184000002</v>
      </c>
    </row>
    <row r="1362" spans="1:31" ht="18.5" x14ac:dyDescent="0.35">
      <c r="A1362" s="46">
        <v>94901.178712207024</v>
      </c>
      <c r="B1362" s="47">
        <v>147.20649749999998</v>
      </c>
      <c r="C1362" s="47">
        <v>294.65619117916049</v>
      </c>
      <c r="D1362" s="47">
        <f>Table1[[#This Row],[On-Hand Stock ($)]]/Table1[[#This Row],[Std. Price ($)]]</f>
        <v>2.001652075032629</v>
      </c>
      <c r="E1362" s="48">
        <v>18</v>
      </c>
      <c r="F1362" s="49">
        <v>-0.2</v>
      </c>
      <c r="G1362" s="48">
        <v>0.8</v>
      </c>
      <c r="H1362" s="48">
        <v>0.69</v>
      </c>
      <c r="I1362" s="48">
        <v>4</v>
      </c>
      <c r="J1362" s="55">
        <f>Table1[[#This Row],[APU
(units)]]+(Table1[[#This Row],[APU Trend]]*Table1[[#This Row],[APU
(units)]])</f>
        <v>14.4</v>
      </c>
      <c r="K1362" s="55" t="str">
        <f>IF(Table1[[#This Row],[On Hand Stock (units)]]&gt;J1362,"Yes","No")</f>
        <v>No</v>
      </c>
      <c r="L1362" s="55">
        <f>Table1[[#This Row],[Lead Time (days)]]/Table1[[#This Row],[S-OTD]]</f>
        <v>5</v>
      </c>
      <c r="M1362" s="55">
        <f>(Table1[[#This Row],[Demand variability (COV)]]/100)*E1362</f>
        <v>0.1242</v>
      </c>
      <c r="N1362" s="55">
        <f>AVERAGE(Table1[[#This Row],[Lead Time (days)]],Table1[[#This Row],[Exp. Lead time]])</f>
        <v>4.5</v>
      </c>
      <c r="O1362" s="55">
        <f>(Table1[[#This Row],[Exp. Lead time]]-N1362)^2</f>
        <v>0.25</v>
      </c>
      <c r="P1362" s="55">
        <v>0.25</v>
      </c>
      <c r="Q1362" s="55">
        <f>1.64*SQRT(Table1[[#This Row],[Lead Time (days)]]*(M1362^2)+Table1[[#This Row],[APU
(units)]]*P1362)</f>
        <v>3.5027353890032855</v>
      </c>
      <c r="R1362" s="58">
        <f>Table1[[#This Row],[Safety Stock]]+(E1362/30)*Table1[[#This Row],[Lead Time (days)]]</f>
        <v>5.9027353890032854</v>
      </c>
      <c r="S1362" s="58" t="str">
        <f>IF(Table1[[#This Row],[On Hand Stock (units)]]&gt;R1362,"yes","no")</f>
        <v>no</v>
      </c>
      <c r="T1362" s="59">
        <f>Table1[[#This Row],[On Hand Stock (units)]]-J1362</f>
        <v>-12.398347924967371</v>
      </c>
      <c r="U1362" s="59">
        <f>Table1[[#This Row],[Exp. Lead time]]*Table1[[#This Row],[APU
(units)]]/30</f>
        <v>3</v>
      </c>
      <c r="V1362" s="59">
        <f>Table1[[#This Row],[On Hand Stock (units)]]+U1362</f>
        <v>5.001652075032629</v>
      </c>
      <c r="W1362" s="59" t="str">
        <f>IF(Table1[[#This Row],[On hand quantity after purchase]]&gt;Table1[[#This Row],[APU  Projection for oct]],"Yes","No")</f>
        <v>No</v>
      </c>
      <c r="X1362" s="59">
        <f>AE1362-Table1[[#This Row],[On Hand Stock (units)]]</f>
        <v>4767.4888669249676</v>
      </c>
      <c r="Y1362" s="59">
        <f>MAX(Table1[[#This Row],[Qty required to meet next quarter]],Table1[[#This Row],[MOQ/One lead time demand]])</f>
        <v>4767.4888669249676</v>
      </c>
      <c r="Z1362" s="59">
        <f>Table1[[#This Row],[Qty to purchase]]*Table1[[#This Row],[Std. Price ($)]]</f>
        <v>701805.33797026798</v>
      </c>
      <c r="AA1362" s="59"/>
      <c r="AB1362" s="59"/>
      <c r="AC1362" s="61">
        <f>Table1[[#This Row],[On Hand Stock (units)]]-(12*Table1[[#This Row],[APU
(units)]])</f>
        <v>-213.99834792496736</v>
      </c>
      <c r="AD1362" s="64">
        <v>32.400000000000006</v>
      </c>
      <c r="AE1362" s="65">
        <f>AD1362*Table1[[#This Row],[Std. Price ($)]]</f>
        <v>4769.4905189999999</v>
      </c>
    </row>
    <row r="1363" spans="1:31" ht="18.5" x14ac:dyDescent="0.35">
      <c r="A1363" s="46">
        <v>69218.281279862655</v>
      </c>
      <c r="B1363" s="47">
        <v>142.789198</v>
      </c>
      <c r="C1363" s="47">
        <v>117.54351612952972</v>
      </c>
      <c r="D1363" s="47">
        <f>Table1[[#This Row],[On-Hand Stock ($)]]/Table1[[#This Row],[Std. Price ($)]]</f>
        <v>0.82319613651398005</v>
      </c>
      <c r="E1363" s="48">
        <v>18</v>
      </c>
      <c r="F1363" s="49">
        <v>-0.1</v>
      </c>
      <c r="G1363" s="48">
        <v>0.85</v>
      </c>
      <c r="H1363" s="48">
        <v>0.56999999999999995</v>
      </c>
      <c r="I1363" s="48">
        <v>2</v>
      </c>
      <c r="J1363" s="55">
        <f>Table1[[#This Row],[APU
(units)]]+(Table1[[#This Row],[APU Trend]]*Table1[[#This Row],[APU
(units)]])</f>
        <v>16.2</v>
      </c>
      <c r="K1363" s="55" t="str">
        <f>IF(Table1[[#This Row],[On Hand Stock (units)]]&gt;J1363,"Yes","No")</f>
        <v>No</v>
      </c>
      <c r="L1363" s="55">
        <f>Table1[[#This Row],[Lead Time (days)]]/Table1[[#This Row],[S-OTD]]</f>
        <v>2.3529411764705883</v>
      </c>
      <c r="M1363" s="55">
        <f>(Table1[[#This Row],[Demand variability (COV)]]/100)*E1363</f>
        <v>0.10259999999999998</v>
      </c>
      <c r="N1363" s="55">
        <f>AVERAGE(Table1[[#This Row],[Lead Time (days)]],Table1[[#This Row],[Exp. Lead time]])</f>
        <v>2.1764705882352944</v>
      </c>
      <c r="O1363" s="55">
        <f>(Table1[[#This Row],[Exp. Lead time]]-N1363)^2</f>
        <v>3.1141868512110663E-2</v>
      </c>
      <c r="P1363" s="55">
        <v>3.1141868512110663E-2</v>
      </c>
      <c r="Q1363" s="55">
        <f>1.64*SQRT(Table1[[#This Row],[Lead Time (days)]]*(M1363^2)+Table1[[#This Row],[APU
(units)]]*P1363)</f>
        <v>1.2507160346358044</v>
      </c>
      <c r="R1363" s="58">
        <f>Table1[[#This Row],[Safety Stock]]+(E1363/30)*Table1[[#This Row],[Lead Time (days)]]</f>
        <v>2.4507160346358043</v>
      </c>
      <c r="S1363" s="58" t="str">
        <f>IF(Table1[[#This Row],[On Hand Stock (units)]]&gt;R1363,"yes","no")</f>
        <v>no</v>
      </c>
      <c r="T1363" s="59">
        <f>Table1[[#This Row],[On Hand Stock (units)]]-J1363</f>
        <v>-15.376803863486019</v>
      </c>
      <c r="U1363" s="59">
        <f>Table1[[#This Row],[Exp. Lead time]]*Table1[[#This Row],[APU
(units)]]/30</f>
        <v>1.4117647058823528</v>
      </c>
      <c r="V1363" s="59">
        <f>Table1[[#This Row],[On Hand Stock (units)]]+U1363</f>
        <v>2.2349608423963327</v>
      </c>
      <c r="W1363" s="59" t="str">
        <f>IF(Table1[[#This Row],[On hand quantity after purchase]]&gt;Table1[[#This Row],[APU  Projection for oct]],"Yes","No")</f>
        <v>No</v>
      </c>
      <c r="X1363" s="59">
        <f>AE1363-Table1[[#This Row],[On Hand Stock (units)]]</f>
        <v>6167.6701574634872</v>
      </c>
      <c r="Y1363" s="59">
        <f>MAX(Table1[[#This Row],[Qty required to meet next quarter]],Table1[[#This Row],[MOQ/One lead time demand]])</f>
        <v>6167.6701574634872</v>
      </c>
      <c r="Z1363" s="59">
        <f>Table1[[#This Row],[Qty to purchase]]*Table1[[#This Row],[Std. Price ($)]]</f>
        <v>880676.67531274504</v>
      </c>
      <c r="AA1363" s="59"/>
      <c r="AB1363" s="59"/>
      <c r="AC1363" s="61">
        <f>Table1[[#This Row],[On Hand Stock (units)]]-(12*Table1[[#This Row],[APU
(units)]])</f>
        <v>-215.17680386348601</v>
      </c>
      <c r="AD1363" s="64">
        <v>43.2</v>
      </c>
      <c r="AE1363" s="65">
        <f>AD1363*Table1[[#This Row],[Std. Price ($)]]</f>
        <v>6168.4933536000008</v>
      </c>
    </row>
    <row r="1364" spans="1:31" ht="18.5" x14ac:dyDescent="0.35">
      <c r="A1364" s="46">
        <v>12028.399636776143</v>
      </c>
      <c r="B1364" s="47">
        <v>33.9162508</v>
      </c>
      <c r="C1364" s="47">
        <v>24.835147166940001</v>
      </c>
      <c r="D1364" s="47">
        <f>Table1[[#This Row],[On-Hand Stock ($)]]/Table1[[#This Row],[Std. Price ($)]]</f>
        <v>0.73224918972883646</v>
      </c>
      <c r="E1364" s="48">
        <v>34</v>
      </c>
      <c r="F1364" s="49">
        <v>0.6</v>
      </c>
      <c r="G1364" s="48">
        <v>1</v>
      </c>
      <c r="H1364" s="48">
        <v>0.25</v>
      </c>
      <c r="I1364" s="48">
        <v>2</v>
      </c>
      <c r="J1364" s="55">
        <f>Table1[[#This Row],[APU
(units)]]+(Table1[[#This Row],[APU Trend]]*Table1[[#This Row],[APU
(units)]])</f>
        <v>54.4</v>
      </c>
      <c r="K1364" s="55" t="str">
        <f>IF(Table1[[#This Row],[On Hand Stock (units)]]&gt;J1364,"Yes","No")</f>
        <v>No</v>
      </c>
      <c r="L1364" s="55">
        <f>Table1[[#This Row],[Lead Time (days)]]/Table1[[#This Row],[S-OTD]]</f>
        <v>2</v>
      </c>
      <c r="M1364" s="55">
        <f>(Table1[[#This Row],[Demand variability (COV)]]/100)*E1364</f>
        <v>8.5000000000000006E-2</v>
      </c>
      <c r="N1364" s="55">
        <f>AVERAGE(Table1[[#This Row],[Lead Time (days)]],Table1[[#This Row],[Exp. Lead time]])</f>
        <v>2</v>
      </c>
      <c r="O1364" s="55">
        <f>(Table1[[#This Row],[Exp. Lead time]]-N1364)^2</f>
        <v>0</v>
      </c>
      <c r="P1364" s="55">
        <v>0</v>
      </c>
      <c r="Q1364" s="55">
        <f>1.64*SQRT(Table1[[#This Row],[Lead Time (days)]]*(M1364^2)+Table1[[#This Row],[APU
(units)]]*P1364)</f>
        <v>0.19714137059480946</v>
      </c>
      <c r="R1364" s="58">
        <f>Table1[[#This Row],[Safety Stock]]+(E1364/30)*Table1[[#This Row],[Lead Time (days)]]</f>
        <v>2.4638080372614759</v>
      </c>
      <c r="S1364" s="58" t="str">
        <f>IF(Table1[[#This Row],[On Hand Stock (units)]]&gt;R1364,"yes","no")</f>
        <v>no</v>
      </c>
      <c r="T1364" s="59">
        <f>Table1[[#This Row],[On Hand Stock (units)]]-J1364</f>
        <v>-53.667750810271166</v>
      </c>
      <c r="U1364" s="59">
        <f>Table1[[#This Row],[Exp. Lead time]]*Table1[[#This Row],[APU
(units)]]/30</f>
        <v>2.2666666666666666</v>
      </c>
      <c r="V1364" s="59">
        <f>Table1[[#This Row],[On Hand Stock (units)]]+U1364</f>
        <v>2.9989158563955032</v>
      </c>
      <c r="W1364" s="59" t="str">
        <f>IF(Table1[[#This Row],[On hand quantity after purchase]]&gt;Table1[[#This Row],[APU  Projection for oct]],"Yes","No")</f>
        <v>No</v>
      </c>
      <c r="X1364" s="59">
        <f>AE1364-Table1[[#This Row],[On Hand Stock (units)]]</f>
        <v>7610.0744303302708</v>
      </c>
      <c r="Y1364" s="59">
        <f>MAX(Table1[[#This Row],[Qty required to meet next quarter]],Table1[[#This Row],[MOQ/One lead time demand]])</f>
        <v>7610.0744303302708</v>
      </c>
      <c r="Z1364" s="59">
        <f>Table1[[#This Row],[Qty to purchase]]*Table1[[#This Row],[Std. Price ($)]]</f>
        <v>258105.19298574858</v>
      </c>
      <c r="AA1364" s="59"/>
      <c r="AB1364" s="59"/>
      <c r="AC1364" s="61">
        <f>Table1[[#This Row],[On Hand Stock (units)]]-(12*Table1[[#This Row],[APU
(units)]])</f>
        <v>-407.26775081027114</v>
      </c>
      <c r="AD1364" s="64">
        <v>224.39999999999998</v>
      </c>
      <c r="AE1364" s="65">
        <f>AD1364*Table1[[#This Row],[Std. Price ($)]]</f>
        <v>7610.8066795199993</v>
      </c>
    </row>
    <row r="1365" spans="1:31" ht="18.5" x14ac:dyDescent="0.35">
      <c r="A1365" s="46">
        <v>92084.200104618503</v>
      </c>
      <c r="B1365" s="47">
        <v>189.0261509</v>
      </c>
      <c r="C1365" s="47">
        <v>475.27027388456395</v>
      </c>
      <c r="D1365" s="47">
        <f>Table1[[#This Row],[On-Hand Stock ($)]]/Table1[[#This Row],[Std. Price ($)]]</f>
        <v>2.514309642457857</v>
      </c>
      <c r="E1365" s="48">
        <v>26</v>
      </c>
      <c r="F1365" s="49">
        <v>-0.1</v>
      </c>
      <c r="G1365" s="48">
        <v>0.7</v>
      </c>
      <c r="H1365" s="48">
        <v>0.78</v>
      </c>
      <c r="I1365" s="48">
        <v>3</v>
      </c>
      <c r="J1365" s="55">
        <f>Table1[[#This Row],[APU
(units)]]+(Table1[[#This Row],[APU Trend]]*Table1[[#This Row],[APU
(units)]])</f>
        <v>23.4</v>
      </c>
      <c r="K1365" s="55" t="str">
        <f>IF(Table1[[#This Row],[On Hand Stock (units)]]&gt;J1365,"Yes","No")</f>
        <v>No</v>
      </c>
      <c r="L1365" s="55">
        <f>Table1[[#This Row],[Lead Time (days)]]/Table1[[#This Row],[S-OTD]]</f>
        <v>4.2857142857142856</v>
      </c>
      <c r="M1365" s="55">
        <f>(Table1[[#This Row],[Demand variability (COV)]]/100)*E1365</f>
        <v>0.20280000000000001</v>
      </c>
      <c r="N1365" s="55">
        <f>AVERAGE(Table1[[#This Row],[Lead Time (days)]],Table1[[#This Row],[Exp. Lead time]])</f>
        <v>3.6428571428571428</v>
      </c>
      <c r="O1365" s="55">
        <f>(Table1[[#This Row],[Exp. Lead time]]-N1365)^2</f>
        <v>0.41326530612244888</v>
      </c>
      <c r="P1365" s="55">
        <v>0.41326530612244888</v>
      </c>
      <c r="Q1365" s="55">
        <f>1.64*SQRT(Table1[[#This Row],[Lead Time (days)]]*(M1365^2)+Table1[[#This Row],[APU
(units)]]*P1365)</f>
        <v>5.4066005832142254</v>
      </c>
      <c r="R1365" s="58">
        <f>Table1[[#This Row],[Safety Stock]]+(E1365/30)*Table1[[#This Row],[Lead Time (days)]]</f>
        <v>8.006600583214226</v>
      </c>
      <c r="S1365" s="58" t="str">
        <f>IF(Table1[[#This Row],[On Hand Stock (units)]]&gt;R1365,"yes","no")</f>
        <v>no</v>
      </c>
      <c r="T1365" s="59">
        <f>Table1[[#This Row],[On Hand Stock (units)]]-J1365</f>
        <v>-20.885690357542142</v>
      </c>
      <c r="U1365" s="59">
        <f>Table1[[#This Row],[Exp. Lead time]]*Table1[[#This Row],[APU
(units)]]/30</f>
        <v>3.7142857142857144</v>
      </c>
      <c r="V1365" s="59">
        <f>Table1[[#This Row],[On Hand Stock (units)]]+U1365</f>
        <v>6.2285953567435719</v>
      </c>
      <c r="W1365" s="59" t="str">
        <f>IF(Table1[[#This Row],[On hand quantity after purchase]]&gt;Table1[[#This Row],[APU  Projection for oct]],"Yes","No")</f>
        <v>No</v>
      </c>
      <c r="X1365" s="59">
        <f>AE1365-Table1[[#This Row],[On Hand Stock (units)]]</f>
        <v>11792.717506517543</v>
      </c>
      <c r="Y1365" s="59">
        <f>MAX(Table1[[#This Row],[Qty required to meet next quarter]],Table1[[#This Row],[MOQ/One lead time demand]])</f>
        <v>11792.717506517543</v>
      </c>
      <c r="Z1365" s="59">
        <f>Table1[[#This Row],[Qty to purchase]]*Table1[[#This Row],[Std. Price ($)]]</f>
        <v>2229131.9989080569</v>
      </c>
      <c r="AA1365" s="59"/>
      <c r="AB1365" s="59"/>
      <c r="AC1365" s="61">
        <f>Table1[[#This Row],[On Hand Stock (units)]]-(12*Table1[[#This Row],[APU
(units)]])</f>
        <v>-309.48569035754213</v>
      </c>
      <c r="AD1365" s="64">
        <v>62.400000000000006</v>
      </c>
      <c r="AE1365" s="65">
        <f>AD1365*Table1[[#This Row],[Std. Price ($)]]</f>
        <v>11795.231816160001</v>
      </c>
    </row>
    <row r="1366" spans="1:31" ht="18.5" x14ac:dyDescent="0.35">
      <c r="A1366" s="46">
        <v>1132.4168292373815</v>
      </c>
      <c r="B1366" s="47">
        <v>370.85030260000002</v>
      </c>
      <c r="C1366" s="47">
        <v>600.69256166553487</v>
      </c>
      <c r="D1366" s="47">
        <f>Table1[[#This Row],[On-Hand Stock ($)]]/Table1[[#This Row],[Std. Price ($)]]</f>
        <v>1.6197709896800145</v>
      </c>
      <c r="E1366" s="48">
        <v>18</v>
      </c>
      <c r="F1366" s="49">
        <v>0.2</v>
      </c>
      <c r="G1366" s="48">
        <v>1</v>
      </c>
      <c r="H1366" s="48">
        <v>0.78</v>
      </c>
      <c r="I1366" s="48">
        <v>3</v>
      </c>
      <c r="J1366" s="55">
        <f>Table1[[#This Row],[APU
(units)]]+(Table1[[#This Row],[APU Trend]]*Table1[[#This Row],[APU
(units)]])</f>
        <v>21.6</v>
      </c>
      <c r="K1366" s="55" t="str">
        <f>IF(Table1[[#This Row],[On Hand Stock (units)]]&gt;J1366,"Yes","No")</f>
        <v>No</v>
      </c>
      <c r="L1366" s="55">
        <f>Table1[[#This Row],[Lead Time (days)]]/Table1[[#This Row],[S-OTD]]</f>
        <v>3</v>
      </c>
      <c r="M1366" s="55">
        <f>(Table1[[#This Row],[Demand variability (COV)]]/100)*E1366</f>
        <v>0.1404</v>
      </c>
      <c r="N1366" s="55">
        <f>AVERAGE(Table1[[#This Row],[Lead Time (days)]],Table1[[#This Row],[Exp. Lead time]])</f>
        <v>3</v>
      </c>
      <c r="O1366" s="55">
        <f>(Table1[[#This Row],[Exp. Lead time]]-N1366)^2</f>
        <v>0</v>
      </c>
      <c r="P1366" s="55">
        <v>0</v>
      </c>
      <c r="Q1366" s="55">
        <f>1.64*SQRT(Table1[[#This Row],[Lead Time (days)]]*(M1366^2)+Table1[[#This Row],[APU
(units)]]*P1366)</f>
        <v>0.39881509074757937</v>
      </c>
      <c r="R1366" s="58">
        <f>Table1[[#This Row],[Safety Stock]]+(E1366/30)*Table1[[#This Row],[Lead Time (days)]]</f>
        <v>2.198815090747579</v>
      </c>
      <c r="S1366" s="58" t="str">
        <f>IF(Table1[[#This Row],[On Hand Stock (units)]]&gt;R1366,"yes","no")</f>
        <v>no</v>
      </c>
      <c r="T1366" s="59">
        <f>Table1[[#This Row],[On Hand Stock (units)]]-J1366</f>
        <v>-19.980229010319988</v>
      </c>
      <c r="U1366" s="59">
        <f>Table1[[#This Row],[Exp. Lead time]]*Table1[[#This Row],[APU
(units)]]/30</f>
        <v>1.8</v>
      </c>
      <c r="V1366" s="59">
        <f>Table1[[#This Row],[On Hand Stock (units)]]+U1366</f>
        <v>3.4197709896800146</v>
      </c>
      <c r="W1366" s="59" t="str">
        <f>IF(Table1[[#This Row],[On hand quantity after purchase]]&gt;Table1[[#This Row],[APU  Projection for oct]],"Yes","No")</f>
        <v>No</v>
      </c>
      <c r="X1366" s="59">
        <f>AE1366-Table1[[#This Row],[On Hand Stock (units)]]</f>
        <v>28034.663105570318</v>
      </c>
      <c r="Y1366" s="59">
        <f>MAX(Table1[[#This Row],[Qty required to meet next quarter]],Table1[[#This Row],[MOQ/One lead time demand]])</f>
        <v>28034.663105570318</v>
      </c>
      <c r="Z1366" s="59">
        <f>Table1[[#This Row],[Qty to purchase]]*Table1[[#This Row],[Std. Price ($)]]</f>
        <v>10396663.29598981</v>
      </c>
      <c r="AA1366" s="59"/>
      <c r="AB1366" s="59"/>
      <c r="AC1366" s="61">
        <f>Table1[[#This Row],[On Hand Stock (units)]]-(12*Table1[[#This Row],[APU
(units)]])</f>
        <v>-214.38022901031999</v>
      </c>
      <c r="AD1366" s="64">
        <v>75.599999999999994</v>
      </c>
      <c r="AE1366" s="65">
        <f>AD1366*Table1[[#This Row],[Std. Price ($)]]</f>
        <v>28036.282876559999</v>
      </c>
    </row>
    <row r="1367" spans="1:31" ht="18.5" x14ac:dyDescent="0.35">
      <c r="A1367" s="46">
        <v>93549.10259043824</v>
      </c>
      <c r="B1367" s="47">
        <v>114.79456400000001</v>
      </c>
      <c r="C1367" s="47">
        <v>412.26277899628809</v>
      </c>
      <c r="D1367" s="47">
        <f>Table1[[#This Row],[On-Hand Stock ($)]]/Table1[[#This Row],[Std. Price ($)]]</f>
        <v>3.5913092452381985</v>
      </c>
      <c r="E1367" s="48">
        <v>34</v>
      </c>
      <c r="F1367" s="49">
        <v>1.2</v>
      </c>
      <c r="G1367" s="48">
        <v>1</v>
      </c>
      <c r="H1367" s="48">
        <v>0.68</v>
      </c>
      <c r="I1367" s="48">
        <v>4</v>
      </c>
      <c r="J1367" s="55">
        <f>Table1[[#This Row],[APU
(units)]]+(Table1[[#This Row],[APU Trend]]*Table1[[#This Row],[APU
(units)]])</f>
        <v>74.8</v>
      </c>
      <c r="K1367" s="55" t="str">
        <f>IF(Table1[[#This Row],[On Hand Stock (units)]]&gt;J1367,"Yes","No")</f>
        <v>No</v>
      </c>
      <c r="L1367" s="55">
        <f>Table1[[#This Row],[Lead Time (days)]]/Table1[[#This Row],[S-OTD]]</f>
        <v>4</v>
      </c>
      <c r="M1367" s="55">
        <f>(Table1[[#This Row],[Demand variability (COV)]]/100)*E1367</f>
        <v>0.23120000000000002</v>
      </c>
      <c r="N1367" s="55">
        <f>AVERAGE(Table1[[#This Row],[Lead Time (days)]],Table1[[#This Row],[Exp. Lead time]])</f>
        <v>4</v>
      </c>
      <c r="O1367" s="55">
        <f>(Table1[[#This Row],[Exp. Lead time]]-N1367)^2</f>
        <v>0</v>
      </c>
      <c r="P1367" s="55">
        <v>0</v>
      </c>
      <c r="Q1367" s="55">
        <f>1.64*SQRT(Table1[[#This Row],[Lead Time (days)]]*(M1367^2)+Table1[[#This Row],[APU
(units)]]*P1367)</f>
        <v>0.75833600000000001</v>
      </c>
      <c r="R1367" s="58">
        <f>Table1[[#This Row],[Safety Stock]]+(E1367/30)*Table1[[#This Row],[Lead Time (days)]]</f>
        <v>5.2916693333333331</v>
      </c>
      <c r="S1367" s="58" t="str">
        <f>IF(Table1[[#This Row],[On Hand Stock (units)]]&gt;R1367,"yes","no")</f>
        <v>no</v>
      </c>
      <c r="T1367" s="59">
        <f>Table1[[#This Row],[On Hand Stock (units)]]-J1367</f>
        <v>-71.208690754761804</v>
      </c>
      <c r="U1367" s="59">
        <f>Table1[[#This Row],[Exp. Lead time]]*Table1[[#This Row],[APU
(units)]]/30</f>
        <v>4.5333333333333332</v>
      </c>
      <c r="V1367" s="59">
        <f>Table1[[#This Row],[On Hand Stock (units)]]+U1367</f>
        <v>8.1246425785715317</v>
      </c>
      <c r="W1367" s="59" t="str">
        <f>IF(Table1[[#This Row],[On hand quantity after purchase]]&gt;Table1[[#This Row],[APU  Projection for oct]],"Yes","No")</f>
        <v>No</v>
      </c>
      <c r="X1367" s="59">
        <f>AE1367-Table1[[#This Row],[On Hand Stock (units)]]</f>
        <v>39807.163485954756</v>
      </c>
      <c r="Y1367" s="59">
        <f>MAX(Table1[[#This Row],[Qty required to meet next quarter]],Table1[[#This Row],[MOQ/One lead time demand]])</f>
        <v>39807.163485954756</v>
      </c>
      <c r="Z1367" s="59">
        <f>Table1[[#This Row],[Qty to purchase]]*Table1[[#This Row],[Std. Price ($)]]</f>
        <v>4569645.9764468968</v>
      </c>
      <c r="AA1367" s="59"/>
      <c r="AB1367" s="59"/>
      <c r="AC1367" s="61">
        <f>Table1[[#This Row],[On Hand Stock (units)]]-(12*Table1[[#This Row],[APU
(units)]])</f>
        <v>-404.40869075476178</v>
      </c>
      <c r="AD1367" s="64">
        <v>346.79999999999995</v>
      </c>
      <c r="AE1367" s="65">
        <f>AD1367*Table1[[#This Row],[Std. Price ($)]]</f>
        <v>39810.754795199995</v>
      </c>
    </row>
    <row r="1368" spans="1:31" ht="18.5" x14ac:dyDescent="0.35">
      <c r="A1368" s="46">
        <v>59794.467886728649</v>
      </c>
      <c r="B1368" s="47">
        <v>91.83925760000001</v>
      </c>
      <c r="C1368" s="47">
        <v>4901.5798090077878</v>
      </c>
      <c r="D1368" s="47">
        <f>Table1[[#This Row],[On-Hand Stock ($)]]/Table1[[#This Row],[Std. Price ($)]]</f>
        <v>53.371291723157256</v>
      </c>
      <c r="E1368" s="48">
        <v>26</v>
      </c>
      <c r="F1368" s="49">
        <v>0.2</v>
      </c>
      <c r="G1368" s="48">
        <v>1</v>
      </c>
      <c r="H1368" s="48">
        <v>1.06</v>
      </c>
      <c r="I1368" s="48">
        <v>50</v>
      </c>
      <c r="J1368" s="55">
        <f>Table1[[#This Row],[APU
(units)]]+(Table1[[#This Row],[APU Trend]]*Table1[[#This Row],[APU
(units)]])</f>
        <v>31.2</v>
      </c>
      <c r="K1368" s="55" t="str">
        <f>IF(Table1[[#This Row],[On Hand Stock (units)]]&gt;J1368,"Yes","No")</f>
        <v>Yes</v>
      </c>
      <c r="L1368" s="55">
        <f>Table1[[#This Row],[Lead Time (days)]]/Table1[[#This Row],[S-OTD]]</f>
        <v>50</v>
      </c>
      <c r="M1368" s="55">
        <f>(Table1[[#This Row],[Demand variability (COV)]]/100)*E1368</f>
        <v>0.27560000000000001</v>
      </c>
      <c r="N1368" s="55">
        <f>AVERAGE(Table1[[#This Row],[Lead Time (days)]],Table1[[#This Row],[Exp. Lead time]])</f>
        <v>50</v>
      </c>
      <c r="O1368" s="55">
        <f>(Table1[[#This Row],[Exp. Lead time]]-N1368)^2</f>
        <v>0</v>
      </c>
      <c r="P1368" s="55">
        <v>0</v>
      </c>
      <c r="Q1368" s="55">
        <f>1.64*SQRT(Table1[[#This Row],[Lead Time (days)]]*(M1368^2)+Table1[[#This Row],[APU
(units)]]*P1368)</f>
        <v>3.196009513878205</v>
      </c>
      <c r="R1368" s="58">
        <f>Table1[[#This Row],[Safety Stock]]+(E1368/30)*Table1[[#This Row],[Lead Time (days)]]</f>
        <v>46.529342847211538</v>
      </c>
      <c r="S1368" s="58" t="str">
        <f>IF(Table1[[#This Row],[On Hand Stock (units)]]&gt;R1368,"yes","no")</f>
        <v>yes</v>
      </c>
      <c r="T1368" s="59">
        <f>Table1[[#This Row],[On Hand Stock (units)]]-J1368</f>
        <v>22.171291723157257</v>
      </c>
      <c r="U1368" s="59">
        <f>Table1[[#This Row],[Exp. Lead time]]*Table1[[#This Row],[APU
(units)]]/30</f>
        <v>43.333333333333336</v>
      </c>
      <c r="V1368" s="59">
        <f>Table1[[#This Row],[On Hand Stock (units)]]+U1368</f>
        <v>96.704625056490585</v>
      </c>
      <c r="W1368" s="59" t="str">
        <f>IF(Table1[[#This Row],[On hand quantity after purchase]]&gt;Table1[[#This Row],[APU  Projection for oct]],"Yes","No")</f>
        <v>Yes</v>
      </c>
      <c r="X1368" s="59">
        <f>AE1368-Table1[[#This Row],[On Hand Stock (units)]]</f>
        <v>9975.4756381968436</v>
      </c>
      <c r="Y1368" s="59">
        <f>MAX(Table1[[#This Row],[Qty required to meet next quarter]],Table1[[#This Row],[MOQ/One lead time demand]])</f>
        <v>9975.4756381968436</v>
      </c>
      <c r="Z1368" s="59">
        <f>Table1[[#This Row],[Qty to purchase]]*Table1[[#This Row],[Std. Price ($)]]</f>
        <v>916140.27681888442</v>
      </c>
      <c r="AA1368" s="59"/>
      <c r="AB1368" s="59"/>
      <c r="AC1368" s="61">
        <f>Table1[[#This Row],[On Hand Stock (units)]]-(12*Table1[[#This Row],[APU
(units)]])</f>
        <v>-258.62870827684276</v>
      </c>
      <c r="AD1368" s="64">
        <v>109.19999999999999</v>
      </c>
      <c r="AE1368" s="65">
        <f>AD1368*Table1[[#This Row],[Std. Price ($)]]</f>
        <v>10028.846929920001</v>
      </c>
    </row>
    <row r="1369" spans="1:31" ht="18.5" x14ac:dyDescent="0.35">
      <c r="A1369" s="46">
        <v>27931.151597590666</v>
      </c>
      <c r="B1369" s="47">
        <v>10.029071800000001</v>
      </c>
      <c r="C1369" s="47">
        <v>202.96604134895668</v>
      </c>
      <c r="D1369" s="47">
        <f>Table1[[#This Row],[On-Hand Stock ($)]]/Table1[[#This Row],[Std. Price ($)]]</f>
        <v>20.237769296751537</v>
      </c>
      <c r="E1369" s="48">
        <v>26</v>
      </c>
      <c r="F1369" s="49">
        <v>-0.2</v>
      </c>
      <c r="G1369" s="48">
        <v>1</v>
      </c>
      <c r="H1369" s="48">
        <v>1.0900000000000001</v>
      </c>
      <c r="I1369" s="48">
        <v>17</v>
      </c>
      <c r="J1369" s="55">
        <f>Table1[[#This Row],[APU
(units)]]+(Table1[[#This Row],[APU Trend]]*Table1[[#This Row],[APU
(units)]])</f>
        <v>20.8</v>
      </c>
      <c r="K1369" s="55" t="str">
        <f>IF(Table1[[#This Row],[On Hand Stock (units)]]&gt;J1369,"Yes","No")</f>
        <v>No</v>
      </c>
      <c r="L1369" s="55">
        <f>Table1[[#This Row],[Lead Time (days)]]/Table1[[#This Row],[S-OTD]]</f>
        <v>17</v>
      </c>
      <c r="M1369" s="55">
        <f>(Table1[[#This Row],[Demand variability (COV)]]/100)*E1369</f>
        <v>0.28339999999999999</v>
      </c>
      <c r="N1369" s="55">
        <f>AVERAGE(Table1[[#This Row],[Lead Time (days)]],Table1[[#This Row],[Exp. Lead time]])</f>
        <v>17</v>
      </c>
      <c r="O1369" s="55">
        <f>(Table1[[#This Row],[Exp. Lead time]]-N1369)^2</f>
        <v>0</v>
      </c>
      <c r="P1369" s="55">
        <v>0</v>
      </c>
      <c r="Q1369" s="55">
        <f>1.64*SQRT(Table1[[#This Row],[Lead Time (days)]]*(M1369^2)+Table1[[#This Row],[APU
(units)]]*P1369)</f>
        <v>1.9163205402520738</v>
      </c>
      <c r="R1369" s="58">
        <f>Table1[[#This Row],[Safety Stock]]+(E1369/30)*Table1[[#This Row],[Lead Time (days)]]</f>
        <v>16.649653873585407</v>
      </c>
      <c r="S1369" s="58" t="str">
        <f>IF(Table1[[#This Row],[On Hand Stock (units)]]&gt;R1369,"yes","no")</f>
        <v>yes</v>
      </c>
      <c r="T1369" s="59">
        <f>Table1[[#This Row],[On Hand Stock (units)]]-J1369</f>
        <v>-0.56223070324846347</v>
      </c>
      <c r="U1369" s="59">
        <f>Table1[[#This Row],[Exp. Lead time]]*Table1[[#This Row],[APU
(units)]]/30</f>
        <v>14.733333333333333</v>
      </c>
      <c r="V1369" s="59">
        <f>Table1[[#This Row],[On Hand Stock (units)]]+U1369</f>
        <v>34.971102630084872</v>
      </c>
      <c r="W1369" s="59" t="str">
        <f>IF(Table1[[#This Row],[On hand quantity after purchase]]&gt;Table1[[#This Row],[APU  Projection for oct]],"Yes","No")</f>
        <v>Yes</v>
      </c>
      <c r="X1369" s="59">
        <f>AE1369-Table1[[#This Row],[On Hand Stock (units)]]</f>
        <v>449.12279094324845</v>
      </c>
      <c r="Y1369" s="59">
        <f>MAX(Table1[[#This Row],[Qty required to meet next quarter]],Table1[[#This Row],[MOQ/One lead time demand]])</f>
        <v>449.12279094324845</v>
      </c>
      <c r="Z1369" s="59">
        <f>Table1[[#This Row],[Qty to purchase]]*Table1[[#This Row],[Std. Price ($)]]</f>
        <v>4504.2847173862283</v>
      </c>
      <c r="AA1369" s="59"/>
      <c r="AB1369" s="59"/>
      <c r="AC1369" s="61">
        <f>Table1[[#This Row],[On Hand Stock (units)]]-(12*Table1[[#This Row],[APU
(units)]])</f>
        <v>-291.76223070324846</v>
      </c>
      <c r="AD1369" s="64">
        <v>46.8</v>
      </c>
      <c r="AE1369" s="65">
        <f>AD1369*Table1[[#This Row],[Std. Price ($)]]</f>
        <v>469.36056023999998</v>
      </c>
    </row>
    <row r="1370" spans="1:31" ht="18.5" x14ac:dyDescent="0.35">
      <c r="A1370" s="46">
        <v>35673.965577735202</v>
      </c>
      <c r="B1370" s="47">
        <v>53.802704000000006</v>
      </c>
      <c r="C1370" s="47">
        <v>107.12321071908129</v>
      </c>
      <c r="D1370" s="47">
        <f>Table1[[#This Row],[On-Hand Stock ($)]]/Table1[[#This Row],[Std. Price ($)]]</f>
        <v>1.9910376757101516</v>
      </c>
      <c r="E1370" s="48">
        <v>18</v>
      </c>
      <c r="F1370" s="49">
        <v>0.8</v>
      </c>
      <c r="G1370" s="48">
        <v>0.87</v>
      </c>
      <c r="H1370" s="48">
        <v>0.69</v>
      </c>
      <c r="I1370" s="48">
        <v>4</v>
      </c>
      <c r="J1370" s="55">
        <f>Table1[[#This Row],[APU
(units)]]+(Table1[[#This Row],[APU Trend]]*Table1[[#This Row],[APU
(units)]])</f>
        <v>32.4</v>
      </c>
      <c r="K1370" s="55" t="str">
        <f>IF(Table1[[#This Row],[On Hand Stock (units)]]&gt;J1370,"Yes","No")</f>
        <v>No</v>
      </c>
      <c r="L1370" s="55">
        <f>Table1[[#This Row],[Lead Time (days)]]/Table1[[#This Row],[S-OTD]]</f>
        <v>4.5977011494252871</v>
      </c>
      <c r="M1370" s="55">
        <f>(Table1[[#This Row],[Demand variability (COV)]]/100)*E1370</f>
        <v>0.1242</v>
      </c>
      <c r="N1370" s="55">
        <f>AVERAGE(Table1[[#This Row],[Lead Time (days)]],Table1[[#This Row],[Exp. Lead time]])</f>
        <v>4.2988505747126435</v>
      </c>
      <c r="O1370" s="55">
        <f>(Table1[[#This Row],[Exp. Lead time]]-N1370)^2</f>
        <v>8.9311666006077331E-2</v>
      </c>
      <c r="P1370" s="55">
        <v>8.9311666006077331E-2</v>
      </c>
      <c r="Q1370" s="55">
        <f>1.64*SQRT(Table1[[#This Row],[Lead Time (days)]]*(M1370^2)+Table1[[#This Row],[APU
(units)]]*P1370)</f>
        <v>2.1189108120435414</v>
      </c>
      <c r="R1370" s="58">
        <f>Table1[[#This Row],[Safety Stock]]+(E1370/30)*Table1[[#This Row],[Lead Time (days)]]</f>
        <v>4.5189108120435417</v>
      </c>
      <c r="S1370" s="58" t="str">
        <f>IF(Table1[[#This Row],[On Hand Stock (units)]]&gt;R1370,"yes","no")</f>
        <v>no</v>
      </c>
      <c r="T1370" s="59">
        <f>Table1[[#This Row],[On Hand Stock (units)]]-J1370</f>
        <v>-30.408962324289845</v>
      </c>
      <c r="U1370" s="59">
        <f>Table1[[#This Row],[Exp. Lead time]]*Table1[[#This Row],[APU
(units)]]/30</f>
        <v>2.7586206896551726</v>
      </c>
      <c r="V1370" s="59">
        <f>Table1[[#This Row],[On Hand Stock (units)]]+U1370</f>
        <v>4.7496583653653239</v>
      </c>
      <c r="W1370" s="59" t="str">
        <f>IF(Table1[[#This Row],[On hand quantity after purchase]]&gt;Table1[[#This Row],[APU  Projection for oct]],"Yes","No")</f>
        <v>No</v>
      </c>
      <c r="X1370" s="59">
        <f>AE1370-Table1[[#This Row],[On Hand Stock (units)]]</f>
        <v>7551.9086039242902</v>
      </c>
      <c r="Y1370" s="59">
        <f>MAX(Table1[[#This Row],[Qty required to meet next quarter]],Table1[[#This Row],[MOQ/One lead time demand]])</f>
        <v>7551.9086039242902</v>
      </c>
      <c r="Z1370" s="59">
        <f>Table1[[#This Row],[Qty to purchase]]*Table1[[#This Row],[Std. Price ($)]]</f>
        <v>406313.10325199185</v>
      </c>
      <c r="AA1370" s="59"/>
      <c r="AB1370" s="59"/>
      <c r="AC1370" s="61">
        <f>Table1[[#This Row],[On Hand Stock (units)]]-(12*Table1[[#This Row],[APU
(units)]])</f>
        <v>-214.00896232428985</v>
      </c>
      <c r="AD1370" s="64">
        <v>140.39999999999998</v>
      </c>
      <c r="AE1370" s="65">
        <f>AD1370*Table1[[#This Row],[Std. Price ($)]]</f>
        <v>7553.8996416</v>
      </c>
    </row>
    <row r="1371" spans="1:31" ht="18.5" x14ac:dyDescent="0.35">
      <c r="A1371" s="46">
        <v>67973.732569916509</v>
      </c>
      <c r="B1371" s="47">
        <v>281.7155138</v>
      </c>
      <c r="C1371" s="47">
        <v>8936.993401995469</v>
      </c>
      <c r="D1371" s="47">
        <f>Table1[[#This Row],[On-Hand Stock ($)]]/Table1[[#This Row],[Std. Price ($)]]</f>
        <v>31.723469117643848</v>
      </c>
      <c r="E1371" s="48">
        <v>26</v>
      </c>
      <c r="F1371" s="49">
        <v>-0.4</v>
      </c>
      <c r="G1371" s="48">
        <v>1</v>
      </c>
      <c r="H1371" s="48">
        <v>1.27</v>
      </c>
      <c r="I1371" s="48">
        <v>25</v>
      </c>
      <c r="J1371" s="55">
        <f>Table1[[#This Row],[APU
(units)]]+(Table1[[#This Row],[APU Trend]]*Table1[[#This Row],[APU
(units)]])</f>
        <v>15.6</v>
      </c>
      <c r="K1371" s="55" t="str">
        <f>IF(Table1[[#This Row],[On Hand Stock (units)]]&gt;J1371,"Yes","No")</f>
        <v>Yes</v>
      </c>
      <c r="L1371" s="55">
        <f>Table1[[#This Row],[Lead Time (days)]]/Table1[[#This Row],[S-OTD]]</f>
        <v>25</v>
      </c>
      <c r="M1371" s="55">
        <f>(Table1[[#This Row],[Demand variability (COV)]]/100)*E1371</f>
        <v>0.33019999999999999</v>
      </c>
      <c r="N1371" s="55">
        <f>AVERAGE(Table1[[#This Row],[Lead Time (days)]],Table1[[#This Row],[Exp. Lead time]])</f>
        <v>25</v>
      </c>
      <c r="O1371" s="55">
        <f>(Table1[[#This Row],[Exp. Lead time]]-N1371)^2</f>
        <v>0</v>
      </c>
      <c r="P1371" s="55">
        <v>0</v>
      </c>
      <c r="Q1371" s="55">
        <f>1.64*SQRT(Table1[[#This Row],[Lead Time (days)]]*(M1371^2)+Table1[[#This Row],[APU
(units)]]*P1371)</f>
        <v>2.7076399999999996</v>
      </c>
      <c r="R1371" s="58">
        <f>Table1[[#This Row],[Safety Stock]]+(E1371/30)*Table1[[#This Row],[Lead Time (days)]]</f>
        <v>24.374306666666669</v>
      </c>
      <c r="S1371" s="58" t="str">
        <f>IF(Table1[[#This Row],[On Hand Stock (units)]]&gt;R1371,"yes","no")</f>
        <v>yes</v>
      </c>
      <c r="T1371" s="59">
        <f>Table1[[#This Row],[On Hand Stock (units)]]-J1371</f>
        <v>16.12346911764385</v>
      </c>
      <c r="U1371" s="59">
        <f>Table1[[#This Row],[Exp. Lead time]]*Table1[[#This Row],[APU
(units)]]/30</f>
        <v>21.666666666666668</v>
      </c>
      <c r="V1371" s="59">
        <f>Table1[[#This Row],[On Hand Stock (units)]]+U1371</f>
        <v>53.390135784310516</v>
      </c>
      <c r="W1371" s="59" t="str">
        <f>IF(Table1[[#This Row],[On hand quantity after purchase]]&gt;Table1[[#This Row],[APU  Projection for oct]],"Yes","No")</f>
        <v>Yes</v>
      </c>
      <c r="X1371" s="59">
        <f>AE1371-Table1[[#This Row],[On Hand Stock (units)]]</f>
        <v>4363.0385461623546</v>
      </c>
      <c r="Y1371" s="59">
        <f>MAX(Table1[[#This Row],[Qty required to meet next quarter]],Table1[[#This Row],[MOQ/One lead time demand]])</f>
        <v>4363.0385461623546</v>
      </c>
      <c r="Z1371" s="59">
        <f>Table1[[#This Row],[Qty to purchase]]*Table1[[#This Row],[Std. Price ($)]]</f>
        <v>1229135.6457613327</v>
      </c>
      <c r="AA1371" s="59"/>
      <c r="AB1371" s="59"/>
      <c r="AC1371" s="61">
        <f>Table1[[#This Row],[On Hand Stock (units)]]-(12*Table1[[#This Row],[APU
(units)]])</f>
        <v>-280.27653088235616</v>
      </c>
      <c r="AD1371" s="64">
        <v>15.599999999999994</v>
      </c>
      <c r="AE1371" s="65">
        <f>AD1371*Table1[[#This Row],[Std. Price ($)]]</f>
        <v>4394.7620152799982</v>
      </c>
    </row>
    <row r="1372" spans="1:31" ht="18.5" x14ac:dyDescent="0.35">
      <c r="A1372" s="46">
        <v>64792.186909990254</v>
      </c>
      <c r="B1372" s="47">
        <v>25.083949499999999</v>
      </c>
      <c r="C1372" s="47">
        <v>1288.757319398273</v>
      </c>
      <c r="D1372" s="47">
        <f>Table1[[#This Row],[On-Hand Stock ($)]]/Table1[[#This Row],[Std. Price ($)]]</f>
        <v>51.377767261023749</v>
      </c>
      <c r="E1372" s="48">
        <v>34</v>
      </c>
      <c r="F1372" s="49">
        <v>0.5</v>
      </c>
      <c r="G1372" s="48">
        <v>0.85</v>
      </c>
      <c r="H1372" s="48">
        <v>1.1399999999999999</v>
      </c>
      <c r="I1372" s="48">
        <v>28</v>
      </c>
      <c r="J1372" s="55">
        <f>Table1[[#This Row],[APU
(units)]]+(Table1[[#This Row],[APU Trend]]*Table1[[#This Row],[APU
(units)]])</f>
        <v>51</v>
      </c>
      <c r="K1372" s="55" t="str">
        <f>IF(Table1[[#This Row],[On Hand Stock (units)]]&gt;J1372,"Yes","No")</f>
        <v>Yes</v>
      </c>
      <c r="L1372" s="55">
        <f>Table1[[#This Row],[Lead Time (days)]]/Table1[[#This Row],[S-OTD]]</f>
        <v>32.941176470588239</v>
      </c>
      <c r="M1372" s="55">
        <f>(Table1[[#This Row],[Demand variability (COV)]]/100)*E1372</f>
        <v>0.38759999999999994</v>
      </c>
      <c r="N1372" s="55">
        <f>AVERAGE(Table1[[#This Row],[Lead Time (days)]],Table1[[#This Row],[Exp. Lead time]])</f>
        <v>30.47058823529412</v>
      </c>
      <c r="O1372" s="55">
        <f>(Table1[[#This Row],[Exp. Lead time]]-N1372)^2</f>
        <v>6.1038062283737116</v>
      </c>
      <c r="P1372" s="55">
        <v>6.1038062283737116</v>
      </c>
      <c r="Q1372" s="55">
        <f>1.64*SQRT(Table1[[#This Row],[Lead Time (days)]]*(M1372^2)+Table1[[#This Row],[APU
(units)]]*P1372)</f>
        <v>23.863885477169088</v>
      </c>
      <c r="R1372" s="58">
        <f>Table1[[#This Row],[Safety Stock]]+(E1372/30)*Table1[[#This Row],[Lead Time (days)]]</f>
        <v>55.597218810502426</v>
      </c>
      <c r="S1372" s="58" t="str">
        <f>IF(Table1[[#This Row],[On Hand Stock (units)]]&gt;R1372,"yes","no")</f>
        <v>no</v>
      </c>
      <c r="T1372" s="59">
        <f>Table1[[#This Row],[On Hand Stock (units)]]-J1372</f>
        <v>0.3777672610237488</v>
      </c>
      <c r="U1372" s="59">
        <f>Table1[[#This Row],[Exp. Lead time]]*Table1[[#This Row],[APU
(units)]]/30</f>
        <v>37.333333333333343</v>
      </c>
      <c r="V1372" s="59">
        <f>Table1[[#This Row],[On Hand Stock (units)]]+U1372</f>
        <v>88.711100594357092</v>
      </c>
      <c r="W1372" s="59" t="str">
        <f>IF(Table1[[#This Row],[On hand quantity after purchase]]&gt;Table1[[#This Row],[APU  Projection for oct]],"Yes","No")</f>
        <v>Yes</v>
      </c>
      <c r="X1372" s="59">
        <f>AE1372-Table1[[#This Row],[On Hand Stock (units)]]</f>
        <v>5065.7479307389758</v>
      </c>
      <c r="Y1372" s="59">
        <f>MAX(Table1[[#This Row],[Qty required to meet next quarter]],Table1[[#This Row],[MOQ/One lead time demand]])</f>
        <v>5065.7479307389758</v>
      </c>
      <c r="Z1372" s="59">
        <f>Table1[[#This Row],[Qty to purchase]]*Table1[[#This Row],[Std. Price ($)]]</f>
        <v>127068.96527438596</v>
      </c>
      <c r="AA1372" s="59"/>
      <c r="AB1372" s="59"/>
      <c r="AC1372" s="61">
        <f>Table1[[#This Row],[On Hand Stock (units)]]-(12*Table1[[#This Row],[APU
(units)]])</f>
        <v>-356.62223273897627</v>
      </c>
      <c r="AD1372" s="64">
        <v>204</v>
      </c>
      <c r="AE1372" s="65">
        <f>AD1372*Table1[[#This Row],[Std. Price ($)]]</f>
        <v>5117.1256979999998</v>
      </c>
    </row>
    <row r="1373" spans="1:31" ht="18.5" x14ac:dyDescent="0.35">
      <c r="A1373" s="46">
        <v>54367.236005453931</v>
      </c>
      <c r="B1373" s="47">
        <v>22.456602</v>
      </c>
      <c r="C1373" s="47">
        <v>384.93288934551009</v>
      </c>
      <c r="D1373" s="47">
        <f>Table1[[#This Row],[On-Hand Stock ($)]]/Table1[[#This Row],[Std. Price ($)]]</f>
        <v>17.141190343290141</v>
      </c>
      <c r="E1373" s="48">
        <v>18</v>
      </c>
      <c r="F1373" s="49">
        <v>0.8</v>
      </c>
      <c r="G1373" s="48">
        <v>1</v>
      </c>
      <c r="H1373" s="48">
        <v>1.61</v>
      </c>
      <c r="I1373" s="48">
        <v>15</v>
      </c>
      <c r="J1373" s="55">
        <f>Table1[[#This Row],[APU
(units)]]+(Table1[[#This Row],[APU Trend]]*Table1[[#This Row],[APU
(units)]])</f>
        <v>32.4</v>
      </c>
      <c r="K1373" s="55" t="str">
        <f>IF(Table1[[#This Row],[On Hand Stock (units)]]&gt;J1373,"Yes","No")</f>
        <v>No</v>
      </c>
      <c r="L1373" s="55">
        <f>Table1[[#This Row],[Lead Time (days)]]/Table1[[#This Row],[S-OTD]]</f>
        <v>15</v>
      </c>
      <c r="M1373" s="55">
        <f>(Table1[[#This Row],[Demand variability (COV)]]/100)*E1373</f>
        <v>0.2898</v>
      </c>
      <c r="N1373" s="55">
        <f>AVERAGE(Table1[[#This Row],[Lead Time (days)]],Table1[[#This Row],[Exp. Lead time]])</f>
        <v>15</v>
      </c>
      <c r="O1373" s="55">
        <f>(Table1[[#This Row],[Exp. Lead time]]-N1373)^2</f>
        <v>0</v>
      </c>
      <c r="P1373" s="55">
        <v>0</v>
      </c>
      <c r="Q1373" s="55">
        <f>1.64*SQRT(Table1[[#This Row],[Lead Time (days)]]*(M1373^2)+Table1[[#This Row],[APU
(units)]]*P1373)</f>
        <v>1.8407205409186913</v>
      </c>
      <c r="R1373" s="58">
        <f>Table1[[#This Row],[Safety Stock]]+(E1373/30)*Table1[[#This Row],[Lead Time (days)]]</f>
        <v>10.840720540918692</v>
      </c>
      <c r="S1373" s="58" t="str">
        <f>IF(Table1[[#This Row],[On Hand Stock (units)]]&gt;R1373,"yes","no")</f>
        <v>yes</v>
      </c>
      <c r="T1373" s="59">
        <f>Table1[[#This Row],[On Hand Stock (units)]]-J1373</f>
        <v>-15.258809656709857</v>
      </c>
      <c r="U1373" s="59">
        <f>Table1[[#This Row],[Exp. Lead time]]*Table1[[#This Row],[APU
(units)]]/30</f>
        <v>9</v>
      </c>
      <c r="V1373" s="59">
        <f>Table1[[#This Row],[On Hand Stock (units)]]+U1373</f>
        <v>26.141190343290141</v>
      </c>
      <c r="W1373" s="59" t="str">
        <f>IF(Table1[[#This Row],[On hand quantity after purchase]]&gt;Table1[[#This Row],[APU  Projection for oct]],"Yes","No")</f>
        <v>No</v>
      </c>
      <c r="X1373" s="59">
        <f>AE1373-Table1[[#This Row],[On Hand Stock (units)]]</f>
        <v>3135.7657304567097</v>
      </c>
      <c r="Y1373" s="59">
        <f>MAX(Table1[[#This Row],[Qty required to meet next quarter]],Table1[[#This Row],[MOQ/One lead time demand]])</f>
        <v>3135.7657304567097</v>
      </c>
      <c r="Z1373" s="59">
        <f>Table1[[#This Row],[Qty to purchase]]*Table1[[#This Row],[Std. Price ($)]]</f>
        <v>70418.642974105605</v>
      </c>
      <c r="AA1373" s="59"/>
      <c r="AB1373" s="59"/>
      <c r="AC1373" s="61">
        <f>Table1[[#This Row],[On Hand Stock (units)]]-(12*Table1[[#This Row],[APU
(units)]])</f>
        <v>-198.85880965670987</v>
      </c>
      <c r="AD1373" s="64">
        <v>140.39999999999998</v>
      </c>
      <c r="AE1373" s="65">
        <f>AD1373*Table1[[#This Row],[Std. Price ($)]]</f>
        <v>3152.9069207999996</v>
      </c>
    </row>
    <row r="1374" spans="1:31" ht="18.5" x14ac:dyDescent="0.35">
      <c r="A1374" s="46">
        <v>32416.583463629377</v>
      </c>
      <c r="B1374" s="47">
        <v>28.194087700000001</v>
      </c>
      <c r="C1374" s="47">
        <v>1211.9328980726132</v>
      </c>
      <c r="D1374" s="47">
        <f>Table1[[#This Row],[On-Hand Stock ($)]]/Table1[[#This Row],[Std. Price ($)]]</f>
        <v>42.985356042310002</v>
      </c>
      <c r="E1374" s="48">
        <v>26</v>
      </c>
      <c r="F1374" s="49">
        <v>-0.7</v>
      </c>
      <c r="G1374" s="48">
        <v>0.85</v>
      </c>
      <c r="H1374" s="48">
        <v>1.84</v>
      </c>
      <c r="I1374" s="48">
        <v>28</v>
      </c>
      <c r="J1374" s="55">
        <f>Table1[[#This Row],[APU
(units)]]+(Table1[[#This Row],[APU Trend]]*Table1[[#This Row],[APU
(units)]])</f>
        <v>7.8000000000000007</v>
      </c>
      <c r="K1374" s="55" t="str">
        <f>IF(Table1[[#This Row],[On Hand Stock (units)]]&gt;J1374,"Yes","No")</f>
        <v>Yes</v>
      </c>
      <c r="L1374" s="55">
        <f>Table1[[#This Row],[Lead Time (days)]]/Table1[[#This Row],[S-OTD]]</f>
        <v>32.941176470588239</v>
      </c>
      <c r="M1374" s="55">
        <f>(Table1[[#This Row],[Demand variability (COV)]]/100)*E1374</f>
        <v>0.47839999999999999</v>
      </c>
      <c r="N1374" s="55">
        <f>AVERAGE(Table1[[#This Row],[Lead Time (days)]],Table1[[#This Row],[Exp. Lead time]])</f>
        <v>30.47058823529412</v>
      </c>
      <c r="O1374" s="55">
        <f>(Table1[[#This Row],[Exp. Lead time]]-N1374)^2</f>
        <v>6.1038062283737116</v>
      </c>
      <c r="P1374" s="55">
        <v>6.1038062283737116</v>
      </c>
      <c r="Q1374" s="55">
        <f>1.64*SQRT(Table1[[#This Row],[Lead Time (days)]]*(M1374^2)+Table1[[#This Row],[APU
(units)]]*P1374)</f>
        <v>21.073025269794801</v>
      </c>
      <c r="R1374" s="58">
        <f>Table1[[#This Row],[Safety Stock]]+(E1374/30)*Table1[[#This Row],[Lead Time (days)]]</f>
        <v>45.339691936461463</v>
      </c>
      <c r="S1374" s="58" t="str">
        <f>IF(Table1[[#This Row],[On Hand Stock (units)]]&gt;R1374,"yes","no")</f>
        <v>no</v>
      </c>
      <c r="T1374" s="59">
        <f>Table1[[#This Row],[On Hand Stock (units)]]-J1374</f>
        <v>35.185356042310005</v>
      </c>
      <c r="U1374" s="59">
        <f>Table1[[#This Row],[Exp. Lead time]]*Table1[[#This Row],[APU
(units)]]/30</f>
        <v>28.549019607843142</v>
      </c>
      <c r="V1374" s="59">
        <f>Table1[[#This Row],[On Hand Stock (units)]]+U1374</f>
        <v>71.534375650153152</v>
      </c>
      <c r="W1374" s="59" t="str">
        <f>IF(Table1[[#This Row],[On hand quantity after purchase]]&gt;Table1[[#This Row],[APU  Projection for oct]],"Yes","No")</f>
        <v>Yes</v>
      </c>
      <c r="X1374" s="59">
        <f>AE1374-Table1[[#This Row],[On Hand Stock (units)]]</f>
        <v>-922.64089228230978</v>
      </c>
      <c r="Y1374" s="59">
        <f>MAX(Table1[[#This Row],[Qty required to meet next quarter]],Table1[[#This Row],[MOQ/One lead time demand]])</f>
        <v>28.549019607843142</v>
      </c>
      <c r="Z1374" s="59">
        <f>Table1[[#This Row],[Qty to purchase]]*Table1[[#This Row],[Std. Price ($)]]</f>
        <v>804.91356257254915</v>
      </c>
      <c r="AA1374" s="59"/>
      <c r="AB1374" s="59"/>
      <c r="AC1374" s="61">
        <f>Table1[[#This Row],[On Hand Stock (units)]]-(12*Table1[[#This Row],[APU
(units)]])</f>
        <v>-269.01464395769</v>
      </c>
      <c r="AD1374" s="64">
        <v>-31.199999999999992</v>
      </c>
      <c r="AE1374" s="65">
        <f>AD1374*Table1[[#This Row],[Std. Price ($)]]</f>
        <v>-879.65553623999983</v>
      </c>
    </row>
    <row r="1375" spans="1:31" ht="18.5" x14ac:dyDescent="0.35">
      <c r="A1375" s="46">
        <v>78607.598909309847</v>
      </c>
      <c r="B1375" s="47">
        <v>25.083949499999999</v>
      </c>
      <c r="C1375" s="47">
        <v>1122.7303816832543</v>
      </c>
      <c r="D1375" s="47">
        <f>Table1[[#This Row],[On-Hand Stock ($)]]/Table1[[#This Row],[Std. Price ($)]]</f>
        <v>44.758915723508949</v>
      </c>
      <c r="E1375" s="48">
        <v>34</v>
      </c>
      <c r="F1375" s="49">
        <v>1.2</v>
      </c>
      <c r="G1375" s="48">
        <v>0.85</v>
      </c>
      <c r="H1375" s="48">
        <v>1.45</v>
      </c>
      <c r="I1375" s="48">
        <v>28</v>
      </c>
      <c r="J1375" s="55">
        <f>Table1[[#This Row],[APU
(units)]]+(Table1[[#This Row],[APU Trend]]*Table1[[#This Row],[APU
(units)]])</f>
        <v>74.8</v>
      </c>
      <c r="K1375" s="55" t="str">
        <f>IF(Table1[[#This Row],[On Hand Stock (units)]]&gt;J1375,"Yes","No")</f>
        <v>No</v>
      </c>
      <c r="L1375" s="55">
        <f>Table1[[#This Row],[Lead Time (days)]]/Table1[[#This Row],[S-OTD]]</f>
        <v>32.941176470588239</v>
      </c>
      <c r="M1375" s="55">
        <f>(Table1[[#This Row],[Demand variability (COV)]]/100)*E1375</f>
        <v>0.49299999999999999</v>
      </c>
      <c r="N1375" s="55">
        <f>AVERAGE(Table1[[#This Row],[Lead Time (days)]],Table1[[#This Row],[Exp. Lead time]])</f>
        <v>30.47058823529412</v>
      </c>
      <c r="O1375" s="55">
        <f>(Table1[[#This Row],[Exp. Lead time]]-N1375)^2</f>
        <v>6.1038062283737116</v>
      </c>
      <c r="P1375" s="55">
        <v>6.1038062283737116</v>
      </c>
      <c r="Q1375" s="55">
        <f>1.64*SQRT(Table1[[#This Row],[Lead Time (days)]]*(M1375^2)+Table1[[#This Row],[APU
(units)]]*P1375)</f>
        <v>24.00989034572115</v>
      </c>
      <c r="R1375" s="58">
        <f>Table1[[#This Row],[Safety Stock]]+(E1375/30)*Table1[[#This Row],[Lead Time (days)]]</f>
        <v>55.743223679054481</v>
      </c>
      <c r="S1375" s="58" t="str">
        <f>IF(Table1[[#This Row],[On Hand Stock (units)]]&gt;R1375,"yes","no")</f>
        <v>no</v>
      </c>
      <c r="T1375" s="59">
        <f>Table1[[#This Row],[On Hand Stock (units)]]-J1375</f>
        <v>-30.041084276491048</v>
      </c>
      <c r="U1375" s="59">
        <f>Table1[[#This Row],[Exp. Lead time]]*Table1[[#This Row],[APU
(units)]]/30</f>
        <v>37.333333333333343</v>
      </c>
      <c r="V1375" s="59">
        <f>Table1[[#This Row],[On Hand Stock (units)]]+U1375</f>
        <v>82.092249056842292</v>
      </c>
      <c r="W1375" s="59" t="str">
        <f>IF(Table1[[#This Row],[On hand quantity after purchase]]&gt;Table1[[#This Row],[APU  Projection for oct]],"Yes","No")</f>
        <v>Yes</v>
      </c>
      <c r="X1375" s="59">
        <f>AE1375-Table1[[#This Row],[On Hand Stock (units)]]</f>
        <v>8654.3547708764891</v>
      </c>
      <c r="Y1375" s="59">
        <f>MAX(Table1[[#This Row],[Qty required to meet next quarter]],Table1[[#This Row],[MOQ/One lead time demand]])</f>
        <v>8654.3547708764891</v>
      </c>
      <c r="Z1375" s="59">
        <f>Table1[[#This Row],[Qty to purchase]]*Table1[[#This Row],[Std. Price ($)]]</f>
        <v>217085.39802774991</v>
      </c>
      <c r="AA1375" s="59"/>
      <c r="AB1375" s="59"/>
      <c r="AC1375" s="61">
        <f>Table1[[#This Row],[On Hand Stock (units)]]-(12*Table1[[#This Row],[APU
(units)]])</f>
        <v>-363.24108427649105</v>
      </c>
      <c r="AD1375" s="64">
        <v>346.79999999999995</v>
      </c>
      <c r="AE1375" s="65">
        <f>AD1375*Table1[[#This Row],[Std. Price ($)]]</f>
        <v>8699.1136865999979</v>
      </c>
    </row>
    <row r="1376" spans="1:31" ht="18.5" x14ac:dyDescent="0.35">
      <c r="A1376" s="46">
        <v>41576.820152948945</v>
      </c>
      <c r="B1376" s="47">
        <v>206.10307130000001</v>
      </c>
      <c r="C1376" s="47">
        <v>3110.3484559393228</v>
      </c>
      <c r="D1376" s="47">
        <f>Table1[[#This Row],[On-Hand Stock ($)]]/Table1[[#This Row],[Std. Price ($)]]</f>
        <v>15.09122807496621</v>
      </c>
      <c r="E1376" s="48">
        <v>18</v>
      </c>
      <c r="F1376" s="49">
        <v>0.5</v>
      </c>
      <c r="G1376" s="48">
        <v>1</v>
      </c>
      <c r="H1376" s="48">
        <v>2.73</v>
      </c>
      <c r="I1376" s="48">
        <v>8</v>
      </c>
      <c r="J1376" s="55">
        <f>Table1[[#This Row],[APU
(units)]]+(Table1[[#This Row],[APU Trend]]*Table1[[#This Row],[APU
(units)]])</f>
        <v>27</v>
      </c>
      <c r="K1376" s="55" t="str">
        <f>IF(Table1[[#This Row],[On Hand Stock (units)]]&gt;J1376,"Yes","No")</f>
        <v>No</v>
      </c>
      <c r="L1376" s="55">
        <f>Table1[[#This Row],[Lead Time (days)]]/Table1[[#This Row],[S-OTD]]</f>
        <v>8</v>
      </c>
      <c r="M1376" s="55">
        <f>(Table1[[#This Row],[Demand variability (COV)]]/100)*E1376</f>
        <v>0.4914</v>
      </c>
      <c r="N1376" s="55">
        <f>AVERAGE(Table1[[#This Row],[Lead Time (days)]],Table1[[#This Row],[Exp. Lead time]])</f>
        <v>8</v>
      </c>
      <c r="O1376" s="55">
        <f>(Table1[[#This Row],[Exp. Lead time]]-N1376)^2</f>
        <v>0</v>
      </c>
      <c r="P1376" s="55">
        <v>0</v>
      </c>
      <c r="Q1376" s="55">
        <f>1.64*SQRT(Table1[[#This Row],[Lead Time (days)]]*(M1376^2)+Table1[[#This Row],[APU
(units)]]*P1376)</f>
        <v>2.2794181061244552</v>
      </c>
      <c r="R1376" s="58">
        <f>Table1[[#This Row],[Safety Stock]]+(E1376/30)*Table1[[#This Row],[Lead Time (days)]]</f>
        <v>7.0794181061244554</v>
      </c>
      <c r="S1376" s="58" t="str">
        <f>IF(Table1[[#This Row],[On Hand Stock (units)]]&gt;R1376,"yes","no")</f>
        <v>yes</v>
      </c>
      <c r="T1376" s="59">
        <f>Table1[[#This Row],[On Hand Stock (units)]]-J1376</f>
        <v>-11.90877192503379</v>
      </c>
      <c r="U1376" s="59">
        <f>Table1[[#This Row],[Exp. Lead time]]*Table1[[#This Row],[APU
(units)]]/30</f>
        <v>4.8</v>
      </c>
      <c r="V1376" s="59">
        <f>Table1[[#This Row],[On Hand Stock (units)]]+U1376</f>
        <v>19.891228074966211</v>
      </c>
      <c r="W1376" s="59" t="str">
        <f>IF(Table1[[#This Row],[On hand quantity after purchase]]&gt;Table1[[#This Row],[APU  Projection for oct]],"Yes","No")</f>
        <v>No</v>
      </c>
      <c r="X1376" s="59">
        <f>AE1376-Table1[[#This Row],[On Hand Stock (units)]]</f>
        <v>22244.040472325036</v>
      </c>
      <c r="Y1376" s="59">
        <f>MAX(Table1[[#This Row],[Qty required to meet next quarter]],Table1[[#This Row],[MOQ/One lead time demand]])</f>
        <v>22244.040472325036</v>
      </c>
      <c r="Z1376" s="59">
        <f>Table1[[#This Row],[Qty to purchase]]*Table1[[#This Row],[Std. Price ($)]]</f>
        <v>4584565.0594676929</v>
      </c>
      <c r="AA1376" s="59"/>
      <c r="AB1376" s="59"/>
      <c r="AC1376" s="61">
        <f>Table1[[#This Row],[On Hand Stock (units)]]-(12*Table1[[#This Row],[APU
(units)]])</f>
        <v>-200.90877192503379</v>
      </c>
      <c r="AD1376" s="64">
        <v>108</v>
      </c>
      <c r="AE1376" s="65">
        <f>AD1376*Table1[[#This Row],[Std. Price ($)]]</f>
        <v>22259.131700400001</v>
      </c>
    </row>
    <row r="1377" spans="1:31" ht="18.5" x14ac:dyDescent="0.35">
      <c r="A1377" s="46">
        <v>93388.694417346938</v>
      </c>
      <c r="B1377" s="47">
        <v>12.147571900000001</v>
      </c>
      <c r="C1377" s="47">
        <v>134.05563119494448</v>
      </c>
      <c r="D1377" s="47">
        <f>Table1[[#This Row],[On-Hand Stock ($)]]/Table1[[#This Row],[Std. Price ($)]]</f>
        <v>11.035590675939483</v>
      </c>
      <c r="E1377" s="48">
        <v>26</v>
      </c>
      <c r="F1377" s="49">
        <v>0.5</v>
      </c>
      <c r="G1377" s="48">
        <v>0.85</v>
      </c>
      <c r="H1377" s="48">
        <v>1.01</v>
      </c>
      <c r="I1377" s="48">
        <v>10</v>
      </c>
      <c r="J1377" s="55">
        <f>Table1[[#This Row],[APU
(units)]]+(Table1[[#This Row],[APU Trend]]*Table1[[#This Row],[APU
(units)]])</f>
        <v>39</v>
      </c>
      <c r="K1377" s="55" t="str">
        <f>IF(Table1[[#This Row],[On Hand Stock (units)]]&gt;J1377,"Yes","No")</f>
        <v>No</v>
      </c>
      <c r="L1377" s="55">
        <f>Table1[[#This Row],[Lead Time (days)]]/Table1[[#This Row],[S-OTD]]</f>
        <v>11.764705882352942</v>
      </c>
      <c r="M1377" s="55">
        <f>(Table1[[#This Row],[Demand variability (COV)]]/100)*E1377</f>
        <v>0.2626</v>
      </c>
      <c r="N1377" s="55">
        <f>AVERAGE(Table1[[#This Row],[Lead Time (days)]],Table1[[#This Row],[Exp. Lead time]])</f>
        <v>10.882352941176471</v>
      </c>
      <c r="O1377" s="55">
        <f>(Table1[[#This Row],[Exp. Lead time]]-N1377)^2</f>
        <v>0.77854671280276888</v>
      </c>
      <c r="P1377" s="55">
        <v>0.77854671280276888</v>
      </c>
      <c r="Q1377" s="55">
        <f>1.64*SQRT(Table1[[#This Row],[Lead Time (days)]]*(M1377^2)+Table1[[#This Row],[APU
(units)]]*P1377)</f>
        <v>7.5032109804118203</v>
      </c>
      <c r="R1377" s="58">
        <f>Table1[[#This Row],[Safety Stock]]+(E1377/30)*Table1[[#This Row],[Lead Time (days)]]</f>
        <v>16.169877647078486</v>
      </c>
      <c r="S1377" s="58" t="str">
        <f>IF(Table1[[#This Row],[On Hand Stock (units)]]&gt;R1377,"yes","no")</f>
        <v>no</v>
      </c>
      <c r="T1377" s="59">
        <f>Table1[[#This Row],[On Hand Stock (units)]]-J1377</f>
        <v>-27.964409324060519</v>
      </c>
      <c r="U1377" s="59">
        <f>Table1[[#This Row],[Exp. Lead time]]*Table1[[#This Row],[APU
(units)]]/30</f>
        <v>10.196078431372548</v>
      </c>
      <c r="V1377" s="59">
        <f>Table1[[#This Row],[On Hand Stock (units)]]+U1377</f>
        <v>21.23166910731203</v>
      </c>
      <c r="W1377" s="59" t="str">
        <f>IF(Table1[[#This Row],[On hand quantity after purchase]]&gt;Table1[[#This Row],[APU  Projection for oct]],"Yes","No")</f>
        <v>No</v>
      </c>
      <c r="X1377" s="59">
        <f>AE1377-Table1[[#This Row],[On Hand Stock (units)]]</f>
        <v>1883.9856257240608</v>
      </c>
      <c r="Y1377" s="59">
        <f>MAX(Table1[[#This Row],[Qty required to meet next quarter]],Table1[[#This Row],[MOQ/One lead time demand]])</f>
        <v>1883.9856257240608</v>
      </c>
      <c r="Z1377" s="59">
        <f>Table1[[#This Row],[Qty to purchase]]*Table1[[#This Row],[Std. Price ($)]]</f>
        <v>22885.850847049522</v>
      </c>
      <c r="AA1377" s="59"/>
      <c r="AB1377" s="59"/>
      <c r="AC1377" s="61">
        <f>Table1[[#This Row],[On Hand Stock (units)]]-(12*Table1[[#This Row],[APU
(units)]])</f>
        <v>-300.96440932406051</v>
      </c>
      <c r="AD1377" s="64">
        <v>156</v>
      </c>
      <c r="AE1377" s="65">
        <f>AD1377*Table1[[#This Row],[Std. Price ($)]]</f>
        <v>1895.0212164000002</v>
      </c>
    </row>
    <row r="1378" spans="1:31" ht="18.5" x14ac:dyDescent="0.35">
      <c r="A1378" s="46">
        <v>94298.917169730703</v>
      </c>
      <c r="B1378" s="47">
        <v>22.8865686</v>
      </c>
      <c r="C1378" s="47">
        <v>373.04414627860911</v>
      </c>
      <c r="D1378" s="47">
        <f>Table1[[#This Row],[On-Hand Stock ($)]]/Table1[[#This Row],[Std. Price ($)]]</f>
        <v>16.299697556173147</v>
      </c>
      <c r="E1378" s="48">
        <v>18</v>
      </c>
      <c r="F1378" s="49">
        <v>0.2</v>
      </c>
      <c r="G1378" s="48">
        <v>0.85</v>
      </c>
      <c r="H1378" s="48">
        <v>0.97</v>
      </c>
      <c r="I1378" s="48">
        <v>23</v>
      </c>
      <c r="J1378" s="55">
        <f>Table1[[#This Row],[APU
(units)]]+(Table1[[#This Row],[APU Trend]]*Table1[[#This Row],[APU
(units)]])</f>
        <v>21.6</v>
      </c>
      <c r="K1378" s="55" t="str">
        <f>IF(Table1[[#This Row],[On Hand Stock (units)]]&gt;J1378,"Yes","No")</f>
        <v>No</v>
      </c>
      <c r="L1378" s="55">
        <f>Table1[[#This Row],[Lead Time (days)]]/Table1[[#This Row],[S-OTD]]</f>
        <v>27.058823529411764</v>
      </c>
      <c r="M1378" s="55">
        <f>(Table1[[#This Row],[Demand variability (COV)]]/100)*E1378</f>
        <v>0.17460000000000001</v>
      </c>
      <c r="N1378" s="55">
        <f>AVERAGE(Table1[[#This Row],[Lead Time (days)]],Table1[[#This Row],[Exp. Lead time]])</f>
        <v>25.029411764705884</v>
      </c>
      <c r="O1378" s="55">
        <f>(Table1[[#This Row],[Exp. Lead time]]-N1378)^2</f>
        <v>4.1185121107266358</v>
      </c>
      <c r="P1378" s="55">
        <v>4.1185121107266358</v>
      </c>
      <c r="Q1378" s="55">
        <f>1.64*SQRT(Table1[[#This Row],[Lead Time (days)]]*(M1378^2)+Table1[[#This Row],[APU
(units)]]*P1378)</f>
        <v>14.187125836472815</v>
      </c>
      <c r="R1378" s="58">
        <f>Table1[[#This Row],[Safety Stock]]+(E1378/30)*Table1[[#This Row],[Lead Time (days)]]</f>
        <v>27.987125836472813</v>
      </c>
      <c r="S1378" s="58" t="str">
        <f>IF(Table1[[#This Row],[On Hand Stock (units)]]&gt;R1378,"yes","no")</f>
        <v>no</v>
      </c>
      <c r="T1378" s="59">
        <f>Table1[[#This Row],[On Hand Stock (units)]]-J1378</f>
        <v>-5.3003024438268547</v>
      </c>
      <c r="U1378" s="59">
        <f>Table1[[#This Row],[Exp. Lead time]]*Table1[[#This Row],[APU
(units)]]/30</f>
        <v>16.235294117647058</v>
      </c>
      <c r="V1378" s="59">
        <f>Table1[[#This Row],[On Hand Stock (units)]]+U1378</f>
        <v>32.534991673820201</v>
      </c>
      <c r="W1378" s="59" t="str">
        <f>IF(Table1[[#This Row],[On hand quantity after purchase]]&gt;Table1[[#This Row],[APU  Projection for oct]],"Yes","No")</f>
        <v>Yes</v>
      </c>
      <c r="X1378" s="59">
        <f>AE1378-Table1[[#This Row],[On Hand Stock (units)]]</f>
        <v>1713.9248886038267</v>
      </c>
      <c r="Y1378" s="59">
        <f>MAX(Table1[[#This Row],[Qty required to meet next quarter]],Table1[[#This Row],[MOQ/One lead time demand]])</f>
        <v>1713.9248886038267</v>
      </c>
      <c r="Z1378" s="59">
        <f>Table1[[#This Row],[Qty to purchase]]*Table1[[#This Row],[Std. Price ($)]]</f>
        <v>39225.859538278841</v>
      </c>
      <c r="AA1378" s="59"/>
      <c r="AB1378" s="59"/>
      <c r="AC1378" s="61">
        <f>Table1[[#This Row],[On Hand Stock (units)]]-(12*Table1[[#This Row],[APU
(units)]])</f>
        <v>-199.70030244382684</v>
      </c>
      <c r="AD1378" s="64">
        <v>75.599999999999994</v>
      </c>
      <c r="AE1378" s="65">
        <f>AD1378*Table1[[#This Row],[Std. Price ($)]]</f>
        <v>1730.2245861599999</v>
      </c>
    </row>
    <row r="1379" spans="1:31" ht="18.5" x14ac:dyDescent="0.35">
      <c r="A1379" s="46">
        <v>42600.178949081426</v>
      </c>
      <c r="B1379" s="47">
        <v>25.083949499999999</v>
      </c>
      <c r="C1379" s="47">
        <v>1589.4163022005375</v>
      </c>
      <c r="D1379" s="47">
        <f>Table1[[#This Row],[On-Hand Stock ($)]]/Table1[[#This Row],[Std. Price ($)]]</f>
        <v>63.363877454805817</v>
      </c>
      <c r="E1379" s="48">
        <v>42</v>
      </c>
      <c r="F1379" s="49">
        <v>0.8</v>
      </c>
      <c r="G1379" s="48">
        <v>0.85</v>
      </c>
      <c r="H1379" s="48">
        <v>1.67</v>
      </c>
      <c r="I1379" s="48">
        <v>28</v>
      </c>
      <c r="J1379" s="55">
        <f>Table1[[#This Row],[APU
(units)]]+(Table1[[#This Row],[APU Trend]]*Table1[[#This Row],[APU
(units)]])</f>
        <v>75.599999999999994</v>
      </c>
      <c r="K1379" s="55" t="str">
        <f>IF(Table1[[#This Row],[On Hand Stock (units)]]&gt;J1379,"Yes","No")</f>
        <v>No</v>
      </c>
      <c r="L1379" s="55">
        <f>Table1[[#This Row],[Lead Time (days)]]/Table1[[#This Row],[S-OTD]]</f>
        <v>32.941176470588239</v>
      </c>
      <c r="M1379" s="55">
        <f>(Table1[[#This Row],[Demand variability (COV)]]/100)*E1379</f>
        <v>0.70140000000000002</v>
      </c>
      <c r="N1379" s="55">
        <f>AVERAGE(Table1[[#This Row],[Lead Time (days)]],Table1[[#This Row],[Exp. Lead time]])</f>
        <v>30.47058823529412</v>
      </c>
      <c r="O1379" s="55">
        <f>(Table1[[#This Row],[Exp. Lead time]]-N1379)^2</f>
        <v>6.1038062283737116</v>
      </c>
      <c r="P1379" s="55">
        <v>6.1038062283737116</v>
      </c>
      <c r="Q1379" s="55">
        <f>1.64*SQRT(Table1[[#This Row],[Lead Time (days)]]*(M1379^2)+Table1[[#This Row],[APU
(units)]]*P1379)</f>
        <v>26.954675820537577</v>
      </c>
      <c r="R1379" s="58">
        <f>Table1[[#This Row],[Safety Stock]]+(E1379/30)*Table1[[#This Row],[Lead Time (days)]]</f>
        <v>66.154675820537577</v>
      </c>
      <c r="S1379" s="58" t="str">
        <f>IF(Table1[[#This Row],[On Hand Stock (units)]]&gt;R1379,"yes","no")</f>
        <v>no</v>
      </c>
      <c r="T1379" s="59">
        <f>Table1[[#This Row],[On Hand Stock (units)]]-J1379</f>
        <v>-12.236122545194178</v>
      </c>
      <c r="U1379" s="59">
        <f>Table1[[#This Row],[Exp. Lead time]]*Table1[[#This Row],[APU
(units)]]/30</f>
        <v>46.117647058823536</v>
      </c>
      <c r="V1379" s="59">
        <f>Table1[[#This Row],[On Hand Stock (units)]]+U1379</f>
        <v>109.48152451362935</v>
      </c>
      <c r="W1379" s="59" t="str">
        <f>IF(Table1[[#This Row],[On hand quantity after purchase]]&gt;Table1[[#This Row],[APU  Projection for oct]],"Yes","No")</f>
        <v>Yes</v>
      </c>
      <c r="X1379" s="59">
        <f>AE1379-Table1[[#This Row],[On Hand Stock (units)]]</f>
        <v>8154.1379787451942</v>
      </c>
      <c r="Y1379" s="59">
        <f>MAX(Table1[[#This Row],[Qty required to meet next quarter]],Table1[[#This Row],[MOQ/One lead time demand]])</f>
        <v>8154.1379787451942</v>
      </c>
      <c r="Z1379" s="59">
        <f>Table1[[#This Row],[Qty to purchase]]*Table1[[#This Row],[Std. Price ($)]]</f>
        <v>204537.98527487653</v>
      </c>
      <c r="AA1379" s="59"/>
      <c r="AB1379" s="59"/>
      <c r="AC1379" s="61">
        <f>Table1[[#This Row],[On Hand Stock (units)]]-(12*Table1[[#This Row],[APU
(units)]])</f>
        <v>-440.63612254519421</v>
      </c>
      <c r="AD1379" s="64">
        <v>327.60000000000002</v>
      </c>
      <c r="AE1379" s="65">
        <f>AD1379*Table1[[#This Row],[Std. Price ($)]]</f>
        <v>8217.5018562000005</v>
      </c>
    </row>
    <row r="1380" spans="1:31" ht="18.5" x14ac:dyDescent="0.35">
      <c r="A1380" s="46">
        <v>76119.657102985744</v>
      </c>
      <c r="B1380" s="47">
        <v>22.2893322</v>
      </c>
      <c r="C1380" s="47">
        <v>409.23317780113979</v>
      </c>
      <c r="D1380" s="47">
        <f>Table1[[#This Row],[On-Hand Stock ($)]]/Table1[[#This Row],[Std. Price ($)]]</f>
        <v>18.360046596691657</v>
      </c>
      <c r="E1380" s="48">
        <v>18</v>
      </c>
      <c r="F1380" s="49">
        <v>0.2</v>
      </c>
      <c r="G1380" s="48">
        <v>0.85</v>
      </c>
      <c r="H1380" s="48">
        <v>1.1000000000000001</v>
      </c>
      <c r="I1380" s="48">
        <v>23</v>
      </c>
      <c r="J1380" s="55">
        <f>Table1[[#This Row],[APU
(units)]]+(Table1[[#This Row],[APU Trend]]*Table1[[#This Row],[APU
(units)]])</f>
        <v>21.6</v>
      </c>
      <c r="K1380" s="55" t="str">
        <f>IF(Table1[[#This Row],[On Hand Stock (units)]]&gt;J1380,"Yes","No")</f>
        <v>No</v>
      </c>
      <c r="L1380" s="55">
        <f>Table1[[#This Row],[Lead Time (days)]]/Table1[[#This Row],[S-OTD]]</f>
        <v>27.058823529411764</v>
      </c>
      <c r="M1380" s="55">
        <f>(Table1[[#This Row],[Demand variability (COV)]]/100)*E1380</f>
        <v>0.19800000000000001</v>
      </c>
      <c r="N1380" s="55">
        <f>AVERAGE(Table1[[#This Row],[Lead Time (days)]],Table1[[#This Row],[Exp. Lead time]])</f>
        <v>25.029411764705884</v>
      </c>
      <c r="O1380" s="55">
        <f>(Table1[[#This Row],[Exp. Lead time]]-N1380)^2</f>
        <v>4.1185121107266358</v>
      </c>
      <c r="P1380" s="55">
        <v>4.1185121107266358</v>
      </c>
      <c r="Q1380" s="55">
        <f>1.64*SQRT(Table1[[#This Row],[Lead Time (days)]]*(M1380^2)+Table1[[#This Row],[APU
(units)]]*P1380)</f>
        <v>14.206121705707945</v>
      </c>
      <c r="R1380" s="58">
        <f>Table1[[#This Row],[Safety Stock]]+(E1380/30)*Table1[[#This Row],[Lead Time (days)]]</f>
        <v>28.006121705707944</v>
      </c>
      <c r="S1380" s="58" t="str">
        <f>IF(Table1[[#This Row],[On Hand Stock (units)]]&gt;R1380,"yes","no")</f>
        <v>no</v>
      </c>
      <c r="T1380" s="59">
        <f>Table1[[#This Row],[On Hand Stock (units)]]-J1380</f>
        <v>-3.2399534033083448</v>
      </c>
      <c r="U1380" s="59">
        <f>Table1[[#This Row],[Exp. Lead time]]*Table1[[#This Row],[APU
(units)]]/30</f>
        <v>16.235294117647058</v>
      </c>
      <c r="V1380" s="59">
        <f>Table1[[#This Row],[On Hand Stock (units)]]+U1380</f>
        <v>34.595340714338718</v>
      </c>
      <c r="W1380" s="59" t="str">
        <f>IF(Table1[[#This Row],[On hand quantity after purchase]]&gt;Table1[[#This Row],[APU  Projection for oct]],"Yes","No")</f>
        <v>Yes</v>
      </c>
      <c r="X1380" s="59">
        <f>AE1380-Table1[[#This Row],[On Hand Stock (units)]]</f>
        <v>1666.7134677233082</v>
      </c>
      <c r="Y1380" s="59">
        <f>MAX(Table1[[#This Row],[Qty required to meet next quarter]],Table1[[#This Row],[MOQ/One lead time demand]])</f>
        <v>1666.7134677233082</v>
      </c>
      <c r="Z1380" s="59">
        <f>Table1[[#This Row],[Qty to purchase]]*Table1[[#This Row],[Std. Price ($)]]</f>
        <v>37149.930164298792</v>
      </c>
      <c r="AA1380" s="59"/>
      <c r="AB1380" s="59"/>
      <c r="AC1380" s="61">
        <f>Table1[[#This Row],[On Hand Stock (units)]]-(12*Table1[[#This Row],[APU
(units)]])</f>
        <v>-197.63995340330834</v>
      </c>
      <c r="AD1380" s="64">
        <v>75.599999999999994</v>
      </c>
      <c r="AE1380" s="65">
        <f>AD1380*Table1[[#This Row],[Std. Price ($)]]</f>
        <v>1685.07351432</v>
      </c>
    </row>
    <row r="1381" spans="1:31" ht="18.5" x14ac:dyDescent="0.35">
      <c r="A1381" s="46">
        <v>40362.314389682972</v>
      </c>
      <c r="B1381" s="47">
        <v>41.986879500000001</v>
      </c>
      <c r="C1381" s="47">
        <v>47.066165366577508</v>
      </c>
      <c r="D1381" s="47">
        <f>Table1[[#This Row],[On-Hand Stock ($)]]/Table1[[#This Row],[Std. Price ($)]]</f>
        <v>1.1209731689295344</v>
      </c>
      <c r="E1381" s="48">
        <v>26</v>
      </c>
      <c r="F1381" s="49">
        <v>-0.4</v>
      </c>
      <c r="G1381" s="48">
        <v>1</v>
      </c>
      <c r="H1381" s="48">
        <v>0.35</v>
      </c>
      <c r="I1381" s="48">
        <v>3</v>
      </c>
      <c r="J1381" s="55">
        <f>Table1[[#This Row],[APU
(units)]]+(Table1[[#This Row],[APU Trend]]*Table1[[#This Row],[APU
(units)]])</f>
        <v>15.6</v>
      </c>
      <c r="K1381" s="55" t="str">
        <f>IF(Table1[[#This Row],[On Hand Stock (units)]]&gt;J1381,"Yes","No")</f>
        <v>No</v>
      </c>
      <c r="L1381" s="55">
        <f>Table1[[#This Row],[Lead Time (days)]]/Table1[[#This Row],[S-OTD]]</f>
        <v>3</v>
      </c>
      <c r="M1381" s="55">
        <f>(Table1[[#This Row],[Demand variability (COV)]]/100)*E1381</f>
        <v>9.0999999999999998E-2</v>
      </c>
      <c r="N1381" s="55">
        <f>AVERAGE(Table1[[#This Row],[Lead Time (days)]],Table1[[#This Row],[Exp. Lead time]])</f>
        <v>3</v>
      </c>
      <c r="O1381" s="55">
        <f>(Table1[[#This Row],[Exp. Lead time]]-N1381)^2</f>
        <v>0</v>
      </c>
      <c r="P1381" s="55">
        <v>0</v>
      </c>
      <c r="Q1381" s="55">
        <f>1.64*SQRT(Table1[[#This Row],[Lead Time (days)]]*(M1381^2)+Table1[[#This Row],[APU
(units)]]*P1381)</f>
        <v>0.25849126252157922</v>
      </c>
      <c r="R1381" s="58">
        <f>Table1[[#This Row],[Safety Stock]]+(E1381/30)*Table1[[#This Row],[Lead Time (days)]]</f>
        <v>2.8584912625215795</v>
      </c>
      <c r="S1381" s="58" t="str">
        <f>IF(Table1[[#This Row],[On Hand Stock (units)]]&gt;R1381,"yes","no")</f>
        <v>no</v>
      </c>
      <c r="T1381" s="59">
        <f>Table1[[#This Row],[On Hand Stock (units)]]-J1381</f>
        <v>-14.479026831070465</v>
      </c>
      <c r="U1381" s="59">
        <f>Table1[[#This Row],[Exp. Lead time]]*Table1[[#This Row],[APU
(units)]]/30</f>
        <v>2.6</v>
      </c>
      <c r="V1381" s="59">
        <f>Table1[[#This Row],[On Hand Stock (units)]]+U1381</f>
        <v>3.7209731689295342</v>
      </c>
      <c r="W1381" s="59" t="str">
        <f>IF(Table1[[#This Row],[On hand quantity after purchase]]&gt;Table1[[#This Row],[APU  Projection for oct]],"Yes","No")</f>
        <v>No</v>
      </c>
      <c r="X1381" s="59">
        <f>AE1381-Table1[[#This Row],[On Hand Stock (units)]]</f>
        <v>653.87434703107033</v>
      </c>
      <c r="Y1381" s="59">
        <f>MAX(Table1[[#This Row],[Qty required to meet next quarter]],Table1[[#This Row],[MOQ/One lead time demand]])</f>
        <v>653.87434703107033</v>
      </c>
      <c r="Z1381" s="59">
        <f>Table1[[#This Row],[Qty to purchase]]*Table1[[#This Row],[Std. Price ($)]]</f>
        <v>27454.143416934734</v>
      </c>
      <c r="AA1381" s="59"/>
      <c r="AB1381" s="59"/>
      <c r="AC1381" s="61">
        <f>Table1[[#This Row],[On Hand Stock (units)]]-(12*Table1[[#This Row],[APU
(units)]])</f>
        <v>-310.87902683107046</v>
      </c>
      <c r="AD1381" s="64">
        <v>15.599999999999994</v>
      </c>
      <c r="AE1381" s="65">
        <f>AD1381*Table1[[#This Row],[Std. Price ($)]]</f>
        <v>654.99532019999981</v>
      </c>
    </row>
    <row r="1382" spans="1:31" ht="18.5" x14ac:dyDescent="0.35">
      <c r="A1382" s="46">
        <v>55607.847644114307</v>
      </c>
      <c r="B1382" s="47">
        <v>40.9050929</v>
      </c>
      <c r="C1382" s="47">
        <v>47.881832968470597</v>
      </c>
      <c r="D1382" s="47">
        <f>Table1[[#This Row],[On-Hand Stock ($)]]/Table1[[#This Row],[Std. Price ($)]]</f>
        <v>1.1705592036064194</v>
      </c>
      <c r="E1382" s="48">
        <v>18</v>
      </c>
      <c r="F1382" s="49">
        <v>-0.2</v>
      </c>
      <c r="G1382" s="48">
        <v>1</v>
      </c>
      <c r="H1382" s="48">
        <v>0.54</v>
      </c>
      <c r="I1382" s="48">
        <v>3</v>
      </c>
      <c r="J1382" s="55">
        <f>Table1[[#This Row],[APU
(units)]]+(Table1[[#This Row],[APU Trend]]*Table1[[#This Row],[APU
(units)]])</f>
        <v>14.4</v>
      </c>
      <c r="K1382" s="55" t="str">
        <f>IF(Table1[[#This Row],[On Hand Stock (units)]]&gt;J1382,"Yes","No")</f>
        <v>No</v>
      </c>
      <c r="L1382" s="55">
        <f>Table1[[#This Row],[Lead Time (days)]]/Table1[[#This Row],[S-OTD]]</f>
        <v>3</v>
      </c>
      <c r="M1382" s="55">
        <f>(Table1[[#This Row],[Demand variability (COV)]]/100)*E1382</f>
        <v>9.7200000000000009E-2</v>
      </c>
      <c r="N1382" s="55">
        <f>AVERAGE(Table1[[#This Row],[Lead Time (days)]],Table1[[#This Row],[Exp. Lead time]])</f>
        <v>3</v>
      </c>
      <c r="O1382" s="55">
        <f>(Table1[[#This Row],[Exp. Lead time]]-N1382)^2</f>
        <v>0</v>
      </c>
      <c r="P1382" s="55">
        <v>0</v>
      </c>
      <c r="Q1382" s="55">
        <f>1.64*SQRT(Table1[[#This Row],[Lead Time (days)]]*(M1382^2)+Table1[[#This Row],[APU
(units)]]*P1382)</f>
        <v>0.27610275513293964</v>
      </c>
      <c r="R1382" s="58">
        <f>Table1[[#This Row],[Safety Stock]]+(E1382/30)*Table1[[#This Row],[Lead Time (days)]]</f>
        <v>2.0761027551329394</v>
      </c>
      <c r="S1382" s="58" t="str">
        <f>IF(Table1[[#This Row],[On Hand Stock (units)]]&gt;R1382,"yes","no")</f>
        <v>no</v>
      </c>
      <c r="T1382" s="59">
        <f>Table1[[#This Row],[On Hand Stock (units)]]-J1382</f>
        <v>-13.229440796393581</v>
      </c>
      <c r="U1382" s="59">
        <f>Table1[[#This Row],[Exp. Lead time]]*Table1[[#This Row],[APU
(units)]]/30</f>
        <v>1.8</v>
      </c>
      <c r="V1382" s="59">
        <f>Table1[[#This Row],[On Hand Stock (units)]]+U1382</f>
        <v>2.9705592036064195</v>
      </c>
      <c r="W1382" s="59" t="str">
        <f>IF(Table1[[#This Row],[On hand quantity after purchase]]&gt;Table1[[#This Row],[APU  Projection for oct]],"Yes","No")</f>
        <v>No</v>
      </c>
      <c r="X1382" s="59">
        <f>AE1382-Table1[[#This Row],[On Hand Stock (units)]]</f>
        <v>1324.1544507563938</v>
      </c>
      <c r="Y1382" s="59">
        <f>MAX(Table1[[#This Row],[Qty required to meet next quarter]],Table1[[#This Row],[MOQ/One lead time demand]])</f>
        <v>1324.1544507563938</v>
      </c>
      <c r="Z1382" s="59">
        <f>Table1[[#This Row],[Qty to purchase]]*Table1[[#This Row],[Std. Price ($)]]</f>
        <v>54164.660822138765</v>
      </c>
      <c r="AA1382" s="59"/>
      <c r="AB1382" s="59"/>
      <c r="AC1382" s="61">
        <f>Table1[[#This Row],[On Hand Stock (units)]]-(12*Table1[[#This Row],[APU
(units)]])</f>
        <v>-214.82944079639358</v>
      </c>
      <c r="AD1382" s="64">
        <v>32.400000000000006</v>
      </c>
      <c r="AE1382" s="65">
        <f>AD1382*Table1[[#This Row],[Std. Price ($)]]</f>
        <v>1325.3250099600002</v>
      </c>
    </row>
    <row r="1383" spans="1:31" ht="18.5" x14ac:dyDescent="0.35">
      <c r="A1383" s="46">
        <v>67616.65103882768</v>
      </c>
      <c r="B1383" s="47">
        <v>73.606628600000008</v>
      </c>
      <c r="C1383" s="47">
        <v>275.69006784912261</v>
      </c>
      <c r="D1383" s="47">
        <f>Table1[[#This Row],[On-Hand Stock ($)]]/Table1[[#This Row],[Std. Price ($)]]</f>
        <v>3.7454516406029579</v>
      </c>
      <c r="E1383" s="48">
        <v>34</v>
      </c>
      <c r="F1383" s="49">
        <v>-0.4</v>
      </c>
      <c r="G1383" s="48">
        <v>0.85</v>
      </c>
      <c r="H1383" s="48">
        <v>0.44</v>
      </c>
      <c r="I1383" s="48">
        <v>6</v>
      </c>
      <c r="J1383" s="55">
        <f>Table1[[#This Row],[APU
(units)]]+(Table1[[#This Row],[APU Trend]]*Table1[[#This Row],[APU
(units)]])</f>
        <v>20.399999999999999</v>
      </c>
      <c r="K1383" s="55" t="str">
        <f>IF(Table1[[#This Row],[On Hand Stock (units)]]&gt;J1383,"Yes","No")</f>
        <v>No</v>
      </c>
      <c r="L1383" s="55">
        <f>Table1[[#This Row],[Lead Time (days)]]/Table1[[#This Row],[S-OTD]]</f>
        <v>7.0588235294117645</v>
      </c>
      <c r="M1383" s="55">
        <f>(Table1[[#This Row],[Demand variability (COV)]]/100)*E1383</f>
        <v>0.14960000000000001</v>
      </c>
      <c r="N1383" s="55">
        <f>AVERAGE(Table1[[#This Row],[Lead Time (days)]],Table1[[#This Row],[Exp. Lead time]])</f>
        <v>6.5294117647058822</v>
      </c>
      <c r="O1383" s="55">
        <f>(Table1[[#This Row],[Exp. Lead time]]-N1383)^2</f>
        <v>0.28027681660899645</v>
      </c>
      <c r="P1383" s="55">
        <v>0.28027681660899645</v>
      </c>
      <c r="Q1383" s="55">
        <f>1.64*SQRT(Table1[[#This Row],[Lead Time (days)]]*(M1383^2)+Table1[[#This Row],[APU
(units)]]*P1383)</f>
        <v>5.0981828088416883</v>
      </c>
      <c r="R1383" s="58">
        <f>Table1[[#This Row],[Safety Stock]]+(E1383/30)*Table1[[#This Row],[Lead Time (days)]]</f>
        <v>11.898182808841689</v>
      </c>
      <c r="S1383" s="58" t="str">
        <f>IF(Table1[[#This Row],[On Hand Stock (units)]]&gt;R1383,"yes","no")</f>
        <v>no</v>
      </c>
      <c r="T1383" s="59">
        <f>Table1[[#This Row],[On Hand Stock (units)]]-J1383</f>
        <v>-16.65454835939704</v>
      </c>
      <c r="U1383" s="59">
        <f>Table1[[#This Row],[Exp. Lead time]]*Table1[[#This Row],[APU
(units)]]/30</f>
        <v>8</v>
      </c>
      <c r="V1383" s="59">
        <f>Table1[[#This Row],[On Hand Stock (units)]]+U1383</f>
        <v>11.745451640602958</v>
      </c>
      <c r="W1383" s="59" t="str">
        <f>IF(Table1[[#This Row],[On hand quantity after purchase]]&gt;Table1[[#This Row],[APU  Projection for oct]],"Yes","No")</f>
        <v>No</v>
      </c>
      <c r="X1383" s="59">
        <f>AE1383-Table1[[#This Row],[On Hand Stock (units)]]</f>
        <v>1497.8297717993964</v>
      </c>
      <c r="Y1383" s="59">
        <f>MAX(Table1[[#This Row],[Qty required to meet next quarter]],Table1[[#This Row],[MOQ/One lead time demand]])</f>
        <v>1497.8297717993964</v>
      </c>
      <c r="Z1383" s="59">
        <f>Table1[[#This Row],[Qty to purchase]]*Table1[[#This Row],[Std. Price ($)]]</f>
        <v>110250.19971886094</v>
      </c>
      <c r="AA1383" s="59"/>
      <c r="AB1383" s="59"/>
      <c r="AC1383" s="61">
        <f>Table1[[#This Row],[On Hand Stock (units)]]-(12*Table1[[#This Row],[APU
(units)]])</f>
        <v>-404.25454835939706</v>
      </c>
      <c r="AD1383" s="64">
        <v>20.399999999999991</v>
      </c>
      <c r="AE1383" s="65">
        <f>AD1383*Table1[[#This Row],[Std. Price ($)]]</f>
        <v>1501.5752234399995</v>
      </c>
    </row>
    <row r="1384" spans="1:31" ht="18.5" x14ac:dyDescent="0.35">
      <c r="A1384" s="46">
        <v>54137.964254000733</v>
      </c>
      <c r="B1384" s="47">
        <v>21.511796500000003</v>
      </c>
      <c r="C1384" s="47">
        <v>1067.0695689404836</v>
      </c>
      <c r="D1384" s="47">
        <f>Table1[[#This Row],[On-Hand Stock ($)]]/Table1[[#This Row],[Std. Price ($)]]</f>
        <v>49.603926335974933</v>
      </c>
      <c r="E1384" s="48">
        <v>42</v>
      </c>
      <c r="F1384" s="49">
        <v>-0.6</v>
      </c>
      <c r="G1384" s="48">
        <v>0.82</v>
      </c>
      <c r="H1384" s="48">
        <v>1.07</v>
      </c>
      <c r="I1384" s="48">
        <v>23</v>
      </c>
      <c r="J1384" s="55">
        <f>Table1[[#This Row],[APU
(units)]]+(Table1[[#This Row],[APU Trend]]*Table1[[#This Row],[APU
(units)]])</f>
        <v>16.8</v>
      </c>
      <c r="K1384" s="55" t="str">
        <f>IF(Table1[[#This Row],[On Hand Stock (units)]]&gt;J1384,"Yes","No")</f>
        <v>Yes</v>
      </c>
      <c r="L1384" s="55">
        <f>Table1[[#This Row],[Lead Time (days)]]/Table1[[#This Row],[S-OTD]]</f>
        <v>28.04878048780488</v>
      </c>
      <c r="M1384" s="55">
        <f>(Table1[[#This Row],[Demand variability (COV)]]/100)*E1384</f>
        <v>0.44940000000000002</v>
      </c>
      <c r="N1384" s="55">
        <f>AVERAGE(Table1[[#This Row],[Lead Time (days)]],Table1[[#This Row],[Exp. Lead time]])</f>
        <v>25.524390243902438</v>
      </c>
      <c r="O1384" s="55">
        <f>(Table1[[#This Row],[Exp. Lead time]]-N1384)^2</f>
        <v>6.372546103509829</v>
      </c>
      <c r="P1384" s="55">
        <v>6.372546103509829</v>
      </c>
      <c r="Q1384" s="55">
        <f>1.64*SQRT(Table1[[#This Row],[Lead Time (days)]]*(M1384^2)+Table1[[#This Row],[APU
(units)]]*P1384)</f>
        <v>27.062088416045967</v>
      </c>
      <c r="R1384" s="58">
        <f>Table1[[#This Row],[Safety Stock]]+(E1384/30)*Table1[[#This Row],[Lead Time (days)]]</f>
        <v>59.262088416045962</v>
      </c>
      <c r="S1384" s="58" t="str">
        <f>IF(Table1[[#This Row],[On Hand Stock (units)]]&gt;R1384,"yes","no")</f>
        <v>no</v>
      </c>
      <c r="T1384" s="59">
        <f>Table1[[#This Row],[On Hand Stock (units)]]-J1384</f>
        <v>32.803926335974936</v>
      </c>
      <c r="U1384" s="59">
        <f>Table1[[#This Row],[Exp. Lead time]]*Table1[[#This Row],[APU
(units)]]/30</f>
        <v>39.268292682926834</v>
      </c>
      <c r="V1384" s="59">
        <f>Table1[[#This Row],[On Hand Stock (units)]]+U1384</f>
        <v>88.872219018901774</v>
      </c>
      <c r="W1384" s="59" t="str">
        <f>IF(Table1[[#This Row],[On hand quantity after purchase]]&gt;Table1[[#This Row],[APU  Projection for oct]],"Yes","No")</f>
        <v>Yes</v>
      </c>
      <c r="X1384" s="59">
        <f>AE1384-Table1[[#This Row],[On Hand Stock (units)]]</f>
        <v>-591.70119813597489</v>
      </c>
      <c r="Y1384" s="59">
        <f>MAX(Table1[[#This Row],[Qty required to meet next quarter]],Table1[[#This Row],[MOQ/One lead time demand]])</f>
        <v>39.268292682926834</v>
      </c>
      <c r="Z1384" s="59">
        <f>Table1[[#This Row],[Qty to purchase]]*Table1[[#This Row],[Std. Price ($)]]</f>
        <v>844.7315210975612</v>
      </c>
      <c r="AA1384" s="59"/>
      <c r="AB1384" s="59"/>
      <c r="AC1384" s="61">
        <f>Table1[[#This Row],[On Hand Stock (units)]]-(12*Table1[[#This Row],[APU
(units)]])</f>
        <v>-454.39607366402504</v>
      </c>
      <c r="AD1384" s="64">
        <v>-25.199999999999992</v>
      </c>
      <c r="AE1384" s="65">
        <f>AD1384*Table1[[#This Row],[Std. Price ($)]]</f>
        <v>-542.09727179999993</v>
      </c>
    </row>
    <row r="1385" spans="1:31" ht="18.5" x14ac:dyDescent="0.35">
      <c r="A1385" s="46">
        <v>50881.522994888626</v>
      </c>
      <c r="B1385" s="47">
        <v>142.789198</v>
      </c>
      <c r="C1385" s="47">
        <v>174.2455615436707</v>
      </c>
      <c r="D1385" s="47">
        <f>Table1[[#This Row],[On-Hand Stock ($)]]/Table1[[#This Row],[Std. Price ($)]]</f>
        <v>1.2202993222475464</v>
      </c>
      <c r="E1385" s="48">
        <v>34</v>
      </c>
      <c r="F1385" s="49">
        <v>-0.4</v>
      </c>
      <c r="G1385" s="48">
        <v>0.7</v>
      </c>
      <c r="H1385" s="48">
        <v>0.35</v>
      </c>
      <c r="I1385" s="48">
        <v>2</v>
      </c>
      <c r="J1385" s="55">
        <f>Table1[[#This Row],[APU
(units)]]+(Table1[[#This Row],[APU Trend]]*Table1[[#This Row],[APU
(units)]])</f>
        <v>20.399999999999999</v>
      </c>
      <c r="K1385" s="55" t="str">
        <f>IF(Table1[[#This Row],[On Hand Stock (units)]]&gt;J1385,"Yes","No")</f>
        <v>No</v>
      </c>
      <c r="L1385" s="55">
        <f>Table1[[#This Row],[Lead Time (days)]]/Table1[[#This Row],[S-OTD]]</f>
        <v>2.8571428571428572</v>
      </c>
      <c r="M1385" s="55">
        <f>(Table1[[#This Row],[Demand variability (COV)]]/100)*E1385</f>
        <v>0.11899999999999999</v>
      </c>
      <c r="N1385" s="55">
        <f>AVERAGE(Table1[[#This Row],[Lead Time (days)]],Table1[[#This Row],[Exp. Lead time]])</f>
        <v>2.4285714285714288</v>
      </c>
      <c r="O1385" s="55">
        <f>(Table1[[#This Row],[Exp. Lead time]]-N1385)^2</f>
        <v>0.18367346938775495</v>
      </c>
      <c r="P1385" s="55">
        <v>0.18367346938775495</v>
      </c>
      <c r="Q1385" s="55">
        <f>1.64*SQRT(Table1[[#This Row],[Lead Time (days)]]*(M1385^2)+Table1[[#This Row],[APU
(units)]]*P1385)</f>
        <v>4.1076090858576588</v>
      </c>
      <c r="R1385" s="58">
        <f>Table1[[#This Row],[Safety Stock]]+(E1385/30)*Table1[[#This Row],[Lead Time (days)]]</f>
        <v>6.3742757525243254</v>
      </c>
      <c r="S1385" s="58" t="str">
        <f>IF(Table1[[#This Row],[On Hand Stock (units)]]&gt;R1385,"yes","no")</f>
        <v>no</v>
      </c>
      <c r="T1385" s="59">
        <f>Table1[[#This Row],[On Hand Stock (units)]]-J1385</f>
        <v>-19.179700677752454</v>
      </c>
      <c r="U1385" s="59">
        <f>Table1[[#This Row],[Exp. Lead time]]*Table1[[#This Row],[APU
(units)]]/30</f>
        <v>3.2380952380952381</v>
      </c>
      <c r="V1385" s="59">
        <f>Table1[[#This Row],[On Hand Stock (units)]]+U1385</f>
        <v>4.4583945603427848</v>
      </c>
      <c r="W1385" s="59" t="str">
        <f>IF(Table1[[#This Row],[On hand quantity after purchase]]&gt;Table1[[#This Row],[APU  Projection for oct]],"Yes","No")</f>
        <v>No</v>
      </c>
      <c r="X1385" s="59">
        <f>AE1385-Table1[[#This Row],[On Hand Stock (units)]]</f>
        <v>2911.6793398777509</v>
      </c>
      <c r="Y1385" s="59">
        <f>MAX(Table1[[#This Row],[Qty required to meet next quarter]],Table1[[#This Row],[MOQ/One lead time demand]])</f>
        <v>2911.6793398777509</v>
      </c>
      <c r="Z1385" s="59">
        <f>Table1[[#This Row],[Qty to purchase]]*Table1[[#This Row],[Std. Price ($)]]</f>
        <v>415756.35777431348</v>
      </c>
      <c r="AA1385" s="59"/>
      <c r="AB1385" s="59"/>
      <c r="AC1385" s="61">
        <f>Table1[[#This Row],[On Hand Stock (units)]]-(12*Table1[[#This Row],[APU
(units)]])</f>
        <v>-406.77970067775243</v>
      </c>
      <c r="AD1385" s="64">
        <v>20.399999999999991</v>
      </c>
      <c r="AE1385" s="65">
        <f>AD1385*Table1[[#This Row],[Std. Price ($)]]</f>
        <v>2912.8996391999985</v>
      </c>
    </row>
    <row r="1386" spans="1:31" ht="18.5" x14ac:dyDescent="0.35">
      <c r="A1386" s="46">
        <v>16357.875826415735</v>
      </c>
      <c r="B1386" s="47">
        <v>43.204138399999998</v>
      </c>
      <c r="C1386" s="47">
        <v>965.38426415951528</v>
      </c>
      <c r="D1386" s="47">
        <f>Table1[[#This Row],[On-Hand Stock ($)]]/Table1[[#This Row],[Std. Price ($)]]</f>
        <v>22.344717425484298</v>
      </c>
      <c r="E1386" s="48">
        <v>26</v>
      </c>
      <c r="F1386" s="49">
        <v>-0.4</v>
      </c>
      <c r="G1386" s="48">
        <v>1</v>
      </c>
      <c r="H1386" s="48">
        <v>1.03</v>
      </c>
      <c r="I1386" s="48">
        <v>18</v>
      </c>
      <c r="J1386" s="55">
        <f>Table1[[#This Row],[APU
(units)]]+(Table1[[#This Row],[APU Trend]]*Table1[[#This Row],[APU
(units)]])</f>
        <v>15.6</v>
      </c>
      <c r="K1386" s="55" t="str">
        <f>IF(Table1[[#This Row],[On Hand Stock (units)]]&gt;J1386,"Yes","No")</f>
        <v>Yes</v>
      </c>
      <c r="L1386" s="55">
        <f>Table1[[#This Row],[Lead Time (days)]]/Table1[[#This Row],[S-OTD]]</f>
        <v>18</v>
      </c>
      <c r="M1386" s="55">
        <f>(Table1[[#This Row],[Demand variability (COV)]]/100)*E1386</f>
        <v>0.26779999999999998</v>
      </c>
      <c r="N1386" s="55">
        <f>AVERAGE(Table1[[#This Row],[Lead Time (days)]],Table1[[#This Row],[Exp. Lead time]])</f>
        <v>18</v>
      </c>
      <c r="O1386" s="55">
        <f>(Table1[[#This Row],[Exp. Lead time]]-N1386)^2</f>
        <v>0</v>
      </c>
      <c r="P1386" s="55">
        <v>0</v>
      </c>
      <c r="Q1386" s="55">
        <f>1.64*SQRT(Table1[[#This Row],[Lead Time (days)]]*(M1386^2)+Table1[[#This Row],[APU
(units)]]*P1386)</f>
        <v>1.8633338486572928</v>
      </c>
      <c r="R1386" s="58">
        <f>Table1[[#This Row],[Safety Stock]]+(E1386/30)*Table1[[#This Row],[Lead Time (days)]]</f>
        <v>17.463333848657292</v>
      </c>
      <c r="S1386" s="58" t="str">
        <f>IF(Table1[[#This Row],[On Hand Stock (units)]]&gt;R1386,"yes","no")</f>
        <v>yes</v>
      </c>
      <c r="T1386" s="59">
        <f>Table1[[#This Row],[On Hand Stock (units)]]-J1386</f>
        <v>6.7447174254842981</v>
      </c>
      <c r="U1386" s="59">
        <f>Table1[[#This Row],[Exp. Lead time]]*Table1[[#This Row],[APU
(units)]]/30</f>
        <v>15.6</v>
      </c>
      <c r="V1386" s="59">
        <f>Table1[[#This Row],[On Hand Stock (units)]]+U1386</f>
        <v>37.944717425484299</v>
      </c>
      <c r="W1386" s="59" t="str">
        <f>IF(Table1[[#This Row],[On hand quantity after purchase]]&gt;Table1[[#This Row],[APU  Projection for oct]],"Yes","No")</f>
        <v>Yes</v>
      </c>
      <c r="X1386" s="59">
        <f>AE1386-Table1[[#This Row],[On Hand Stock (units)]]</f>
        <v>651.63984161451538</v>
      </c>
      <c r="Y1386" s="59">
        <f>MAX(Table1[[#This Row],[Qty required to meet next quarter]],Table1[[#This Row],[MOQ/One lead time demand]])</f>
        <v>651.63984161451538</v>
      </c>
      <c r="Z1386" s="59">
        <f>Table1[[#This Row],[Qty to purchase]]*Table1[[#This Row],[Std. Price ($)]]</f>
        <v>28153.537904067602</v>
      </c>
      <c r="AA1386" s="59"/>
      <c r="AB1386" s="59"/>
      <c r="AC1386" s="61">
        <f>Table1[[#This Row],[On Hand Stock (units)]]-(12*Table1[[#This Row],[APU
(units)]])</f>
        <v>-289.6552825745157</v>
      </c>
      <c r="AD1386" s="64">
        <v>15.599999999999994</v>
      </c>
      <c r="AE1386" s="65">
        <f>AD1386*Table1[[#This Row],[Std. Price ($)]]</f>
        <v>673.98455903999968</v>
      </c>
    </row>
    <row r="1387" spans="1:31" ht="18.5" x14ac:dyDescent="0.35">
      <c r="A1387" s="46">
        <v>12533.727286075635</v>
      </c>
      <c r="B1387" s="47">
        <v>71.891546199999993</v>
      </c>
      <c r="C1387" s="47">
        <v>456.29275466867392</v>
      </c>
      <c r="D1387" s="47">
        <f>Table1[[#This Row],[On-Hand Stock ($)]]/Table1[[#This Row],[Std. Price ($)]]</f>
        <v>6.3469598135959133</v>
      </c>
      <c r="E1387" s="48">
        <v>42</v>
      </c>
      <c r="F1387" s="49">
        <v>1.2</v>
      </c>
      <c r="G1387" s="48">
        <v>1</v>
      </c>
      <c r="H1387" s="48">
        <v>1.3</v>
      </c>
      <c r="I1387" s="48">
        <v>3</v>
      </c>
      <c r="J1387" s="55">
        <f>Table1[[#This Row],[APU
(units)]]+(Table1[[#This Row],[APU Trend]]*Table1[[#This Row],[APU
(units)]])</f>
        <v>92.4</v>
      </c>
      <c r="K1387" s="55" t="str">
        <f>IF(Table1[[#This Row],[On Hand Stock (units)]]&gt;J1387,"Yes","No")</f>
        <v>No</v>
      </c>
      <c r="L1387" s="55">
        <f>Table1[[#This Row],[Lead Time (days)]]/Table1[[#This Row],[S-OTD]]</f>
        <v>3</v>
      </c>
      <c r="M1387" s="55">
        <f>(Table1[[#This Row],[Demand variability (COV)]]/100)*E1387</f>
        <v>0.54600000000000004</v>
      </c>
      <c r="N1387" s="55">
        <f>AVERAGE(Table1[[#This Row],[Lead Time (days)]],Table1[[#This Row],[Exp. Lead time]])</f>
        <v>3</v>
      </c>
      <c r="O1387" s="55">
        <f>(Table1[[#This Row],[Exp. Lead time]]-N1387)^2</f>
        <v>0</v>
      </c>
      <c r="P1387" s="55">
        <v>0</v>
      </c>
      <c r="Q1387" s="55">
        <f>1.64*SQRT(Table1[[#This Row],[Lead Time (days)]]*(M1387^2)+Table1[[#This Row],[APU
(units)]]*P1387)</f>
        <v>1.5509475751294757</v>
      </c>
      <c r="R1387" s="58">
        <f>Table1[[#This Row],[Safety Stock]]+(E1387/30)*Table1[[#This Row],[Lead Time (days)]]</f>
        <v>5.7509475751294747</v>
      </c>
      <c r="S1387" s="58" t="str">
        <f>IF(Table1[[#This Row],[On Hand Stock (units)]]&gt;R1387,"yes","no")</f>
        <v>yes</v>
      </c>
      <c r="T1387" s="59">
        <f>Table1[[#This Row],[On Hand Stock (units)]]-J1387</f>
        <v>-86.05304018640409</v>
      </c>
      <c r="U1387" s="59">
        <f>Table1[[#This Row],[Exp. Lead time]]*Table1[[#This Row],[APU
(units)]]/30</f>
        <v>4.2</v>
      </c>
      <c r="V1387" s="59">
        <f>Table1[[#This Row],[On Hand Stock (units)]]+U1387</f>
        <v>10.546959813595914</v>
      </c>
      <c r="W1387" s="59" t="str">
        <f>IF(Table1[[#This Row],[On hand quantity after purchase]]&gt;Table1[[#This Row],[APU  Projection for oct]],"Yes","No")</f>
        <v>No</v>
      </c>
      <c r="X1387" s="59">
        <f>AE1387-Table1[[#This Row],[On Hand Stock (units)]]</f>
        <v>30791.991432266401</v>
      </c>
      <c r="Y1387" s="59">
        <f>MAX(Table1[[#This Row],[Qty required to meet next quarter]],Table1[[#This Row],[MOQ/One lead time demand]])</f>
        <v>30791.991432266401</v>
      </c>
      <c r="Z1387" s="59">
        <f>Table1[[#This Row],[Qty to purchase]]*Table1[[#This Row],[Std. Price ($)]]</f>
        <v>2213683.8746427838</v>
      </c>
      <c r="AA1387" s="59"/>
      <c r="AB1387" s="59"/>
      <c r="AC1387" s="61">
        <f>Table1[[#This Row],[On Hand Stock (units)]]-(12*Table1[[#This Row],[APU
(units)]])</f>
        <v>-497.6530401864041</v>
      </c>
      <c r="AD1387" s="64">
        <v>428.4</v>
      </c>
      <c r="AE1387" s="65">
        <f>AD1387*Table1[[#This Row],[Std. Price ($)]]</f>
        <v>30798.338392079997</v>
      </c>
    </row>
    <row r="1388" spans="1:31" ht="18.5" x14ac:dyDescent="0.35">
      <c r="A1388" s="46">
        <v>62403.277011445898</v>
      </c>
      <c r="B1388" s="47">
        <v>40.397126400000005</v>
      </c>
      <c r="C1388" s="47">
        <v>1159.4703609021867</v>
      </c>
      <c r="D1388" s="47">
        <f>Table1[[#This Row],[On-Hand Stock ($)]]/Table1[[#This Row],[Std. Price ($)]]</f>
        <v>28.701802930769517</v>
      </c>
      <c r="E1388" s="48">
        <v>82</v>
      </c>
      <c r="F1388" s="49">
        <v>0.8</v>
      </c>
      <c r="G1388" s="48">
        <v>1</v>
      </c>
      <c r="H1388" s="48">
        <v>0.25</v>
      </c>
      <c r="I1388" s="48">
        <v>28</v>
      </c>
      <c r="J1388" s="55">
        <f>Table1[[#This Row],[APU
(units)]]+(Table1[[#This Row],[APU Trend]]*Table1[[#This Row],[APU
(units)]])</f>
        <v>147.60000000000002</v>
      </c>
      <c r="K1388" s="55" t="str">
        <f>IF(Table1[[#This Row],[On Hand Stock (units)]]&gt;J1388,"Yes","No")</f>
        <v>No</v>
      </c>
      <c r="L1388" s="55">
        <f>Table1[[#This Row],[Lead Time (days)]]/Table1[[#This Row],[S-OTD]]</f>
        <v>28</v>
      </c>
      <c r="M1388" s="55">
        <f>(Table1[[#This Row],[Demand variability (COV)]]/100)*E1388</f>
        <v>0.20500000000000002</v>
      </c>
      <c r="N1388" s="55">
        <f>AVERAGE(Table1[[#This Row],[Lead Time (days)]],Table1[[#This Row],[Exp. Lead time]])</f>
        <v>28</v>
      </c>
      <c r="O1388" s="55">
        <f>(Table1[[#This Row],[Exp. Lead time]]-N1388)^2</f>
        <v>0</v>
      </c>
      <c r="P1388" s="55">
        <v>0</v>
      </c>
      <c r="Q1388" s="55">
        <f>1.64*SQRT(Table1[[#This Row],[Lead Time (days)]]*(M1388^2)+Table1[[#This Row],[APU
(units)]]*P1388)</f>
        <v>1.7790031815598308</v>
      </c>
      <c r="R1388" s="58">
        <f>Table1[[#This Row],[Safety Stock]]+(E1388/30)*Table1[[#This Row],[Lead Time (days)]]</f>
        <v>78.312336514893161</v>
      </c>
      <c r="S1388" s="58" t="str">
        <f>IF(Table1[[#This Row],[On Hand Stock (units)]]&gt;R1388,"yes","no")</f>
        <v>no</v>
      </c>
      <c r="T1388" s="59">
        <f>Table1[[#This Row],[On Hand Stock (units)]]-J1388</f>
        <v>-118.89819706923051</v>
      </c>
      <c r="U1388" s="59">
        <f>Table1[[#This Row],[Exp. Lead time]]*Table1[[#This Row],[APU
(units)]]/30</f>
        <v>76.533333333333331</v>
      </c>
      <c r="V1388" s="59">
        <f>Table1[[#This Row],[On Hand Stock (units)]]+U1388</f>
        <v>105.23513626410285</v>
      </c>
      <c r="W1388" s="59" t="str">
        <f>IF(Table1[[#This Row],[On hand quantity after purchase]]&gt;Table1[[#This Row],[APU  Projection for oct]],"Yes","No")</f>
        <v>No</v>
      </c>
      <c r="X1388" s="59">
        <f>AE1388-Table1[[#This Row],[On Hand Stock (units)]]</f>
        <v>25809.300242509238</v>
      </c>
      <c r="Y1388" s="59">
        <f>MAX(Table1[[#This Row],[Qty required to meet next quarter]],Table1[[#This Row],[MOQ/One lead time demand]])</f>
        <v>25809.300242509238</v>
      </c>
      <c r="Z1388" s="59">
        <f>Table1[[#This Row],[Qty to purchase]]*Table1[[#This Row],[Std. Price ($)]]</f>
        <v>1042621.5641921965</v>
      </c>
      <c r="AA1388" s="59"/>
      <c r="AB1388" s="59"/>
      <c r="AC1388" s="61">
        <f>Table1[[#This Row],[On Hand Stock (units)]]-(12*Table1[[#This Row],[APU
(units)]])</f>
        <v>-955.29819706923047</v>
      </c>
      <c r="AD1388" s="64">
        <v>639.60000000000014</v>
      </c>
      <c r="AE1388" s="65">
        <f>AD1388*Table1[[#This Row],[Std. Price ($)]]</f>
        <v>25838.002045440007</v>
      </c>
    </row>
    <row r="1389" spans="1:31" ht="18.5" x14ac:dyDescent="0.35">
      <c r="A1389" s="46">
        <v>82248.326621426997</v>
      </c>
      <c r="B1389" s="47">
        <v>1104.3248175000001</v>
      </c>
      <c r="C1389" s="47">
        <v>3945.1723191634974</v>
      </c>
      <c r="D1389" s="47">
        <f>Table1[[#This Row],[On-Hand Stock ($)]]/Table1[[#This Row],[Std. Price ($)]]</f>
        <v>3.5724745624160503</v>
      </c>
      <c r="E1389" s="48">
        <v>58</v>
      </c>
      <c r="F1389" s="49">
        <v>-0.6</v>
      </c>
      <c r="G1389" s="48">
        <v>0.81</v>
      </c>
      <c r="H1389" s="48">
        <v>0.5</v>
      </c>
      <c r="I1389" s="48">
        <v>3</v>
      </c>
      <c r="J1389" s="55">
        <f>Table1[[#This Row],[APU
(units)]]+(Table1[[#This Row],[APU Trend]]*Table1[[#This Row],[APU
(units)]])</f>
        <v>23.200000000000003</v>
      </c>
      <c r="K1389" s="55" t="str">
        <f>IF(Table1[[#This Row],[On Hand Stock (units)]]&gt;J1389,"Yes","No")</f>
        <v>No</v>
      </c>
      <c r="L1389" s="55">
        <f>Table1[[#This Row],[Lead Time (days)]]/Table1[[#This Row],[S-OTD]]</f>
        <v>3.7037037037037033</v>
      </c>
      <c r="M1389" s="55">
        <f>(Table1[[#This Row],[Demand variability (COV)]]/100)*E1389</f>
        <v>0.28999999999999998</v>
      </c>
      <c r="N1389" s="55">
        <f>AVERAGE(Table1[[#This Row],[Lead Time (days)]],Table1[[#This Row],[Exp. Lead time]])</f>
        <v>3.3518518518518516</v>
      </c>
      <c r="O1389" s="55">
        <f>(Table1[[#This Row],[Exp. Lead time]]-N1389)^2</f>
        <v>0.12379972565157735</v>
      </c>
      <c r="P1389" s="55">
        <v>0.12379972565157735</v>
      </c>
      <c r="Q1389" s="55">
        <f>1.64*SQRT(Table1[[#This Row],[Lead Time (days)]]*(M1389^2)+Table1[[#This Row],[APU
(units)]]*P1389)</f>
        <v>4.4711236979672098</v>
      </c>
      <c r="R1389" s="58">
        <f>Table1[[#This Row],[Safety Stock]]+(E1389/30)*Table1[[#This Row],[Lead Time (days)]]</f>
        <v>10.271123697967209</v>
      </c>
      <c r="S1389" s="58" t="str">
        <f>IF(Table1[[#This Row],[On Hand Stock (units)]]&gt;R1389,"yes","no")</f>
        <v>no</v>
      </c>
      <c r="T1389" s="59">
        <f>Table1[[#This Row],[On Hand Stock (units)]]-J1389</f>
        <v>-19.627525437583952</v>
      </c>
      <c r="U1389" s="59">
        <f>Table1[[#This Row],[Exp. Lead time]]*Table1[[#This Row],[APU
(units)]]/30</f>
        <v>7.1604938271604928</v>
      </c>
      <c r="V1389" s="59">
        <f>Table1[[#This Row],[On Hand Stock (units)]]+U1389</f>
        <v>10.732968389576543</v>
      </c>
      <c r="W1389" s="59" t="str">
        <f>IF(Table1[[#This Row],[On hand quantity after purchase]]&gt;Table1[[#This Row],[APU  Projection for oct]],"Yes","No")</f>
        <v>No</v>
      </c>
      <c r="X1389" s="59">
        <f>AE1389-Table1[[#This Row],[On Hand Stock (units)]]</f>
        <v>-38434.076123562401</v>
      </c>
      <c r="Y1389" s="59">
        <f>MAX(Table1[[#This Row],[Qty required to meet next quarter]],Table1[[#This Row],[MOQ/One lead time demand]])</f>
        <v>7.1604938271604928</v>
      </c>
      <c r="Z1389" s="59">
        <f>Table1[[#This Row],[Qty to purchase]]*Table1[[#This Row],[Std. Price ($)]]</f>
        <v>7907.5110388888888</v>
      </c>
      <c r="AA1389" s="59"/>
      <c r="AB1389" s="59"/>
      <c r="AC1389" s="61">
        <f>Table1[[#This Row],[On Hand Stock (units)]]-(12*Table1[[#This Row],[APU
(units)]])</f>
        <v>-692.42752543758399</v>
      </c>
      <c r="AD1389" s="64">
        <v>-34.799999999999983</v>
      </c>
      <c r="AE1389" s="65">
        <f>AD1389*Table1[[#This Row],[Std. Price ($)]]</f>
        <v>-38430.503648999984</v>
      </c>
    </row>
    <row r="1390" spans="1:31" ht="18.5" x14ac:dyDescent="0.35">
      <c r="A1390" s="46">
        <v>52071.583922068006</v>
      </c>
      <c r="B1390" s="47">
        <v>6.8711878999999998</v>
      </c>
      <c r="C1390" s="47">
        <v>173.31756348170001</v>
      </c>
      <c r="D1390" s="47">
        <f>Table1[[#This Row],[On-Hand Stock ($)]]/Table1[[#This Row],[Std. Price ($)]]</f>
        <v>25.223813699185843</v>
      </c>
      <c r="E1390" s="48">
        <v>10</v>
      </c>
      <c r="F1390" s="49">
        <v>-0.2</v>
      </c>
      <c r="G1390" s="48">
        <v>1</v>
      </c>
      <c r="H1390" s="48">
        <v>2.48</v>
      </c>
      <c r="I1390" s="48">
        <v>25</v>
      </c>
      <c r="J1390" s="55">
        <f>Table1[[#This Row],[APU
(units)]]+(Table1[[#This Row],[APU Trend]]*Table1[[#This Row],[APU
(units)]])</f>
        <v>8</v>
      </c>
      <c r="K1390" s="55" t="str">
        <f>IF(Table1[[#This Row],[On Hand Stock (units)]]&gt;J1390,"Yes","No")</f>
        <v>Yes</v>
      </c>
      <c r="L1390" s="55">
        <f>Table1[[#This Row],[Lead Time (days)]]/Table1[[#This Row],[S-OTD]]</f>
        <v>25</v>
      </c>
      <c r="M1390" s="55">
        <f>(Table1[[#This Row],[Demand variability (COV)]]/100)*E1390</f>
        <v>0.248</v>
      </c>
      <c r="N1390" s="55">
        <f>AVERAGE(Table1[[#This Row],[Lead Time (days)]],Table1[[#This Row],[Exp. Lead time]])</f>
        <v>25</v>
      </c>
      <c r="O1390" s="55">
        <f>(Table1[[#This Row],[Exp. Lead time]]-N1390)^2</f>
        <v>0</v>
      </c>
      <c r="P1390" s="55">
        <v>0</v>
      </c>
      <c r="Q1390" s="55">
        <f>1.64*SQRT(Table1[[#This Row],[Lead Time (days)]]*(M1390^2)+Table1[[#This Row],[APU
(units)]]*P1390)</f>
        <v>2.0335999999999999</v>
      </c>
      <c r="R1390" s="58">
        <f>Table1[[#This Row],[Safety Stock]]+(E1390/30)*Table1[[#This Row],[Lead Time (days)]]</f>
        <v>10.366933333333332</v>
      </c>
      <c r="S1390" s="58" t="str">
        <f>IF(Table1[[#This Row],[On Hand Stock (units)]]&gt;R1390,"yes","no")</f>
        <v>yes</v>
      </c>
      <c r="T1390" s="59">
        <f>Table1[[#This Row],[On Hand Stock (units)]]-J1390</f>
        <v>17.223813699185843</v>
      </c>
      <c r="U1390" s="59">
        <f>Table1[[#This Row],[Exp. Lead time]]*Table1[[#This Row],[APU
(units)]]/30</f>
        <v>8.3333333333333339</v>
      </c>
      <c r="V1390" s="59">
        <f>Table1[[#This Row],[On Hand Stock (units)]]+U1390</f>
        <v>33.557147032519175</v>
      </c>
      <c r="W1390" s="59" t="str">
        <f>IF(Table1[[#This Row],[On hand quantity after purchase]]&gt;Table1[[#This Row],[APU  Projection for oct]],"Yes","No")</f>
        <v>Yes</v>
      </c>
      <c r="X1390" s="59">
        <f>AE1390-Table1[[#This Row],[On Hand Stock (units)]]</f>
        <v>98.457568500814162</v>
      </c>
      <c r="Y1390" s="59">
        <f>MAX(Table1[[#This Row],[Qty required to meet next quarter]],Table1[[#This Row],[MOQ/One lead time demand]])</f>
        <v>98.457568500814162</v>
      </c>
      <c r="Z1390" s="59">
        <f>Table1[[#This Row],[Qty to purchase]]*Table1[[#This Row],[Std. Price ($)]]</f>
        <v>676.52045334621539</v>
      </c>
      <c r="AA1390" s="59"/>
      <c r="AB1390" s="59"/>
      <c r="AC1390" s="61">
        <f>Table1[[#This Row],[On Hand Stock (units)]]-(12*Table1[[#This Row],[APU
(units)]])</f>
        <v>-94.77618630081416</v>
      </c>
      <c r="AD1390" s="64">
        <v>18</v>
      </c>
      <c r="AE1390" s="65">
        <f>AD1390*Table1[[#This Row],[Std. Price ($)]]</f>
        <v>123.6813822</v>
      </c>
    </row>
    <row r="1391" spans="1:31" ht="18.5" x14ac:dyDescent="0.35">
      <c r="A1391" s="46">
        <v>28729.899060744592</v>
      </c>
      <c r="B1391" s="47">
        <v>71.431785399999995</v>
      </c>
      <c r="C1391" s="47">
        <v>3891.4969246448813</v>
      </c>
      <c r="D1391" s="47">
        <f>Table1[[#This Row],[On-Hand Stock ($)]]/Table1[[#This Row],[Std. Price ($)]]</f>
        <v>54.478505651979425</v>
      </c>
      <c r="E1391" s="48">
        <v>50</v>
      </c>
      <c r="F1391" s="49">
        <v>1.2</v>
      </c>
      <c r="G1391" s="48">
        <v>0.85</v>
      </c>
      <c r="H1391" s="48">
        <v>0.89</v>
      </c>
      <c r="I1391" s="48">
        <v>31</v>
      </c>
      <c r="J1391" s="55">
        <f>Table1[[#This Row],[APU
(units)]]+(Table1[[#This Row],[APU Trend]]*Table1[[#This Row],[APU
(units)]])</f>
        <v>110</v>
      </c>
      <c r="K1391" s="55" t="str">
        <f>IF(Table1[[#This Row],[On Hand Stock (units)]]&gt;J1391,"Yes","No")</f>
        <v>No</v>
      </c>
      <c r="L1391" s="55">
        <f>Table1[[#This Row],[Lead Time (days)]]/Table1[[#This Row],[S-OTD]]</f>
        <v>36.470588235294116</v>
      </c>
      <c r="M1391" s="55">
        <f>(Table1[[#This Row],[Demand variability (COV)]]/100)*E1391</f>
        <v>0.44500000000000001</v>
      </c>
      <c r="N1391" s="55">
        <f>AVERAGE(Table1[[#This Row],[Lead Time (days)]],Table1[[#This Row],[Exp. Lead time]])</f>
        <v>33.735294117647058</v>
      </c>
      <c r="O1391" s="55">
        <f>(Table1[[#This Row],[Exp. Lead time]]-N1391)^2</f>
        <v>7.4818339100345979</v>
      </c>
      <c r="P1391" s="55">
        <v>7.4818339100345979</v>
      </c>
      <c r="Q1391" s="55">
        <f>1.64*SQRT(Table1[[#This Row],[Lead Time (days)]]*(M1391^2)+Table1[[#This Row],[APU
(units)]]*P1391)</f>
        <v>31.979178749014999</v>
      </c>
      <c r="R1391" s="58">
        <f>Table1[[#This Row],[Safety Stock]]+(E1391/30)*Table1[[#This Row],[Lead Time (days)]]</f>
        <v>83.645845415681663</v>
      </c>
      <c r="S1391" s="58" t="str">
        <f>IF(Table1[[#This Row],[On Hand Stock (units)]]&gt;R1391,"yes","no")</f>
        <v>no</v>
      </c>
      <c r="T1391" s="59">
        <f>Table1[[#This Row],[On Hand Stock (units)]]-J1391</f>
        <v>-55.521494348020575</v>
      </c>
      <c r="U1391" s="59">
        <f>Table1[[#This Row],[Exp. Lead time]]*Table1[[#This Row],[APU
(units)]]/30</f>
        <v>60.784313725490193</v>
      </c>
      <c r="V1391" s="59">
        <f>Table1[[#This Row],[On Hand Stock (units)]]+U1391</f>
        <v>115.26281937746961</v>
      </c>
      <c r="W1391" s="59" t="str">
        <f>IF(Table1[[#This Row],[On hand quantity after purchase]]&gt;Table1[[#This Row],[APU  Projection for oct]],"Yes","No")</f>
        <v>Yes</v>
      </c>
      <c r="X1391" s="59">
        <f>AE1391-Table1[[#This Row],[On Hand Stock (units)]]</f>
        <v>36375.732048348022</v>
      </c>
      <c r="Y1391" s="59">
        <f>MAX(Table1[[#This Row],[Qty required to meet next quarter]],Table1[[#This Row],[MOQ/One lead time demand]])</f>
        <v>36375.732048348022</v>
      </c>
      <c r="Z1391" s="59">
        <f>Table1[[#This Row],[Qty to purchase]]*Table1[[#This Row],[Std. Price ($)]]</f>
        <v>2598383.485445498</v>
      </c>
      <c r="AA1391" s="59"/>
      <c r="AB1391" s="59"/>
      <c r="AC1391" s="61">
        <f>Table1[[#This Row],[On Hand Stock (units)]]-(12*Table1[[#This Row],[APU
(units)]])</f>
        <v>-545.52149434802061</v>
      </c>
      <c r="AD1391" s="64">
        <v>510</v>
      </c>
      <c r="AE1391" s="65">
        <f>AD1391*Table1[[#This Row],[Std. Price ($)]]</f>
        <v>36430.210553999998</v>
      </c>
    </row>
    <row r="1392" spans="1:31" ht="18.5" x14ac:dyDescent="0.35">
      <c r="A1392" s="46">
        <v>52153.341811459744</v>
      </c>
      <c r="B1392" s="47">
        <v>29.861845300000002</v>
      </c>
      <c r="C1392" s="47">
        <v>407.98115804531255</v>
      </c>
      <c r="D1392" s="47">
        <f>Table1[[#This Row],[On-Hand Stock ($)]]/Table1[[#This Row],[Std. Price ($)]]</f>
        <v>13.662288915725933</v>
      </c>
      <c r="E1392" s="48">
        <v>50</v>
      </c>
      <c r="F1392" s="49">
        <v>0.2</v>
      </c>
      <c r="G1392" s="48">
        <v>1</v>
      </c>
      <c r="H1392" s="48">
        <v>0.25</v>
      </c>
      <c r="I1392" s="48">
        <v>25</v>
      </c>
      <c r="J1392" s="55">
        <f>Table1[[#This Row],[APU
(units)]]+(Table1[[#This Row],[APU Trend]]*Table1[[#This Row],[APU
(units)]])</f>
        <v>60</v>
      </c>
      <c r="K1392" s="55" t="str">
        <f>IF(Table1[[#This Row],[On Hand Stock (units)]]&gt;J1392,"Yes","No")</f>
        <v>No</v>
      </c>
      <c r="L1392" s="55">
        <f>Table1[[#This Row],[Lead Time (days)]]/Table1[[#This Row],[S-OTD]]</f>
        <v>25</v>
      </c>
      <c r="M1392" s="55">
        <f>(Table1[[#This Row],[Demand variability (COV)]]/100)*E1392</f>
        <v>0.125</v>
      </c>
      <c r="N1392" s="55">
        <f>AVERAGE(Table1[[#This Row],[Lead Time (days)]],Table1[[#This Row],[Exp. Lead time]])</f>
        <v>25</v>
      </c>
      <c r="O1392" s="55">
        <f>(Table1[[#This Row],[Exp. Lead time]]-N1392)^2</f>
        <v>0</v>
      </c>
      <c r="P1392" s="55">
        <v>0</v>
      </c>
      <c r="Q1392" s="55">
        <f>1.64*SQRT(Table1[[#This Row],[Lead Time (days)]]*(M1392^2)+Table1[[#This Row],[APU
(units)]]*P1392)</f>
        <v>1.0249999999999999</v>
      </c>
      <c r="R1392" s="58">
        <f>Table1[[#This Row],[Safety Stock]]+(E1392/30)*Table1[[#This Row],[Lead Time (days)]]</f>
        <v>42.69166666666667</v>
      </c>
      <c r="S1392" s="58" t="str">
        <f>IF(Table1[[#This Row],[On Hand Stock (units)]]&gt;R1392,"yes","no")</f>
        <v>no</v>
      </c>
      <c r="T1392" s="59">
        <f>Table1[[#This Row],[On Hand Stock (units)]]-J1392</f>
        <v>-46.337711084274069</v>
      </c>
      <c r="U1392" s="59">
        <f>Table1[[#This Row],[Exp. Lead time]]*Table1[[#This Row],[APU
(units)]]/30</f>
        <v>41.666666666666664</v>
      </c>
      <c r="V1392" s="59">
        <f>Table1[[#This Row],[On Hand Stock (units)]]+U1392</f>
        <v>55.328955582392595</v>
      </c>
      <c r="W1392" s="59" t="str">
        <f>IF(Table1[[#This Row],[On hand quantity after purchase]]&gt;Table1[[#This Row],[APU  Projection for oct]],"Yes","No")</f>
        <v>No</v>
      </c>
      <c r="X1392" s="59">
        <f>AE1392-Table1[[#This Row],[On Hand Stock (units)]]</f>
        <v>6257.3252240842749</v>
      </c>
      <c r="Y1392" s="59">
        <f>MAX(Table1[[#This Row],[Qty required to meet next quarter]],Table1[[#This Row],[MOQ/One lead time demand]])</f>
        <v>6257.3252240842749</v>
      </c>
      <c r="Z1392" s="59">
        <f>Table1[[#This Row],[Qty to purchase]]*Table1[[#This Row],[Std. Price ($)]]</f>
        <v>186855.27783339247</v>
      </c>
      <c r="AA1392" s="59"/>
      <c r="AB1392" s="59"/>
      <c r="AC1392" s="61">
        <f>Table1[[#This Row],[On Hand Stock (units)]]-(12*Table1[[#This Row],[APU
(units)]])</f>
        <v>-586.33771108427402</v>
      </c>
      <c r="AD1392" s="64">
        <v>210</v>
      </c>
      <c r="AE1392" s="65">
        <f>AD1392*Table1[[#This Row],[Std. Price ($)]]</f>
        <v>6270.9875130000009</v>
      </c>
    </row>
    <row r="1393" spans="1:31" ht="18.5" x14ac:dyDescent="0.35">
      <c r="A1393" s="46">
        <v>54009.317974054095</v>
      </c>
      <c r="B1393" s="47">
        <v>23.4161942</v>
      </c>
      <c r="C1393" s="47">
        <v>1015.252677022303</v>
      </c>
      <c r="D1393" s="47">
        <f>Table1[[#This Row],[On-Hand Stock ($)]]/Table1[[#This Row],[Std. Price ($)]]</f>
        <v>43.356860997604088</v>
      </c>
      <c r="E1393" s="48">
        <v>66</v>
      </c>
      <c r="F1393" s="49">
        <v>-0.4</v>
      </c>
      <c r="G1393" s="48">
        <v>0.82</v>
      </c>
      <c r="H1393" s="48">
        <v>0.68</v>
      </c>
      <c r="I1393" s="48">
        <v>28</v>
      </c>
      <c r="J1393" s="55">
        <f>Table1[[#This Row],[APU
(units)]]+(Table1[[#This Row],[APU Trend]]*Table1[[#This Row],[APU
(units)]])</f>
        <v>39.599999999999994</v>
      </c>
      <c r="K1393" s="55" t="str">
        <f>IF(Table1[[#This Row],[On Hand Stock (units)]]&gt;J1393,"Yes","No")</f>
        <v>Yes</v>
      </c>
      <c r="L1393" s="55">
        <f>Table1[[#This Row],[Lead Time (days)]]/Table1[[#This Row],[S-OTD]]</f>
        <v>34.146341463414636</v>
      </c>
      <c r="M1393" s="55">
        <f>(Table1[[#This Row],[Demand variability (COV)]]/100)*E1393</f>
        <v>0.44880000000000003</v>
      </c>
      <c r="N1393" s="55">
        <f>AVERAGE(Table1[[#This Row],[Lead Time (days)]],Table1[[#This Row],[Exp. Lead time]])</f>
        <v>31.073170731707318</v>
      </c>
      <c r="O1393" s="55">
        <f>(Table1[[#This Row],[Exp. Lead time]]-N1393)^2</f>
        <v>9.4443783462224928</v>
      </c>
      <c r="P1393" s="55">
        <v>9.4443783462224928</v>
      </c>
      <c r="Q1393" s="55">
        <f>1.64*SQRT(Table1[[#This Row],[Lead Time (days)]]*(M1393^2)+Table1[[#This Row],[APU
(units)]]*P1393)</f>
        <v>41.129969692921883</v>
      </c>
      <c r="R1393" s="58">
        <f>Table1[[#This Row],[Safety Stock]]+(E1393/30)*Table1[[#This Row],[Lead Time (days)]]</f>
        <v>102.72996969292188</v>
      </c>
      <c r="S1393" s="58" t="str">
        <f>IF(Table1[[#This Row],[On Hand Stock (units)]]&gt;R1393,"yes","no")</f>
        <v>no</v>
      </c>
      <c r="T1393" s="59">
        <f>Table1[[#This Row],[On Hand Stock (units)]]-J1393</f>
        <v>3.7568609976040932</v>
      </c>
      <c r="U1393" s="59">
        <f>Table1[[#This Row],[Exp. Lead time]]*Table1[[#This Row],[APU
(units)]]/30</f>
        <v>75.121951219512212</v>
      </c>
      <c r="V1393" s="59">
        <f>Table1[[#This Row],[On Hand Stock (units)]]+U1393</f>
        <v>118.4788122171163</v>
      </c>
      <c r="W1393" s="59" t="str">
        <f>IF(Table1[[#This Row],[On hand quantity after purchase]]&gt;Table1[[#This Row],[APU  Projection for oct]],"Yes","No")</f>
        <v>Yes</v>
      </c>
      <c r="X1393" s="59">
        <f>AE1393-Table1[[#This Row],[On Hand Stock (units)]]</f>
        <v>883.92442932239533</v>
      </c>
      <c r="Y1393" s="59">
        <f>MAX(Table1[[#This Row],[Qty required to meet next quarter]],Table1[[#This Row],[MOQ/One lead time demand]])</f>
        <v>883.92442932239533</v>
      </c>
      <c r="Z1393" s="59">
        <f>Table1[[#This Row],[Qty to purchase]]*Table1[[#This Row],[Std. Price ($)]]</f>
        <v>20698.146095137385</v>
      </c>
      <c r="AA1393" s="59"/>
      <c r="AB1393" s="59"/>
      <c r="AC1393" s="61">
        <f>Table1[[#This Row],[On Hand Stock (units)]]-(12*Table1[[#This Row],[APU
(units)]])</f>
        <v>-748.64313900239586</v>
      </c>
      <c r="AD1393" s="64">
        <v>39.599999999999973</v>
      </c>
      <c r="AE1393" s="65">
        <f>AD1393*Table1[[#This Row],[Std. Price ($)]]</f>
        <v>927.28129031999936</v>
      </c>
    </row>
    <row r="1394" spans="1:31" ht="18.5" x14ac:dyDescent="0.35">
      <c r="A1394" s="46">
        <v>68435.630959805421</v>
      </c>
      <c r="B1394" s="47">
        <v>106.5110013</v>
      </c>
      <c r="C1394" s="47">
        <v>4829.9234374994585</v>
      </c>
      <c r="D1394" s="47">
        <f>Table1[[#This Row],[On-Hand Stock ($)]]/Table1[[#This Row],[Std. Price ($)]]</f>
        <v>45.346709528111987</v>
      </c>
      <c r="E1394" s="48">
        <v>58</v>
      </c>
      <c r="F1394" s="49">
        <v>0.2</v>
      </c>
      <c r="G1394" s="48">
        <v>0.85</v>
      </c>
      <c r="H1394" s="48">
        <v>0.95</v>
      </c>
      <c r="I1394" s="48">
        <v>21</v>
      </c>
      <c r="J1394" s="55">
        <f>Table1[[#This Row],[APU
(units)]]+(Table1[[#This Row],[APU Trend]]*Table1[[#This Row],[APU
(units)]])</f>
        <v>69.599999999999994</v>
      </c>
      <c r="K1394" s="55" t="str">
        <f>IF(Table1[[#This Row],[On Hand Stock (units)]]&gt;J1394,"Yes","No")</f>
        <v>No</v>
      </c>
      <c r="L1394" s="55">
        <f>Table1[[#This Row],[Lead Time (days)]]/Table1[[#This Row],[S-OTD]]</f>
        <v>24.705882352941178</v>
      </c>
      <c r="M1394" s="55">
        <f>(Table1[[#This Row],[Demand variability (COV)]]/100)*E1394</f>
        <v>0.55099999999999993</v>
      </c>
      <c r="N1394" s="55">
        <f>AVERAGE(Table1[[#This Row],[Lead Time (days)]],Table1[[#This Row],[Exp. Lead time]])</f>
        <v>22.852941176470587</v>
      </c>
      <c r="O1394" s="55">
        <f>(Table1[[#This Row],[Exp. Lead time]]-N1394)^2</f>
        <v>3.433391003460216</v>
      </c>
      <c r="P1394" s="55">
        <v>3.433391003460216</v>
      </c>
      <c r="Q1394" s="55">
        <f>1.64*SQRT(Table1[[#This Row],[Lead Time (days)]]*(M1394^2)+Table1[[#This Row],[APU
(units)]]*P1394)</f>
        <v>23.51054826945094</v>
      </c>
      <c r="R1394" s="58">
        <f>Table1[[#This Row],[Safety Stock]]+(E1394/30)*Table1[[#This Row],[Lead Time (days)]]</f>
        <v>64.110548269450945</v>
      </c>
      <c r="S1394" s="58" t="str">
        <f>IF(Table1[[#This Row],[On Hand Stock (units)]]&gt;R1394,"yes","no")</f>
        <v>no</v>
      </c>
      <c r="T1394" s="59">
        <f>Table1[[#This Row],[On Hand Stock (units)]]-J1394</f>
        <v>-24.253290471888008</v>
      </c>
      <c r="U1394" s="59">
        <f>Table1[[#This Row],[Exp. Lead time]]*Table1[[#This Row],[APU
(units)]]/30</f>
        <v>47.764705882352942</v>
      </c>
      <c r="V1394" s="59">
        <f>Table1[[#This Row],[On Hand Stock (units)]]+U1394</f>
        <v>93.111415410464929</v>
      </c>
      <c r="W1394" s="59" t="str">
        <f>IF(Table1[[#This Row],[On hand quantity after purchase]]&gt;Table1[[#This Row],[APU  Projection for oct]],"Yes","No")</f>
        <v>Yes</v>
      </c>
      <c r="X1394" s="59">
        <f>AE1394-Table1[[#This Row],[On Hand Stock (units)]]</f>
        <v>25900.73320715189</v>
      </c>
      <c r="Y1394" s="59">
        <f>MAX(Table1[[#This Row],[Qty required to meet next quarter]],Table1[[#This Row],[MOQ/One lead time demand]])</f>
        <v>25900.73320715189</v>
      </c>
      <c r="Z1394" s="59">
        <f>Table1[[#This Row],[Qty to purchase]]*Table1[[#This Row],[Std. Price ($)]]</f>
        <v>2758713.0282979081</v>
      </c>
      <c r="AA1394" s="59"/>
      <c r="AB1394" s="59"/>
      <c r="AC1394" s="61">
        <f>Table1[[#This Row],[On Hand Stock (units)]]-(12*Table1[[#This Row],[APU
(units)]])</f>
        <v>-650.653290471888</v>
      </c>
      <c r="AD1394" s="64">
        <v>243.60000000000002</v>
      </c>
      <c r="AE1394" s="65">
        <f>AD1394*Table1[[#This Row],[Std. Price ($)]]</f>
        <v>25946.079916680002</v>
      </c>
    </row>
    <row r="1395" spans="1:31" ht="18.5" x14ac:dyDescent="0.35">
      <c r="A1395" s="46">
        <v>13779.475862414303</v>
      </c>
      <c r="B1395" s="47">
        <v>382.73233260000001</v>
      </c>
      <c r="C1395" s="47">
        <v>19022.940177081564</v>
      </c>
      <c r="D1395" s="47">
        <f>Table1[[#This Row],[On-Hand Stock ($)]]/Table1[[#This Row],[Std. Price ($)]]</f>
        <v>49.702987066323345</v>
      </c>
      <c r="E1395" s="48">
        <v>34</v>
      </c>
      <c r="F1395" s="49">
        <v>-0.4</v>
      </c>
      <c r="G1395" s="48">
        <v>0.85</v>
      </c>
      <c r="H1395" s="48">
        <v>1.18</v>
      </c>
      <c r="I1395" s="48">
        <v>32</v>
      </c>
      <c r="J1395" s="55">
        <f>Table1[[#This Row],[APU
(units)]]+(Table1[[#This Row],[APU Trend]]*Table1[[#This Row],[APU
(units)]])</f>
        <v>20.399999999999999</v>
      </c>
      <c r="K1395" s="55" t="str">
        <f>IF(Table1[[#This Row],[On Hand Stock (units)]]&gt;J1395,"Yes","No")</f>
        <v>Yes</v>
      </c>
      <c r="L1395" s="55">
        <f>Table1[[#This Row],[Lead Time (days)]]/Table1[[#This Row],[S-OTD]]</f>
        <v>37.647058823529413</v>
      </c>
      <c r="M1395" s="55">
        <f>(Table1[[#This Row],[Demand variability (COV)]]/100)*E1395</f>
        <v>0.4012</v>
      </c>
      <c r="N1395" s="55">
        <f>AVERAGE(Table1[[#This Row],[Lead Time (days)]],Table1[[#This Row],[Exp. Lead time]])</f>
        <v>34.82352941176471</v>
      </c>
      <c r="O1395" s="55">
        <f>(Table1[[#This Row],[Exp. Lead time]]-N1395)^2</f>
        <v>7.9723183391003296</v>
      </c>
      <c r="P1395" s="55">
        <v>7.9723183391003296</v>
      </c>
      <c r="Q1395" s="55">
        <f>1.64*SQRT(Table1[[#This Row],[Lead Time (days)]]*(M1395^2)+Table1[[#This Row],[APU
(units)]]*P1395)</f>
        <v>27.256069272979772</v>
      </c>
      <c r="R1395" s="58">
        <f>Table1[[#This Row],[Safety Stock]]+(E1395/30)*Table1[[#This Row],[Lead Time (days)]]</f>
        <v>63.522735939646438</v>
      </c>
      <c r="S1395" s="58" t="str">
        <f>IF(Table1[[#This Row],[On Hand Stock (units)]]&gt;R1395,"yes","no")</f>
        <v>no</v>
      </c>
      <c r="T1395" s="59">
        <f>Table1[[#This Row],[On Hand Stock (units)]]-J1395</f>
        <v>29.302987066323347</v>
      </c>
      <c r="U1395" s="59">
        <f>Table1[[#This Row],[Exp. Lead time]]*Table1[[#This Row],[APU
(units)]]/30</f>
        <v>42.666666666666664</v>
      </c>
      <c r="V1395" s="59">
        <f>Table1[[#This Row],[On Hand Stock (units)]]+U1395</f>
        <v>92.369653732990002</v>
      </c>
      <c r="W1395" s="59" t="str">
        <f>IF(Table1[[#This Row],[On hand quantity after purchase]]&gt;Table1[[#This Row],[APU  Projection for oct]],"Yes","No")</f>
        <v>Yes</v>
      </c>
      <c r="X1395" s="59">
        <f>AE1395-Table1[[#This Row],[On Hand Stock (units)]]</f>
        <v>7758.0365979736735</v>
      </c>
      <c r="Y1395" s="59">
        <f>MAX(Table1[[#This Row],[Qty required to meet next quarter]],Table1[[#This Row],[MOQ/One lead time demand]])</f>
        <v>7758.0365979736735</v>
      </c>
      <c r="Z1395" s="59">
        <f>Table1[[#This Row],[Qty to purchase]]*Table1[[#This Row],[Std. Price ($)]]</f>
        <v>2969251.4435386327</v>
      </c>
      <c r="AA1395" s="59"/>
      <c r="AB1395" s="59"/>
      <c r="AC1395" s="61">
        <f>Table1[[#This Row],[On Hand Stock (units)]]-(12*Table1[[#This Row],[APU
(units)]])</f>
        <v>-358.29701293367668</v>
      </c>
      <c r="AD1395" s="64">
        <v>20.399999999999991</v>
      </c>
      <c r="AE1395" s="65">
        <f>AD1395*Table1[[#This Row],[Std. Price ($)]]</f>
        <v>7807.7395850399971</v>
      </c>
    </row>
    <row r="1396" spans="1:31" ht="18.5" x14ac:dyDescent="0.35">
      <c r="A1396" s="46">
        <v>2813.9699342045519</v>
      </c>
      <c r="B1396" s="47">
        <v>21.942933800000002</v>
      </c>
      <c r="C1396" s="47">
        <v>236.0560045288303</v>
      </c>
      <c r="D1396" s="47">
        <f>Table1[[#This Row],[On-Hand Stock ($)]]/Table1[[#This Row],[Std. Price ($)]]</f>
        <v>10.757723041065287</v>
      </c>
      <c r="E1396" s="48">
        <v>66</v>
      </c>
      <c r="F1396" s="49">
        <v>-0.7</v>
      </c>
      <c r="G1396" s="48">
        <v>1</v>
      </c>
      <c r="H1396" s="48">
        <v>1.37</v>
      </c>
      <c r="I1396" s="48">
        <v>3</v>
      </c>
      <c r="J1396" s="55">
        <f>Table1[[#This Row],[APU
(units)]]+(Table1[[#This Row],[APU Trend]]*Table1[[#This Row],[APU
(units)]])</f>
        <v>19.800000000000004</v>
      </c>
      <c r="K1396" s="55" t="str">
        <f>IF(Table1[[#This Row],[On Hand Stock (units)]]&gt;J1396,"Yes","No")</f>
        <v>No</v>
      </c>
      <c r="L1396" s="55">
        <f>Table1[[#This Row],[Lead Time (days)]]/Table1[[#This Row],[S-OTD]]</f>
        <v>3</v>
      </c>
      <c r="M1396" s="55">
        <f>(Table1[[#This Row],[Demand variability (COV)]]/100)*E1396</f>
        <v>0.9042</v>
      </c>
      <c r="N1396" s="55">
        <f>AVERAGE(Table1[[#This Row],[Lead Time (days)]],Table1[[#This Row],[Exp. Lead time]])</f>
        <v>3</v>
      </c>
      <c r="O1396" s="55">
        <f>(Table1[[#This Row],[Exp. Lead time]]-N1396)^2</f>
        <v>0</v>
      </c>
      <c r="P1396" s="55">
        <v>0</v>
      </c>
      <c r="Q1396" s="55">
        <f>1.64*SQRT(Table1[[#This Row],[Lead Time (days)]]*(M1396^2)+Table1[[#This Row],[APU
(units)]]*P1396)</f>
        <v>2.5684373579341973</v>
      </c>
      <c r="R1396" s="58">
        <f>Table1[[#This Row],[Safety Stock]]+(E1396/30)*Table1[[#This Row],[Lead Time (days)]]</f>
        <v>9.1684373579341987</v>
      </c>
      <c r="S1396" s="58" t="str">
        <f>IF(Table1[[#This Row],[On Hand Stock (units)]]&gt;R1396,"yes","no")</f>
        <v>yes</v>
      </c>
      <c r="T1396" s="59">
        <f>Table1[[#This Row],[On Hand Stock (units)]]-J1396</f>
        <v>-9.0422769589347176</v>
      </c>
      <c r="U1396" s="59">
        <f>Table1[[#This Row],[Exp. Lead time]]*Table1[[#This Row],[APU
(units)]]/30</f>
        <v>6.6</v>
      </c>
      <c r="V1396" s="59">
        <f>Table1[[#This Row],[On Hand Stock (units)]]+U1396</f>
        <v>17.357723041065285</v>
      </c>
      <c r="W1396" s="59" t="str">
        <f>IF(Table1[[#This Row],[On hand quantity after purchase]]&gt;Table1[[#This Row],[APU  Projection for oct]],"Yes","No")</f>
        <v>No</v>
      </c>
      <c r="X1396" s="59">
        <f>AE1396-Table1[[#This Row],[On Hand Stock (units)]]</f>
        <v>-1748.6380800010645</v>
      </c>
      <c r="Y1396" s="59">
        <f>MAX(Table1[[#This Row],[Qty required to meet next quarter]],Table1[[#This Row],[MOQ/One lead time demand]])</f>
        <v>6.6</v>
      </c>
      <c r="Z1396" s="59">
        <f>Table1[[#This Row],[Qty to purchase]]*Table1[[#This Row],[Std. Price ($)]]</f>
        <v>144.82336308000001</v>
      </c>
      <c r="AA1396" s="59"/>
      <c r="AB1396" s="59"/>
      <c r="AC1396" s="61">
        <f>Table1[[#This Row],[On Hand Stock (units)]]-(12*Table1[[#This Row],[APU
(units)]])</f>
        <v>-781.24227695893467</v>
      </c>
      <c r="AD1396" s="64">
        <v>-79.19999999999996</v>
      </c>
      <c r="AE1396" s="65">
        <f>AD1396*Table1[[#This Row],[Std. Price ($)]]</f>
        <v>-1737.8803569599993</v>
      </c>
    </row>
    <row r="1397" spans="1:31" ht="18.5" x14ac:dyDescent="0.35">
      <c r="A1397" s="46">
        <v>19447.596788712275</v>
      </c>
      <c r="B1397" s="47">
        <v>91.532527299999998</v>
      </c>
      <c r="C1397" s="47">
        <v>735.03557568822339</v>
      </c>
      <c r="D1397" s="47">
        <f>Table1[[#This Row],[On-Hand Stock ($)]]/Table1[[#This Row],[Std. Price ($)]]</f>
        <v>8.0303209948429277</v>
      </c>
      <c r="E1397" s="48">
        <v>58</v>
      </c>
      <c r="F1397" s="49">
        <v>-0.1</v>
      </c>
      <c r="G1397" s="48">
        <v>1</v>
      </c>
      <c r="H1397" s="48">
        <v>0.6</v>
      </c>
      <c r="I1397" s="48">
        <v>5</v>
      </c>
      <c r="J1397" s="55">
        <f>Table1[[#This Row],[APU
(units)]]+(Table1[[#This Row],[APU Trend]]*Table1[[#This Row],[APU
(units)]])</f>
        <v>52.2</v>
      </c>
      <c r="K1397" s="55" t="str">
        <f>IF(Table1[[#This Row],[On Hand Stock (units)]]&gt;J1397,"Yes","No")</f>
        <v>No</v>
      </c>
      <c r="L1397" s="55">
        <f>Table1[[#This Row],[Lead Time (days)]]/Table1[[#This Row],[S-OTD]]</f>
        <v>5</v>
      </c>
      <c r="M1397" s="55">
        <f>(Table1[[#This Row],[Demand variability (COV)]]/100)*E1397</f>
        <v>0.34800000000000003</v>
      </c>
      <c r="N1397" s="55">
        <f>AVERAGE(Table1[[#This Row],[Lead Time (days)]],Table1[[#This Row],[Exp. Lead time]])</f>
        <v>5</v>
      </c>
      <c r="O1397" s="55">
        <f>(Table1[[#This Row],[Exp. Lead time]]-N1397)^2</f>
        <v>0</v>
      </c>
      <c r="P1397" s="55">
        <v>0</v>
      </c>
      <c r="Q1397" s="55">
        <f>1.64*SQRT(Table1[[#This Row],[Lead Time (days)]]*(M1397^2)+Table1[[#This Row],[APU
(units)]]*P1397)</f>
        <v>1.2761687161186801</v>
      </c>
      <c r="R1397" s="58">
        <f>Table1[[#This Row],[Safety Stock]]+(E1397/30)*Table1[[#This Row],[Lead Time (days)]]</f>
        <v>10.942835382785347</v>
      </c>
      <c r="S1397" s="58" t="str">
        <f>IF(Table1[[#This Row],[On Hand Stock (units)]]&gt;R1397,"yes","no")</f>
        <v>no</v>
      </c>
      <c r="T1397" s="59">
        <f>Table1[[#This Row],[On Hand Stock (units)]]-J1397</f>
        <v>-44.169679005157079</v>
      </c>
      <c r="U1397" s="59">
        <f>Table1[[#This Row],[Exp. Lead time]]*Table1[[#This Row],[APU
(units)]]/30</f>
        <v>9.6666666666666661</v>
      </c>
      <c r="V1397" s="59">
        <f>Table1[[#This Row],[On Hand Stock (units)]]+U1397</f>
        <v>17.696987661509596</v>
      </c>
      <c r="W1397" s="59" t="str">
        <f>IF(Table1[[#This Row],[On hand quantity after purchase]]&gt;Table1[[#This Row],[APU  Projection for oct]],"Yes","No")</f>
        <v>No</v>
      </c>
      <c r="X1397" s="59">
        <f>AE1397-Table1[[#This Row],[On Hand Stock (units)]]</f>
        <v>12733.297479165156</v>
      </c>
      <c r="Y1397" s="59">
        <f>MAX(Table1[[#This Row],[Qty required to meet next quarter]],Table1[[#This Row],[MOQ/One lead time demand]])</f>
        <v>12733.297479165156</v>
      </c>
      <c r="Z1397" s="59">
        <f>Table1[[#This Row],[Qty to purchase]]*Table1[[#This Row],[Std. Price ($)]]</f>
        <v>1165510.8991307057</v>
      </c>
      <c r="AA1397" s="59"/>
      <c r="AB1397" s="59"/>
      <c r="AC1397" s="61">
        <f>Table1[[#This Row],[On Hand Stock (units)]]-(12*Table1[[#This Row],[APU
(units)]])</f>
        <v>-687.9696790051571</v>
      </c>
      <c r="AD1397" s="64">
        <v>139.19999999999999</v>
      </c>
      <c r="AE1397" s="65">
        <f>AD1397*Table1[[#This Row],[Std. Price ($)]]</f>
        <v>12741.327800159999</v>
      </c>
    </row>
    <row r="1398" spans="1:31" ht="18.5" x14ac:dyDescent="0.35">
      <c r="A1398" s="46">
        <v>99849.030712327862</v>
      </c>
      <c r="B1398" s="47">
        <v>19.043967800000001</v>
      </c>
      <c r="C1398" s="47">
        <v>1048.6563942371195</v>
      </c>
      <c r="D1398" s="47">
        <f>Table1[[#This Row],[On-Hand Stock ($)]]/Table1[[#This Row],[Std. Price ($)]]</f>
        <v>55.065016137924758</v>
      </c>
      <c r="E1398" s="48">
        <v>42</v>
      </c>
      <c r="F1398" s="49">
        <v>0.5</v>
      </c>
      <c r="G1398" s="48">
        <v>0.82</v>
      </c>
      <c r="H1398" s="48">
        <v>1.19</v>
      </c>
      <c r="I1398" s="48">
        <v>23</v>
      </c>
      <c r="J1398" s="55">
        <f>Table1[[#This Row],[APU
(units)]]+(Table1[[#This Row],[APU Trend]]*Table1[[#This Row],[APU
(units)]])</f>
        <v>63</v>
      </c>
      <c r="K1398" s="55" t="str">
        <f>IF(Table1[[#This Row],[On Hand Stock (units)]]&gt;J1398,"Yes","No")</f>
        <v>No</v>
      </c>
      <c r="L1398" s="55">
        <f>Table1[[#This Row],[Lead Time (days)]]/Table1[[#This Row],[S-OTD]]</f>
        <v>28.04878048780488</v>
      </c>
      <c r="M1398" s="55">
        <f>(Table1[[#This Row],[Demand variability (COV)]]/100)*E1398</f>
        <v>0.49979999999999997</v>
      </c>
      <c r="N1398" s="55">
        <f>AVERAGE(Table1[[#This Row],[Lead Time (days)]],Table1[[#This Row],[Exp. Lead time]])</f>
        <v>25.524390243902438</v>
      </c>
      <c r="O1398" s="55">
        <f>(Table1[[#This Row],[Exp. Lead time]]-N1398)^2</f>
        <v>6.372546103509829</v>
      </c>
      <c r="P1398" s="55">
        <v>6.372546103509829</v>
      </c>
      <c r="Q1398" s="55">
        <f>1.64*SQRT(Table1[[#This Row],[Lead Time (days)]]*(M1398^2)+Table1[[#This Row],[APU
(units)]]*P1398)</f>
        <v>27.116711273943849</v>
      </c>
      <c r="R1398" s="58">
        <f>Table1[[#This Row],[Safety Stock]]+(E1398/30)*Table1[[#This Row],[Lead Time (days)]]</f>
        <v>59.316711273943845</v>
      </c>
      <c r="S1398" s="58" t="str">
        <f>IF(Table1[[#This Row],[On Hand Stock (units)]]&gt;R1398,"yes","no")</f>
        <v>no</v>
      </c>
      <c r="T1398" s="59">
        <f>Table1[[#This Row],[On Hand Stock (units)]]-J1398</f>
        <v>-7.9349838620752422</v>
      </c>
      <c r="U1398" s="59">
        <f>Table1[[#This Row],[Exp. Lead time]]*Table1[[#This Row],[APU
(units)]]/30</f>
        <v>39.268292682926834</v>
      </c>
      <c r="V1398" s="59">
        <f>Table1[[#This Row],[On Hand Stock (units)]]+U1398</f>
        <v>94.333308820851585</v>
      </c>
      <c r="W1398" s="59" t="str">
        <f>IF(Table1[[#This Row],[On hand quantity after purchase]]&gt;Table1[[#This Row],[APU  Projection for oct]],"Yes","No")</f>
        <v>Yes</v>
      </c>
      <c r="X1398" s="59">
        <f>AE1398-Table1[[#This Row],[On Hand Stock (units)]]</f>
        <v>4744.0148694620757</v>
      </c>
      <c r="Y1398" s="59">
        <f>MAX(Table1[[#This Row],[Qty required to meet next quarter]],Table1[[#This Row],[MOQ/One lead time demand]])</f>
        <v>4744.0148694620757</v>
      </c>
      <c r="Z1398" s="59">
        <f>Table1[[#This Row],[Qty to purchase]]*Table1[[#This Row],[Std. Price ($)]]</f>
        <v>90344.86641675698</v>
      </c>
      <c r="AA1398" s="59"/>
      <c r="AB1398" s="59"/>
      <c r="AC1398" s="61">
        <f>Table1[[#This Row],[On Hand Stock (units)]]-(12*Table1[[#This Row],[APU
(units)]])</f>
        <v>-448.93498386207523</v>
      </c>
      <c r="AD1398" s="64">
        <v>252</v>
      </c>
      <c r="AE1398" s="65">
        <f>AD1398*Table1[[#This Row],[Std. Price ($)]]</f>
        <v>4799.0798856000001</v>
      </c>
    </row>
    <row r="1399" spans="1:31" ht="18.5" x14ac:dyDescent="0.35">
      <c r="A1399" s="46">
        <v>10514.998744902316</v>
      </c>
      <c r="B1399" s="47">
        <v>7.0876248000000004</v>
      </c>
      <c r="C1399" s="47">
        <v>143.47744551653335</v>
      </c>
      <c r="D1399" s="47">
        <f>Table1[[#This Row],[On-Hand Stock ($)]]/Table1[[#This Row],[Std. Price ($)]]</f>
        <v>20.24337483504112</v>
      </c>
      <c r="E1399" s="48">
        <v>10</v>
      </c>
      <c r="F1399" s="49">
        <v>-0.4</v>
      </c>
      <c r="G1399" s="48">
        <v>1</v>
      </c>
      <c r="H1399" s="48">
        <v>1</v>
      </c>
      <c r="I1399" s="48">
        <v>46</v>
      </c>
      <c r="J1399" s="55">
        <f>Table1[[#This Row],[APU
(units)]]+(Table1[[#This Row],[APU Trend]]*Table1[[#This Row],[APU
(units)]])</f>
        <v>6</v>
      </c>
      <c r="K1399" s="55" t="str">
        <f>IF(Table1[[#This Row],[On Hand Stock (units)]]&gt;J1399,"Yes","No")</f>
        <v>Yes</v>
      </c>
      <c r="L1399" s="55">
        <f>Table1[[#This Row],[Lead Time (days)]]/Table1[[#This Row],[S-OTD]]</f>
        <v>46</v>
      </c>
      <c r="M1399" s="55">
        <f>(Table1[[#This Row],[Demand variability (COV)]]/100)*E1399</f>
        <v>0.1</v>
      </c>
      <c r="N1399" s="55">
        <f>AVERAGE(Table1[[#This Row],[Lead Time (days)]],Table1[[#This Row],[Exp. Lead time]])</f>
        <v>46</v>
      </c>
      <c r="O1399" s="55">
        <f>(Table1[[#This Row],[Exp. Lead time]]-N1399)^2</f>
        <v>0</v>
      </c>
      <c r="P1399" s="55">
        <v>0</v>
      </c>
      <c r="Q1399" s="55">
        <f>1.64*SQRT(Table1[[#This Row],[Lead Time (days)]]*(M1399^2)+Table1[[#This Row],[APU
(units)]]*P1399)</f>
        <v>1.112302117232544</v>
      </c>
      <c r="R1399" s="58">
        <f>Table1[[#This Row],[Safety Stock]]+(E1399/30)*Table1[[#This Row],[Lead Time (days)]]</f>
        <v>16.445635450565877</v>
      </c>
      <c r="S1399" s="58" t="str">
        <f>IF(Table1[[#This Row],[On Hand Stock (units)]]&gt;R1399,"yes","no")</f>
        <v>yes</v>
      </c>
      <c r="T1399" s="59">
        <f>Table1[[#This Row],[On Hand Stock (units)]]-J1399</f>
        <v>14.24337483504112</v>
      </c>
      <c r="U1399" s="59">
        <f>Table1[[#This Row],[Exp. Lead time]]*Table1[[#This Row],[APU
(units)]]/30</f>
        <v>15.333333333333334</v>
      </c>
      <c r="V1399" s="59">
        <f>Table1[[#This Row],[On Hand Stock (units)]]+U1399</f>
        <v>35.576708168374452</v>
      </c>
      <c r="W1399" s="59" t="str">
        <f>IF(Table1[[#This Row],[On hand quantity after purchase]]&gt;Table1[[#This Row],[APU  Projection for oct]],"Yes","No")</f>
        <v>Yes</v>
      </c>
      <c r="X1399" s="59">
        <f>AE1399-Table1[[#This Row],[On Hand Stock (units)]]</f>
        <v>22.282373964958868</v>
      </c>
      <c r="Y1399" s="59">
        <f>MAX(Table1[[#This Row],[Qty required to meet next quarter]],Table1[[#This Row],[MOQ/One lead time demand]])</f>
        <v>22.282373964958868</v>
      </c>
      <c r="Z1399" s="59">
        <f>Table1[[#This Row],[Qty to purchase]]*Table1[[#This Row],[Std. Price ($)]]</f>
        <v>157.9291063169168</v>
      </c>
      <c r="AA1399" s="59"/>
      <c r="AB1399" s="59"/>
      <c r="AC1399" s="61">
        <f>Table1[[#This Row],[On Hand Stock (units)]]-(12*Table1[[#This Row],[APU
(units)]])</f>
        <v>-99.756625164958876</v>
      </c>
      <c r="AD1399" s="64">
        <v>5.9999999999999982</v>
      </c>
      <c r="AE1399" s="65">
        <f>AD1399*Table1[[#This Row],[Std. Price ($)]]</f>
        <v>42.525748799999988</v>
      </c>
    </row>
    <row r="1400" spans="1:31" ht="18.5" x14ac:dyDescent="0.35">
      <c r="A1400" s="46">
        <v>2809.0558660969655</v>
      </c>
      <c r="B1400" s="47">
        <v>43.392595800000002</v>
      </c>
      <c r="C1400" s="47">
        <v>1107.3295457208601</v>
      </c>
      <c r="D1400" s="47">
        <f>Table1[[#This Row],[On-Hand Stock ($)]]/Table1[[#This Row],[Std. Price ($)]]</f>
        <v>25.518859273241727</v>
      </c>
      <c r="E1400" s="48">
        <v>106</v>
      </c>
      <c r="F1400" s="49">
        <v>-0.2</v>
      </c>
      <c r="G1400" s="48">
        <v>1</v>
      </c>
      <c r="H1400" s="48">
        <v>0.25</v>
      </c>
      <c r="I1400" s="48">
        <v>28</v>
      </c>
      <c r="J1400" s="55">
        <f>Table1[[#This Row],[APU
(units)]]+(Table1[[#This Row],[APU Trend]]*Table1[[#This Row],[APU
(units)]])</f>
        <v>84.8</v>
      </c>
      <c r="K1400" s="55" t="str">
        <f>IF(Table1[[#This Row],[On Hand Stock (units)]]&gt;J1400,"Yes","No")</f>
        <v>No</v>
      </c>
      <c r="L1400" s="55">
        <f>Table1[[#This Row],[Lead Time (days)]]/Table1[[#This Row],[S-OTD]]</f>
        <v>28</v>
      </c>
      <c r="M1400" s="55">
        <f>(Table1[[#This Row],[Demand variability (COV)]]/100)*E1400</f>
        <v>0.26500000000000001</v>
      </c>
      <c r="N1400" s="55">
        <f>AVERAGE(Table1[[#This Row],[Lead Time (days)]],Table1[[#This Row],[Exp. Lead time]])</f>
        <v>28</v>
      </c>
      <c r="O1400" s="55">
        <f>(Table1[[#This Row],[Exp. Lead time]]-N1400)^2</f>
        <v>0</v>
      </c>
      <c r="P1400" s="55">
        <v>0</v>
      </c>
      <c r="Q1400" s="55">
        <f>1.64*SQRT(Table1[[#This Row],[Lead Time (days)]]*(M1400^2)+Table1[[#This Row],[APU
(units)]]*P1400)</f>
        <v>2.2996870395773423</v>
      </c>
      <c r="R1400" s="58">
        <f>Table1[[#This Row],[Safety Stock]]+(E1400/30)*Table1[[#This Row],[Lead Time (days)]]</f>
        <v>101.23302037291067</v>
      </c>
      <c r="S1400" s="58" t="str">
        <f>IF(Table1[[#This Row],[On Hand Stock (units)]]&gt;R1400,"yes","no")</f>
        <v>no</v>
      </c>
      <c r="T1400" s="59">
        <f>Table1[[#This Row],[On Hand Stock (units)]]-J1400</f>
        <v>-59.281140726758267</v>
      </c>
      <c r="U1400" s="59">
        <f>Table1[[#This Row],[Exp. Lead time]]*Table1[[#This Row],[APU
(units)]]/30</f>
        <v>98.933333333333337</v>
      </c>
      <c r="V1400" s="59">
        <f>Table1[[#This Row],[On Hand Stock (units)]]+U1400</f>
        <v>124.45219260657507</v>
      </c>
      <c r="W1400" s="59" t="str">
        <f>IF(Table1[[#This Row],[On hand quantity after purchase]]&gt;Table1[[#This Row],[APU  Projection for oct]],"Yes","No")</f>
        <v>Yes</v>
      </c>
      <c r="X1400" s="59">
        <f>AE1400-Table1[[#This Row],[On Hand Stock (units)]]</f>
        <v>8253.7884193667578</v>
      </c>
      <c r="Y1400" s="59">
        <f>MAX(Table1[[#This Row],[Qty required to meet next quarter]],Table1[[#This Row],[MOQ/One lead time demand]])</f>
        <v>8253.7884193667578</v>
      </c>
      <c r="Z1400" s="59">
        <f>Table1[[#This Row],[Qty to purchase]]*Table1[[#This Row],[Std. Price ($)]]</f>
        <v>358153.30470030266</v>
      </c>
      <c r="AA1400" s="59"/>
      <c r="AB1400" s="59"/>
      <c r="AC1400" s="61">
        <f>Table1[[#This Row],[On Hand Stock (units)]]-(12*Table1[[#This Row],[APU
(units)]])</f>
        <v>-1246.4811407267582</v>
      </c>
      <c r="AD1400" s="64">
        <v>190.79999999999995</v>
      </c>
      <c r="AE1400" s="65">
        <f>AD1400*Table1[[#This Row],[Std. Price ($)]]</f>
        <v>8279.3072786399989</v>
      </c>
    </row>
    <row r="1401" spans="1:31" ht="18.5" x14ac:dyDescent="0.35">
      <c r="A1401" s="46">
        <v>13599.734105211302</v>
      </c>
      <c r="B1401" s="47">
        <v>26.571407800000003</v>
      </c>
      <c r="C1401" s="47">
        <v>2387.049480623346</v>
      </c>
      <c r="D1401" s="47">
        <f>Table1[[#This Row],[On-Hand Stock ($)]]/Table1[[#This Row],[Std. Price ($)]]</f>
        <v>89.835265733392788</v>
      </c>
      <c r="E1401" s="48">
        <v>82</v>
      </c>
      <c r="F1401" s="49">
        <v>1.5</v>
      </c>
      <c r="G1401" s="48">
        <v>0.85</v>
      </c>
      <c r="H1401" s="48">
        <v>0.97</v>
      </c>
      <c r="I1401" s="48">
        <v>28</v>
      </c>
      <c r="J1401" s="55">
        <f>Table1[[#This Row],[APU
(units)]]+(Table1[[#This Row],[APU Trend]]*Table1[[#This Row],[APU
(units)]])</f>
        <v>205</v>
      </c>
      <c r="K1401" s="55" t="str">
        <f>IF(Table1[[#This Row],[On Hand Stock (units)]]&gt;J1401,"Yes","No")</f>
        <v>No</v>
      </c>
      <c r="L1401" s="55">
        <f>Table1[[#This Row],[Lead Time (days)]]/Table1[[#This Row],[S-OTD]]</f>
        <v>32.941176470588239</v>
      </c>
      <c r="M1401" s="55">
        <f>(Table1[[#This Row],[Demand variability (COV)]]/100)*E1401</f>
        <v>0.7954</v>
      </c>
      <c r="N1401" s="55">
        <f>AVERAGE(Table1[[#This Row],[Lead Time (days)]],Table1[[#This Row],[Exp. Lead time]])</f>
        <v>30.47058823529412</v>
      </c>
      <c r="O1401" s="55">
        <f>(Table1[[#This Row],[Exp. Lead time]]-N1401)^2</f>
        <v>6.1038062283737116</v>
      </c>
      <c r="P1401" s="55">
        <v>6.1038062283737116</v>
      </c>
      <c r="Q1401" s="55">
        <f>1.64*SQRT(Table1[[#This Row],[Lead Time (days)]]*(M1401^2)+Table1[[#This Row],[APU
(units)]]*P1401)</f>
        <v>37.333929953550168</v>
      </c>
      <c r="R1401" s="58">
        <f>Table1[[#This Row],[Safety Stock]]+(E1401/30)*Table1[[#This Row],[Lead Time (days)]]</f>
        <v>113.8672632868835</v>
      </c>
      <c r="S1401" s="58" t="str">
        <f>IF(Table1[[#This Row],[On Hand Stock (units)]]&gt;R1401,"yes","no")</f>
        <v>no</v>
      </c>
      <c r="T1401" s="59">
        <f>Table1[[#This Row],[On Hand Stock (units)]]-J1401</f>
        <v>-115.16473426660721</v>
      </c>
      <c r="U1401" s="59">
        <f>Table1[[#This Row],[Exp. Lead time]]*Table1[[#This Row],[APU
(units)]]/30</f>
        <v>90.039215686274517</v>
      </c>
      <c r="V1401" s="59">
        <f>Table1[[#This Row],[On Hand Stock (units)]]+U1401</f>
        <v>179.87448141966729</v>
      </c>
      <c r="W1401" s="59" t="str">
        <f>IF(Table1[[#This Row],[On hand quantity after purchase]]&gt;Table1[[#This Row],[APU  Projection for oct]],"Yes","No")</f>
        <v>No</v>
      </c>
      <c r="X1401" s="59">
        <f>AE1401-Table1[[#This Row],[On Hand Stock (units)]]</f>
        <v>26056.43000946661</v>
      </c>
      <c r="Y1401" s="59">
        <f>MAX(Table1[[#This Row],[Qty required to meet next quarter]],Table1[[#This Row],[MOQ/One lead time demand]])</f>
        <v>26056.43000946661</v>
      </c>
      <c r="Z1401" s="59">
        <f>Table1[[#This Row],[Qty to purchase]]*Table1[[#This Row],[Std. Price ($)]]</f>
        <v>692356.02759369521</v>
      </c>
      <c r="AA1401" s="59"/>
      <c r="AB1401" s="59"/>
      <c r="AC1401" s="61">
        <f>Table1[[#This Row],[On Hand Stock (units)]]-(12*Table1[[#This Row],[APU
(units)]])</f>
        <v>-894.16473426660718</v>
      </c>
      <c r="AD1401" s="64">
        <v>984</v>
      </c>
      <c r="AE1401" s="65">
        <f>AD1401*Table1[[#This Row],[Std. Price ($)]]</f>
        <v>26146.265275200003</v>
      </c>
    </row>
    <row r="1402" spans="1:31" ht="18.5" x14ac:dyDescent="0.35">
      <c r="A1402" s="46">
        <v>70304.022869146793</v>
      </c>
      <c r="B1402" s="47">
        <v>12.3729443</v>
      </c>
      <c r="C1402" s="47">
        <v>808.457694118875</v>
      </c>
      <c r="D1402" s="47">
        <f>Table1[[#This Row],[On-Hand Stock ($)]]/Table1[[#This Row],[Std. Price ($)]]</f>
        <v>65.340768900000214</v>
      </c>
      <c r="E1402" s="48">
        <v>82</v>
      </c>
      <c r="F1402" s="49">
        <v>0.8</v>
      </c>
      <c r="G1402" s="48">
        <v>1</v>
      </c>
      <c r="H1402" s="48">
        <v>0.68</v>
      </c>
      <c r="I1402" s="48">
        <v>23</v>
      </c>
      <c r="J1402" s="55">
        <f>Table1[[#This Row],[APU
(units)]]+(Table1[[#This Row],[APU Trend]]*Table1[[#This Row],[APU
(units)]])</f>
        <v>147.60000000000002</v>
      </c>
      <c r="K1402" s="55" t="str">
        <f>IF(Table1[[#This Row],[On Hand Stock (units)]]&gt;J1402,"Yes","No")</f>
        <v>No</v>
      </c>
      <c r="L1402" s="55">
        <f>Table1[[#This Row],[Lead Time (days)]]/Table1[[#This Row],[S-OTD]]</f>
        <v>23</v>
      </c>
      <c r="M1402" s="55">
        <f>(Table1[[#This Row],[Demand variability (COV)]]/100)*E1402</f>
        <v>0.5576000000000001</v>
      </c>
      <c r="N1402" s="55">
        <f>AVERAGE(Table1[[#This Row],[Lead Time (days)]],Table1[[#This Row],[Exp. Lead time]])</f>
        <v>23</v>
      </c>
      <c r="O1402" s="55">
        <f>(Table1[[#This Row],[Exp. Lead time]]-N1402)^2</f>
        <v>0</v>
      </c>
      <c r="P1402" s="55">
        <v>0</v>
      </c>
      <c r="Q1402" s="55">
        <f>1.64*SQRT(Table1[[#This Row],[Lead Time (days)]]*(M1402^2)+Table1[[#This Row],[APU
(units)]]*P1402)</f>
        <v>4.3856152781346429</v>
      </c>
      <c r="R1402" s="58">
        <f>Table1[[#This Row],[Safety Stock]]+(E1402/30)*Table1[[#This Row],[Lead Time (days)]]</f>
        <v>67.252281944801311</v>
      </c>
      <c r="S1402" s="58" t="str">
        <f>IF(Table1[[#This Row],[On Hand Stock (units)]]&gt;R1402,"yes","no")</f>
        <v>no</v>
      </c>
      <c r="T1402" s="59">
        <f>Table1[[#This Row],[On Hand Stock (units)]]-J1402</f>
        <v>-82.259231099999809</v>
      </c>
      <c r="U1402" s="59">
        <f>Table1[[#This Row],[Exp. Lead time]]*Table1[[#This Row],[APU
(units)]]/30</f>
        <v>62.866666666666667</v>
      </c>
      <c r="V1402" s="59">
        <f>Table1[[#This Row],[On Hand Stock (units)]]+U1402</f>
        <v>128.20743556666687</v>
      </c>
      <c r="W1402" s="59" t="str">
        <f>IF(Table1[[#This Row],[On hand quantity after purchase]]&gt;Table1[[#This Row],[APU  Projection for oct]],"Yes","No")</f>
        <v>No</v>
      </c>
      <c r="X1402" s="59">
        <f>AE1402-Table1[[#This Row],[On Hand Stock (units)]]</f>
        <v>7848.3944053800014</v>
      </c>
      <c r="Y1402" s="59">
        <f>MAX(Table1[[#This Row],[Qty required to meet next quarter]],Table1[[#This Row],[MOQ/One lead time demand]])</f>
        <v>7848.3944053800014</v>
      </c>
      <c r="Z1402" s="59">
        <f>Table1[[#This Row],[Qty to purchase]]*Table1[[#This Row],[Std. Price ($)]]</f>
        <v>97107.746822198387</v>
      </c>
      <c r="AA1402" s="59"/>
      <c r="AB1402" s="59"/>
      <c r="AC1402" s="61">
        <f>Table1[[#This Row],[On Hand Stock (units)]]-(12*Table1[[#This Row],[APU
(units)]])</f>
        <v>-918.65923109999983</v>
      </c>
      <c r="AD1402" s="64">
        <v>639.60000000000014</v>
      </c>
      <c r="AE1402" s="65">
        <f>AD1402*Table1[[#This Row],[Std. Price ($)]]</f>
        <v>7913.735174280002</v>
      </c>
    </row>
    <row r="1403" spans="1:31" ht="18.5" x14ac:dyDescent="0.35">
      <c r="A1403" s="46">
        <v>68029.757896705749</v>
      </c>
      <c r="B1403" s="47">
        <v>9.3135763000000011</v>
      </c>
      <c r="C1403" s="47">
        <v>2859.027000220311</v>
      </c>
      <c r="D1403" s="47">
        <f>Table1[[#This Row],[On-Hand Stock ($)]]/Table1[[#This Row],[Std. Price ($)]]</f>
        <v>306.97413196908161</v>
      </c>
      <c r="E1403" s="48">
        <v>74</v>
      </c>
      <c r="F1403" s="49">
        <v>0.8</v>
      </c>
      <c r="G1403" s="48">
        <v>1</v>
      </c>
      <c r="H1403" s="48">
        <v>1.35</v>
      </c>
      <c r="I1403" s="48">
        <v>74</v>
      </c>
      <c r="J1403" s="55">
        <f>Table1[[#This Row],[APU
(units)]]+(Table1[[#This Row],[APU Trend]]*Table1[[#This Row],[APU
(units)]])</f>
        <v>133.19999999999999</v>
      </c>
      <c r="K1403" s="55" t="str">
        <f>IF(Table1[[#This Row],[On Hand Stock (units)]]&gt;J1403,"Yes","No")</f>
        <v>Yes</v>
      </c>
      <c r="L1403" s="55">
        <f>Table1[[#This Row],[Lead Time (days)]]/Table1[[#This Row],[S-OTD]]</f>
        <v>74</v>
      </c>
      <c r="M1403" s="55">
        <f>(Table1[[#This Row],[Demand variability (COV)]]/100)*E1403</f>
        <v>0.99900000000000011</v>
      </c>
      <c r="N1403" s="55">
        <f>AVERAGE(Table1[[#This Row],[Lead Time (days)]],Table1[[#This Row],[Exp. Lead time]])</f>
        <v>74</v>
      </c>
      <c r="O1403" s="55">
        <f>(Table1[[#This Row],[Exp. Lead time]]-N1403)^2</f>
        <v>0</v>
      </c>
      <c r="P1403" s="55">
        <v>0</v>
      </c>
      <c r="Q1403" s="55">
        <f>1.64*SQRT(Table1[[#This Row],[Lead Time (days)]]*(M1403^2)+Table1[[#This Row],[APU
(units)]]*P1403)</f>
        <v>14.093705624511959</v>
      </c>
      <c r="R1403" s="58">
        <f>Table1[[#This Row],[Safety Stock]]+(E1403/30)*Table1[[#This Row],[Lead Time (days)]]</f>
        <v>196.62703895784529</v>
      </c>
      <c r="S1403" s="58" t="str">
        <f>IF(Table1[[#This Row],[On Hand Stock (units)]]&gt;R1403,"yes","no")</f>
        <v>yes</v>
      </c>
      <c r="T1403" s="59">
        <f>Table1[[#This Row],[On Hand Stock (units)]]-J1403</f>
        <v>173.77413196908162</v>
      </c>
      <c r="U1403" s="59">
        <f>Table1[[#This Row],[Exp. Lead time]]*Table1[[#This Row],[APU
(units)]]/30</f>
        <v>182.53333333333333</v>
      </c>
      <c r="V1403" s="59">
        <f>Table1[[#This Row],[On Hand Stock (units)]]+U1403</f>
        <v>489.50746530241497</v>
      </c>
      <c r="W1403" s="59" t="str">
        <f>IF(Table1[[#This Row],[On hand quantity after purchase]]&gt;Table1[[#This Row],[APU  Projection for oct]],"Yes","No")</f>
        <v>Yes</v>
      </c>
      <c r="X1403" s="59">
        <f>AE1403-Table1[[#This Row],[On Hand Stock (units)]]</f>
        <v>5068.8221083909193</v>
      </c>
      <c r="Y1403" s="59">
        <f>MAX(Table1[[#This Row],[Qty required to meet next quarter]],Table1[[#This Row],[MOQ/One lead time demand]])</f>
        <v>5068.8221083909193</v>
      </c>
      <c r="Z1403" s="59">
        <f>Table1[[#This Row],[Qty to purchase]]*Table1[[#This Row],[Std. Price ($)]]</f>
        <v>47208.861457625702</v>
      </c>
      <c r="AA1403" s="59"/>
      <c r="AB1403" s="59"/>
      <c r="AC1403" s="61">
        <f>Table1[[#This Row],[On Hand Stock (units)]]-(12*Table1[[#This Row],[APU
(units)]])</f>
        <v>-581.02586803091845</v>
      </c>
      <c r="AD1403" s="64">
        <v>577.20000000000005</v>
      </c>
      <c r="AE1403" s="65">
        <f>AD1403*Table1[[#This Row],[Std. Price ($)]]</f>
        <v>5375.7962403600013</v>
      </c>
    </row>
    <row r="1404" spans="1:31" ht="18.5" x14ac:dyDescent="0.35">
      <c r="A1404" s="46">
        <v>93202.325427352829</v>
      </c>
      <c r="B1404" s="47">
        <v>12.396045500000001</v>
      </c>
      <c r="C1404" s="47">
        <v>278.45530177445943</v>
      </c>
      <c r="D1404" s="47">
        <f>Table1[[#This Row],[On-Hand Stock ($)]]/Table1[[#This Row],[Std. Price ($)]]</f>
        <v>22.463236503484872</v>
      </c>
      <c r="E1404" s="48">
        <v>26</v>
      </c>
      <c r="F1404" s="49">
        <v>-0.2</v>
      </c>
      <c r="G1404" s="48">
        <v>1</v>
      </c>
      <c r="H1404" s="48">
        <v>0.94</v>
      </c>
      <c r="I1404" s="48">
        <v>22</v>
      </c>
      <c r="J1404" s="55">
        <f>Table1[[#This Row],[APU
(units)]]+(Table1[[#This Row],[APU Trend]]*Table1[[#This Row],[APU
(units)]])</f>
        <v>20.8</v>
      </c>
      <c r="K1404" s="55" t="str">
        <f>IF(Table1[[#This Row],[On Hand Stock (units)]]&gt;J1404,"Yes","No")</f>
        <v>Yes</v>
      </c>
      <c r="L1404" s="55">
        <f>Table1[[#This Row],[Lead Time (days)]]/Table1[[#This Row],[S-OTD]]</f>
        <v>22</v>
      </c>
      <c r="M1404" s="55">
        <f>(Table1[[#This Row],[Demand variability (COV)]]/100)*E1404</f>
        <v>0.24439999999999995</v>
      </c>
      <c r="N1404" s="55">
        <f>AVERAGE(Table1[[#This Row],[Lead Time (days)]],Table1[[#This Row],[Exp. Lead time]])</f>
        <v>22</v>
      </c>
      <c r="O1404" s="55">
        <f>(Table1[[#This Row],[Exp. Lead time]]-N1404)^2</f>
        <v>0</v>
      </c>
      <c r="P1404" s="55">
        <v>0</v>
      </c>
      <c r="Q1404" s="55">
        <f>1.64*SQRT(Table1[[#This Row],[Lead Time (days)]]*(M1404^2)+Table1[[#This Row],[APU
(units)]]*P1404)</f>
        <v>1.8799936831893871</v>
      </c>
      <c r="R1404" s="58">
        <f>Table1[[#This Row],[Safety Stock]]+(E1404/30)*Table1[[#This Row],[Lead Time (days)]]</f>
        <v>20.946660349856053</v>
      </c>
      <c r="S1404" s="58" t="str">
        <f>IF(Table1[[#This Row],[On Hand Stock (units)]]&gt;R1404,"yes","no")</f>
        <v>yes</v>
      </c>
      <c r="T1404" s="59">
        <f>Table1[[#This Row],[On Hand Stock (units)]]-J1404</f>
        <v>1.6632365034848711</v>
      </c>
      <c r="U1404" s="59">
        <f>Table1[[#This Row],[Exp. Lead time]]*Table1[[#This Row],[APU
(units)]]/30</f>
        <v>19.066666666666666</v>
      </c>
      <c r="V1404" s="59">
        <f>Table1[[#This Row],[On Hand Stock (units)]]+U1404</f>
        <v>41.529903170151542</v>
      </c>
      <c r="W1404" s="59" t="str">
        <f>IF(Table1[[#This Row],[On hand quantity after purchase]]&gt;Table1[[#This Row],[APU  Projection for oct]],"Yes","No")</f>
        <v>Yes</v>
      </c>
      <c r="X1404" s="59">
        <f>AE1404-Table1[[#This Row],[On Hand Stock (units)]]</f>
        <v>557.6716928965152</v>
      </c>
      <c r="Y1404" s="59">
        <f>MAX(Table1[[#This Row],[Qty required to meet next quarter]],Table1[[#This Row],[MOQ/One lead time demand]])</f>
        <v>557.6716928965152</v>
      </c>
      <c r="Z1404" s="59">
        <f>Table1[[#This Row],[Qty to purchase]]*Table1[[#This Row],[Std. Price ($)]]</f>
        <v>6912.9236792072297</v>
      </c>
      <c r="AA1404" s="59"/>
      <c r="AB1404" s="59"/>
      <c r="AC1404" s="61">
        <f>Table1[[#This Row],[On Hand Stock (units)]]-(12*Table1[[#This Row],[APU
(units)]])</f>
        <v>-289.53676349651511</v>
      </c>
      <c r="AD1404" s="64">
        <v>46.8</v>
      </c>
      <c r="AE1404" s="65">
        <f>AD1404*Table1[[#This Row],[Std. Price ($)]]</f>
        <v>580.13492940000003</v>
      </c>
    </row>
    <row r="1405" spans="1:31" ht="18.5" x14ac:dyDescent="0.35">
      <c r="A1405" s="46">
        <v>45879.092839226279</v>
      </c>
      <c r="B1405" s="47">
        <v>9.017713500000001</v>
      </c>
      <c r="C1405" s="47">
        <v>43.025652031809344</v>
      </c>
      <c r="D1405" s="47">
        <f>Table1[[#This Row],[On-Hand Stock ($)]]/Table1[[#This Row],[Std. Price ($)]]</f>
        <v>4.7712374130991559</v>
      </c>
      <c r="E1405" s="48">
        <v>58</v>
      </c>
      <c r="F1405" s="49">
        <v>0.6</v>
      </c>
      <c r="G1405" s="48">
        <v>1</v>
      </c>
      <c r="H1405" s="48">
        <v>0.42</v>
      </c>
      <c r="I1405" s="48">
        <v>4</v>
      </c>
      <c r="J1405" s="55">
        <f>Table1[[#This Row],[APU
(units)]]+(Table1[[#This Row],[APU Trend]]*Table1[[#This Row],[APU
(units)]])</f>
        <v>92.8</v>
      </c>
      <c r="K1405" s="55" t="str">
        <f>IF(Table1[[#This Row],[On Hand Stock (units)]]&gt;J1405,"Yes","No")</f>
        <v>No</v>
      </c>
      <c r="L1405" s="55">
        <f>Table1[[#This Row],[Lead Time (days)]]/Table1[[#This Row],[S-OTD]]</f>
        <v>4</v>
      </c>
      <c r="M1405" s="55">
        <f>(Table1[[#This Row],[Demand variability (COV)]]/100)*E1405</f>
        <v>0.24359999999999998</v>
      </c>
      <c r="N1405" s="55">
        <f>AVERAGE(Table1[[#This Row],[Lead Time (days)]],Table1[[#This Row],[Exp. Lead time]])</f>
        <v>4</v>
      </c>
      <c r="O1405" s="55">
        <f>(Table1[[#This Row],[Exp. Lead time]]-N1405)^2</f>
        <v>0</v>
      </c>
      <c r="P1405" s="55">
        <v>0</v>
      </c>
      <c r="Q1405" s="55">
        <f>1.64*SQRT(Table1[[#This Row],[Lead Time (days)]]*(M1405^2)+Table1[[#This Row],[APU
(units)]]*P1405)</f>
        <v>0.79900799999999994</v>
      </c>
      <c r="R1405" s="58">
        <f>Table1[[#This Row],[Safety Stock]]+(E1405/30)*Table1[[#This Row],[Lead Time (days)]]</f>
        <v>8.5323413333333331</v>
      </c>
      <c r="S1405" s="58" t="str">
        <f>IF(Table1[[#This Row],[On Hand Stock (units)]]&gt;R1405,"yes","no")</f>
        <v>no</v>
      </c>
      <c r="T1405" s="59">
        <f>Table1[[#This Row],[On Hand Stock (units)]]-J1405</f>
        <v>-88.028762586900839</v>
      </c>
      <c r="U1405" s="59">
        <f>Table1[[#This Row],[Exp. Lead time]]*Table1[[#This Row],[APU
(units)]]/30</f>
        <v>7.7333333333333334</v>
      </c>
      <c r="V1405" s="59">
        <f>Table1[[#This Row],[On Hand Stock (units)]]+U1405</f>
        <v>12.504570746432488</v>
      </c>
      <c r="W1405" s="59" t="str">
        <f>IF(Table1[[#This Row],[On hand quantity after purchase]]&gt;Table1[[#This Row],[APU  Projection for oct]],"Yes","No")</f>
        <v>No</v>
      </c>
      <c r="X1405" s="59">
        <f>AE1405-Table1[[#This Row],[On Hand Stock (units)]]</f>
        <v>3447.2094903869006</v>
      </c>
      <c r="Y1405" s="59">
        <f>MAX(Table1[[#This Row],[Qty required to meet next quarter]],Table1[[#This Row],[MOQ/One lead time demand]])</f>
        <v>3447.2094903869006</v>
      </c>
      <c r="Z1405" s="59">
        <f>Table1[[#This Row],[Qty to purchase]]*Table1[[#This Row],[Std. Price ($)]]</f>
        <v>31085.947558790078</v>
      </c>
      <c r="AA1405" s="59"/>
      <c r="AB1405" s="59"/>
      <c r="AC1405" s="61">
        <f>Table1[[#This Row],[On Hand Stock (units)]]-(12*Table1[[#This Row],[APU
(units)]])</f>
        <v>-691.22876258690087</v>
      </c>
      <c r="AD1405" s="64">
        <v>382.79999999999995</v>
      </c>
      <c r="AE1405" s="65">
        <f>AD1405*Table1[[#This Row],[Std. Price ($)]]</f>
        <v>3451.9807277999998</v>
      </c>
    </row>
    <row r="1406" spans="1:31" ht="18.5" x14ac:dyDescent="0.35">
      <c r="A1406" s="46">
        <v>27165.817331641618</v>
      </c>
      <c r="B1406" s="47">
        <v>30.865880399999998</v>
      </c>
      <c r="C1406" s="47">
        <v>146.46108203343761</v>
      </c>
      <c r="D1406" s="47">
        <f>Table1[[#This Row],[On-Hand Stock ($)]]/Table1[[#This Row],[Std. Price ($)]]</f>
        <v>4.7450803325680484</v>
      </c>
      <c r="E1406" s="48">
        <v>34</v>
      </c>
      <c r="F1406" s="49">
        <v>1.5</v>
      </c>
      <c r="G1406" s="48">
        <v>1</v>
      </c>
      <c r="H1406" s="48">
        <v>1.18</v>
      </c>
      <c r="I1406" s="48">
        <v>3</v>
      </c>
      <c r="J1406" s="55">
        <f>Table1[[#This Row],[APU
(units)]]+(Table1[[#This Row],[APU Trend]]*Table1[[#This Row],[APU
(units)]])</f>
        <v>85</v>
      </c>
      <c r="K1406" s="55" t="str">
        <f>IF(Table1[[#This Row],[On Hand Stock (units)]]&gt;J1406,"Yes","No")</f>
        <v>No</v>
      </c>
      <c r="L1406" s="55">
        <f>Table1[[#This Row],[Lead Time (days)]]/Table1[[#This Row],[S-OTD]]</f>
        <v>3</v>
      </c>
      <c r="M1406" s="55">
        <f>(Table1[[#This Row],[Demand variability (COV)]]/100)*E1406</f>
        <v>0.4012</v>
      </c>
      <c r="N1406" s="55">
        <f>AVERAGE(Table1[[#This Row],[Lead Time (days)]],Table1[[#This Row],[Exp. Lead time]])</f>
        <v>3</v>
      </c>
      <c r="O1406" s="55">
        <f>(Table1[[#This Row],[Exp. Lead time]]-N1406)^2</f>
        <v>0</v>
      </c>
      <c r="P1406" s="55">
        <v>0</v>
      </c>
      <c r="Q1406" s="55">
        <f>1.64*SQRT(Table1[[#This Row],[Lead Time (days)]]*(M1406^2)+Table1[[#This Row],[APU
(units)]]*P1406)</f>
        <v>1.1396340057544792</v>
      </c>
      <c r="R1406" s="58">
        <f>Table1[[#This Row],[Safety Stock]]+(E1406/30)*Table1[[#This Row],[Lead Time (days)]]</f>
        <v>4.5396340057544791</v>
      </c>
      <c r="S1406" s="58" t="str">
        <f>IF(Table1[[#This Row],[On Hand Stock (units)]]&gt;R1406,"yes","no")</f>
        <v>yes</v>
      </c>
      <c r="T1406" s="59">
        <f>Table1[[#This Row],[On Hand Stock (units)]]-J1406</f>
        <v>-80.254919667431949</v>
      </c>
      <c r="U1406" s="59">
        <f>Table1[[#This Row],[Exp. Lead time]]*Table1[[#This Row],[APU
(units)]]/30</f>
        <v>3.4</v>
      </c>
      <c r="V1406" s="59">
        <f>Table1[[#This Row],[On Hand Stock (units)]]+U1406</f>
        <v>8.1450803325680479</v>
      </c>
      <c r="W1406" s="59" t="str">
        <f>IF(Table1[[#This Row],[On hand quantity after purchase]]&gt;Table1[[#This Row],[APU  Projection for oct]],"Yes","No")</f>
        <v>No</v>
      </c>
      <c r="X1406" s="59">
        <f>AE1406-Table1[[#This Row],[On Hand Stock (units)]]</f>
        <v>12588.534122867432</v>
      </c>
      <c r="Y1406" s="59">
        <f>MAX(Table1[[#This Row],[Qty required to meet next quarter]],Table1[[#This Row],[MOQ/One lead time demand]])</f>
        <v>12588.534122867432</v>
      </c>
      <c r="Z1406" s="59">
        <f>Table1[[#This Row],[Qty to purchase]]*Table1[[#This Row],[Std. Price ($)]]</f>
        <v>388556.188647745</v>
      </c>
      <c r="AA1406" s="59"/>
      <c r="AB1406" s="59"/>
      <c r="AC1406" s="61">
        <f>Table1[[#This Row],[On Hand Stock (units)]]-(12*Table1[[#This Row],[APU
(units)]])</f>
        <v>-403.25491966743198</v>
      </c>
      <c r="AD1406" s="64">
        <v>408</v>
      </c>
      <c r="AE1406" s="65">
        <f>AD1406*Table1[[#This Row],[Std. Price ($)]]</f>
        <v>12593.2792032</v>
      </c>
    </row>
    <row r="1407" spans="1:31" ht="18.5" x14ac:dyDescent="0.35">
      <c r="A1407" s="46">
        <v>26443.534304110839</v>
      </c>
      <c r="B1407" s="47">
        <v>14.964729200000003</v>
      </c>
      <c r="C1407" s="47">
        <v>2748.7579724542011</v>
      </c>
      <c r="D1407" s="47">
        <f>Table1[[#This Row],[On-Hand Stock ($)]]/Table1[[#This Row],[Std. Price ($)]]</f>
        <v>183.68243993711565</v>
      </c>
      <c r="E1407" s="48">
        <v>106</v>
      </c>
      <c r="F1407" s="49">
        <v>0.8</v>
      </c>
      <c r="G1407" s="48">
        <v>0.85</v>
      </c>
      <c r="H1407" s="48">
        <v>1.89</v>
      </c>
      <c r="I1407" s="48">
        <v>23</v>
      </c>
      <c r="J1407" s="55">
        <f>Table1[[#This Row],[APU
(units)]]+(Table1[[#This Row],[APU Trend]]*Table1[[#This Row],[APU
(units)]])</f>
        <v>190.8</v>
      </c>
      <c r="K1407" s="55" t="str">
        <f>IF(Table1[[#This Row],[On Hand Stock (units)]]&gt;J1407,"Yes","No")</f>
        <v>No</v>
      </c>
      <c r="L1407" s="55">
        <f>Table1[[#This Row],[Lead Time (days)]]/Table1[[#This Row],[S-OTD]]</f>
        <v>27.058823529411764</v>
      </c>
      <c r="M1407" s="55">
        <f>(Table1[[#This Row],[Demand variability (COV)]]/100)*E1407</f>
        <v>2.0034000000000001</v>
      </c>
      <c r="N1407" s="55">
        <f>AVERAGE(Table1[[#This Row],[Lead Time (days)]],Table1[[#This Row],[Exp. Lead time]])</f>
        <v>25.029411764705884</v>
      </c>
      <c r="O1407" s="55">
        <f>(Table1[[#This Row],[Exp. Lead time]]-N1407)^2</f>
        <v>4.1185121107266358</v>
      </c>
      <c r="P1407" s="55">
        <v>4.1185121107266358</v>
      </c>
      <c r="Q1407" s="55">
        <f>1.64*SQRT(Table1[[#This Row],[Lead Time (days)]]*(M1407^2)+Table1[[#This Row],[APU
(units)]]*P1407)</f>
        <v>37.715555681044208</v>
      </c>
      <c r="R1407" s="58">
        <f>Table1[[#This Row],[Safety Stock]]+(E1407/30)*Table1[[#This Row],[Lead Time (days)]]</f>
        <v>118.98222234771087</v>
      </c>
      <c r="S1407" s="58" t="str">
        <f>IF(Table1[[#This Row],[On Hand Stock (units)]]&gt;R1407,"yes","no")</f>
        <v>yes</v>
      </c>
      <c r="T1407" s="59">
        <f>Table1[[#This Row],[On Hand Stock (units)]]-J1407</f>
        <v>-7.1175600628843654</v>
      </c>
      <c r="U1407" s="59">
        <f>Table1[[#This Row],[Exp. Lead time]]*Table1[[#This Row],[APU
(units)]]/30</f>
        <v>95.607843137254889</v>
      </c>
      <c r="V1407" s="59">
        <f>Table1[[#This Row],[On Hand Stock (units)]]+U1407</f>
        <v>279.29028307437056</v>
      </c>
      <c r="W1407" s="59" t="str">
        <f>IF(Table1[[#This Row],[On hand quantity after purchase]]&gt;Table1[[#This Row],[APU  Projection for oct]],"Yes","No")</f>
        <v>Yes</v>
      </c>
      <c r="X1407" s="59">
        <f>AE1407-Table1[[#This Row],[On Hand Stock (units)]]</f>
        <v>12189.155662622887</v>
      </c>
      <c r="Y1407" s="59">
        <f>MAX(Table1[[#This Row],[Qty required to meet next quarter]],Table1[[#This Row],[MOQ/One lead time demand]])</f>
        <v>12189.155662622887</v>
      </c>
      <c r="Z1407" s="59">
        <f>Table1[[#This Row],[Qty to purchase]]*Table1[[#This Row],[Std. Price ($)]]</f>
        <v>182407.4136677981</v>
      </c>
      <c r="AA1407" s="59"/>
      <c r="AB1407" s="59"/>
      <c r="AC1407" s="61">
        <f>Table1[[#This Row],[On Hand Stock (units)]]-(12*Table1[[#This Row],[APU
(units)]])</f>
        <v>-1088.3175600628842</v>
      </c>
      <c r="AD1407" s="64">
        <v>826.80000000000007</v>
      </c>
      <c r="AE1407" s="65">
        <f>AD1407*Table1[[#This Row],[Std. Price ($)]]</f>
        <v>12372.838102560003</v>
      </c>
    </row>
    <row r="1408" spans="1:31" ht="18.5" x14ac:dyDescent="0.35">
      <c r="A1408" s="46">
        <v>43598.469643941375</v>
      </c>
      <c r="B1408" s="47">
        <v>92.966119599999999</v>
      </c>
      <c r="C1408" s="47">
        <v>1545.2250456073732</v>
      </c>
      <c r="D1408" s="47">
        <f>Table1[[#This Row],[On-Hand Stock ($)]]/Table1[[#This Row],[Std. Price ($)]]</f>
        <v>16.621378328534359</v>
      </c>
      <c r="E1408" s="48">
        <v>58</v>
      </c>
      <c r="F1408" s="49">
        <v>1.5</v>
      </c>
      <c r="G1408" s="48">
        <v>1</v>
      </c>
      <c r="H1408" s="48">
        <v>0.56000000000000005</v>
      </c>
      <c r="I1408" s="48">
        <v>16</v>
      </c>
      <c r="J1408" s="55">
        <f>Table1[[#This Row],[APU
(units)]]+(Table1[[#This Row],[APU Trend]]*Table1[[#This Row],[APU
(units)]])</f>
        <v>145</v>
      </c>
      <c r="K1408" s="55" t="str">
        <f>IF(Table1[[#This Row],[On Hand Stock (units)]]&gt;J1408,"Yes","No")</f>
        <v>No</v>
      </c>
      <c r="L1408" s="55">
        <f>Table1[[#This Row],[Lead Time (days)]]/Table1[[#This Row],[S-OTD]]</f>
        <v>16</v>
      </c>
      <c r="M1408" s="55">
        <f>(Table1[[#This Row],[Demand variability (COV)]]/100)*E1408</f>
        <v>0.32480000000000003</v>
      </c>
      <c r="N1408" s="55">
        <f>AVERAGE(Table1[[#This Row],[Lead Time (days)]],Table1[[#This Row],[Exp. Lead time]])</f>
        <v>16</v>
      </c>
      <c r="O1408" s="55">
        <f>(Table1[[#This Row],[Exp. Lead time]]-N1408)^2</f>
        <v>0</v>
      </c>
      <c r="P1408" s="55">
        <v>0</v>
      </c>
      <c r="Q1408" s="55">
        <f>1.64*SQRT(Table1[[#This Row],[Lead Time (days)]]*(M1408^2)+Table1[[#This Row],[APU
(units)]]*P1408)</f>
        <v>2.1306880000000001</v>
      </c>
      <c r="R1408" s="58">
        <f>Table1[[#This Row],[Safety Stock]]+(E1408/30)*Table1[[#This Row],[Lead Time (days)]]</f>
        <v>33.064021333333336</v>
      </c>
      <c r="S1408" s="58" t="str">
        <f>IF(Table1[[#This Row],[On Hand Stock (units)]]&gt;R1408,"yes","no")</f>
        <v>no</v>
      </c>
      <c r="T1408" s="59">
        <f>Table1[[#This Row],[On Hand Stock (units)]]-J1408</f>
        <v>-128.37862167146565</v>
      </c>
      <c r="U1408" s="59">
        <f>Table1[[#This Row],[Exp. Lead time]]*Table1[[#This Row],[APU
(units)]]/30</f>
        <v>30.933333333333334</v>
      </c>
      <c r="V1408" s="59">
        <f>Table1[[#This Row],[On Hand Stock (units)]]+U1408</f>
        <v>47.554711661867692</v>
      </c>
      <c r="W1408" s="59" t="str">
        <f>IF(Table1[[#This Row],[On hand quantity after purchase]]&gt;Table1[[#This Row],[APU  Projection for oct]],"Yes","No")</f>
        <v>No</v>
      </c>
      <c r="X1408" s="59">
        <f>AE1408-Table1[[#This Row],[On Hand Stock (units)]]</f>
        <v>64687.797863271466</v>
      </c>
      <c r="Y1408" s="59">
        <f>MAX(Table1[[#This Row],[Qty required to meet next quarter]],Table1[[#This Row],[MOQ/One lead time demand]])</f>
        <v>64687.797863271466</v>
      </c>
      <c r="Z1408" s="59">
        <f>Table1[[#This Row],[Qty to purchase]]*Table1[[#This Row],[Std. Price ($)]]</f>
        <v>6013773.5528175198</v>
      </c>
      <c r="AA1408" s="59"/>
      <c r="AB1408" s="59"/>
      <c r="AC1408" s="61">
        <f>Table1[[#This Row],[On Hand Stock (units)]]-(12*Table1[[#This Row],[APU
(units)]])</f>
        <v>-679.37862167146568</v>
      </c>
      <c r="AD1408" s="64">
        <v>696</v>
      </c>
      <c r="AE1408" s="65">
        <f>AD1408*Table1[[#This Row],[Std. Price ($)]]</f>
        <v>64704.419241600001</v>
      </c>
    </row>
    <row r="1409" spans="1:31" ht="18.5" x14ac:dyDescent="0.35">
      <c r="A1409" s="46">
        <v>64582.059180861019</v>
      </c>
      <c r="B1409" s="47">
        <v>27.484165100000002</v>
      </c>
      <c r="C1409" s="47">
        <v>1397.2336069876803</v>
      </c>
      <c r="D1409" s="47">
        <f>Table1[[#This Row],[On-Hand Stock ($)]]/Table1[[#This Row],[Std. Price ($)]]</f>
        <v>50.837767925782117</v>
      </c>
      <c r="E1409" s="48">
        <v>50</v>
      </c>
      <c r="F1409" s="49">
        <v>0.4</v>
      </c>
      <c r="G1409" s="48">
        <v>1</v>
      </c>
      <c r="H1409" s="48">
        <v>1.1200000000000001</v>
      </c>
      <c r="I1409" s="48">
        <v>28</v>
      </c>
      <c r="J1409" s="55">
        <f>Table1[[#This Row],[APU
(units)]]+(Table1[[#This Row],[APU Trend]]*Table1[[#This Row],[APU
(units)]])</f>
        <v>70</v>
      </c>
      <c r="K1409" s="55" t="str">
        <f>IF(Table1[[#This Row],[On Hand Stock (units)]]&gt;J1409,"Yes","No")</f>
        <v>No</v>
      </c>
      <c r="L1409" s="55">
        <f>Table1[[#This Row],[Lead Time (days)]]/Table1[[#This Row],[S-OTD]]</f>
        <v>28</v>
      </c>
      <c r="M1409" s="55">
        <f>(Table1[[#This Row],[Demand variability (COV)]]/100)*E1409</f>
        <v>0.56000000000000005</v>
      </c>
      <c r="N1409" s="55">
        <f>AVERAGE(Table1[[#This Row],[Lead Time (days)]],Table1[[#This Row],[Exp. Lead time]])</f>
        <v>28</v>
      </c>
      <c r="O1409" s="55">
        <f>(Table1[[#This Row],[Exp. Lead time]]-N1409)^2</f>
        <v>0</v>
      </c>
      <c r="P1409" s="55">
        <v>0</v>
      </c>
      <c r="Q1409" s="55">
        <f>1.64*SQRT(Table1[[#This Row],[Lead Time (days)]]*(M1409^2)+Table1[[#This Row],[APU
(units)]]*P1409)</f>
        <v>4.8597160081634403</v>
      </c>
      <c r="R1409" s="58">
        <f>Table1[[#This Row],[Safety Stock]]+(E1409/30)*Table1[[#This Row],[Lead Time (days)]]</f>
        <v>51.52638267483011</v>
      </c>
      <c r="S1409" s="58" t="str">
        <f>IF(Table1[[#This Row],[On Hand Stock (units)]]&gt;R1409,"yes","no")</f>
        <v>no</v>
      </c>
      <c r="T1409" s="59">
        <f>Table1[[#This Row],[On Hand Stock (units)]]-J1409</f>
        <v>-19.162232074217883</v>
      </c>
      <c r="U1409" s="59">
        <f>Table1[[#This Row],[Exp. Lead time]]*Table1[[#This Row],[APU
(units)]]/30</f>
        <v>46.666666666666664</v>
      </c>
      <c r="V1409" s="59">
        <f>Table1[[#This Row],[On Hand Stock (units)]]+U1409</f>
        <v>97.504434592448774</v>
      </c>
      <c r="W1409" s="59" t="str">
        <f>IF(Table1[[#This Row],[On hand quantity after purchase]]&gt;Table1[[#This Row],[APU  Projection for oct]],"Yes","No")</f>
        <v>Yes</v>
      </c>
      <c r="X1409" s="59">
        <f>AE1409-Table1[[#This Row],[On Hand Stock (units)]]</f>
        <v>7369.8868090742189</v>
      </c>
      <c r="Y1409" s="59">
        <f>MAX(Table1[[#This Row],[Qty required to meet next quarter]],Table1[[#This Row],[MOQ/One lead time demand]])</f>
        <v>7369.8868090742189</v>
      </c>
      <c r="Z1409" s="59">
        <f>Table1[[#This Row],[Qty to purchase]]*Table1[[#This Row],[Std. Price ($)]]</f>
        <v>202555.18582890803</v>
      </c>
      <c r="AA1409" s="59"/>
      <c r="AB1409" s="59"/>
      <c r="AC1409" s="61">
        <f>Table1[[#This Row],[On Hand Stock (units)]]-(12*Table1[[#This Row],[APU
(units)]])</f>
        <v>-549.16223207421785</v>
      </c>
      <c r="AD1409" s="64">
        <v>270</v>
      </c>
      <c r="AE1409" s="65">
        <f>AD1409*Table1[[#This Row],[Std. Price ($)]]</f>
        <v>7420.7245770000009</v>
      </c>
    </row>
    <row r="1410" spans="1:31" ht="18.5" x14ac:dyDescent="0.35">
      <c r="A1410" s="46">
        <v>80846.916801450992</v>
      </c>
      <c r="B1410" s="47">
        <v>57.131905699999997</v>
      </c>
      <c r="C1410" s="47">
        <v>3707.673512540498</v>
      </c>
      <c r="D1410" s="47">
        <f>Table1[[#This Row],[On-Hand Stock ($)]]/Table1[[#This Row],[Std. Price ($)]]</f>
        <v>64.89672394282654</v>
      </c>
      <c r="E1410" s="48">
        <v>66</v>
      </c>
      <c r="F1410" s="49">
        <v>-0.2</v>
      </c>
      <c r="G1410" s="48">
        <v>0.75</v>
      </c>
      <c r="H1410" s="48">
        <v>1.47</v>
      </c>
      <c r="I1410" s="48">
        <v>17</v>
      </c>
      <c r="J1410" s="55">
        <f>Table1[[#This Row],[APU
(units)]]+(Table1[[#This Row],[APU Trend]]*Table1[[#This Row],[APU
(units)]])</f>
        <v>52.8</v>
      </c>
      <c r="K1410" s="55" t="str">
        <f>IF(Table1[[#This Row],[On Hand Stock (units)]]&gt;J1410,"Yes","No")</f>
        <v>Yes</v>
      </c>
      <c r="L1410" s="55">
        <f>Table1[[#This Row],[Lead Time (days)]]/Table1[[#This Row],[S-OTD]]</f>
        <v>22.666666666666668</v>
      </c>
      <c r="M1410" s="55">
        <f>(Table1[[#This Row],[Demand variability (COV)]]/100)*E1410</f>
        <v>0.97019999999999995</v>
      </c>
      <c r="N1410" s="55">
        <f>AVERAGE(Table1[[#This Row],[Lead Time (days)]],Table1[[#This Row],[Exp. Lead time]])</f>
        <v>19.833333333333336</v>
      </c>
      <c r="O1410" s="55">
        <f>(Table1[[#This Row],[Exp. Lead time]]-N1410)^2</f>
        <v>8.0277777777777715</v>
      </c>
      <c r="P1410" s="55">
        <v>8.0277777777777715</v>
      </c>
      <c r="Q1410" s="55">
        <f>1.64*SQRT(Table1[[#This Row],[Lead Time (days)]]*(M1410^2)+Table1[[#This Row],[APU
(units)]]*P1410)</f>
        <v>38.315511671434841</v>
      </c>
      <c r="R1410" s="58">
        <f>Table1[[#This Row],[Safety Stock]]+(E1410/30)*Table1[[#This Row],[Lead Time (days)]]</f>
        <v>75.715511671434854</v>
      </c>
      <c r="S1410" s="58" t="str">
        <f>IF(Table1[[#This Row],[On Hand Stock (units)]]&gt;R1410,"yes","no")</f>
        <v>no</v>
      </c>
      <c r="T1410" s="59">
        <f>Table1[[#This Row],[On Hand Stock (units)]]-J1410</f>
        <v>12.096723942826543</v>
      </c>
      <c r="U1410" s="59">
        <f>Table1[[#This Row],[Exp. Lead time]]*Table1[[#This Row],[APU
(units)]]/30</f>
        <v>49.866666666666667</v>
      </c>
      <c r="V1410" s="59">
        <f>Table1[[#This Row],[On Hand Stock (units)]]+U1410</f>
        <v>114.7633906094932</v>
      </c>
      <c r="W1410" s="59" t="str">
        <f>IF(Table1[[#This Row],[On hand quantity after purchase]]&gt;Table1[[#This Row],[APU  Projection for oct]],"Yes","No")</f>
        <v>Yes</v>
      </c>
      <c r="X1410" s="59">
        <f>AE1410-Table1[[#This Row],[On Hand Stock (units)]]</f>
        <v>6722.3736732171719</v>
      </c>
      <c r="Y1410" s="59">
        <f>MAX(Table1[[#This Row],[Qty required to meet next quarter]],Table1[[#This Row],[MOQ/One lead time demand]])</f>
        <v>6722.3736732171719</v>
      </c>
      <c r="Z1410" s="59">
        <f>Table1[[#This Row],[Qty to purchase]]*Table1[[#This Row],[Std. Price ($)]]</f>
        <v>384062.01877840608</v>
      </c>
      <c r="AA1410" s="59"/>
      <c r="AB1410" s="59"/>
      <c r="AC1410" s="61">
        <f>Table1[[#This Row],[On Hand Stock (units)]]-(12*Table1[[#This Row],[APU
(units)]])</f>
        <v>-727.1032760571735</v>
      </c>
      <c r="AD1410" s="64">
        <v>118.79999999999998</v>
      </c>
      <c r="AE1410" s="65">
        <f>AD1410*Table1[[#This Row],[Std. Price ($)]]</f>
        <v>6787.2703971599985</v>
      </c>
    </row>
    <row r="1411" spans="1:31" ht="18.5" x14ac:dyDescent="0.35">
      <c r="A1411" s="46">
        <v>78905.075365631157</v>
      </c>
      <c r="B1411" s="47">
        <v>8.5585161999999997</v>
      </c>
      <c r="C1411" s="47">
        <v>88.249117370516672</v>
      </c>
      <c r="D1411" s="47">
        <f>Table1[[#This Row],[On-Hand Stock ($)]]/Table1[[#This Row],[Std. Price ($)]]</f>
        <v>10.311263694344198</v>
      </c>
      <c r="E1411" s="48">
        <v>98</v>
      </c>
      <c r="F1411" s="49">
        <v>-0.4</v>
      </c>
      <c r="G1411" s="48">
        <v>1</v>
      </c>
      <c r="H1411" s="48">
        <v>1.25</v>
      </c>
      <c r="I1411" s="48">
        <v>2</v>
      </c>
      <c r="J1411" s="55">
        <f>Table1[[#This Row],[APU
(units)]]+(Table1[[#This Row],[APU Trend]]*Table1[[#This Row],[APU
(units)]])</f>
        <v>58.8</v>
      </c>
      <c r="K1411" s="55" t="str">
        <f>IF(Table1[[#This Row],[On Hand Stock (units)]]&gt;J1411,"Yes","No")</f>
        <v>No</v>
      </c>
      <c r="L1411" s="55">
        <f>Table1[[#This Row],[Lead Time (days)]]/Table1[[#This Row],[S-OTD]]</f>
        <v>2</v>
      </c>
      <c r="M1411" s="55">
        <f>(Table1[[#This Row],[Demand variability (COV)]]/100)*E1411</f>
        <v>1.2250000000000001</v>
      </c>
      <c r="N1411" s="55">
        <f>AVERAGE(Table1[[#This Row],[Lead Time (days)]],Table1[[#This Row],[Exp. Lead time]])</f>
        <v>2</v>
      </c>
      <c r="O1411" s="55">
        <f>(Table1[[#This Row],[Exp. Lead time]]-N1411)^2</f>
        <v>0</v>
      </c>
      <c r="P1411" s="55">
        <v>0</v>
      </c>
      <c r="Q1411" s="55">
        <f>1.64*SQRT(Table1[[#This Row],[Lead Time (days)]]*(M1411^2)+Table1[[#This Row],[APU
(units)]]*P1411)</f>
        <v>2.8411550468075482</v>
      </c>
      <c r="R1411" s="58">
        <f>Table1[[#This Row],[Safety Stock]]+(E1411/30)*Table1[[#This Row],[Lead Time (days)]]</f>
        <v>9.3744883801408818</v>
      </c>
      <c r="S1411" s="58" t="str">
        <f>IF(Table1[[#This Row],[On Hand Stock (units)]]&gt;R1411,"yes","no")</f>
        <v>yes</v>
      </c>
      <c r="T1411" s="59">
        <f>Table1[[#This Row],[On Hand Stock (units)]]-J1411</f>
        <v>-48.488736305655799</v>
      </c>
      <c r="U1411" s="59">
        <f>Table1[[#This Row],[Exp. Lead time]]*Table1[[#This Row],[APU
(units)]]/30</f>
        <v>6.5333333333333332</v>
      </c>
      <c r="V1411" s="59">
        <f>Table1[[#This Row],[On Hand Stock (units)]]+U1411</f>
        <v>16.84459702767753</v>
      </c>
      <c r="W1411" s="59" t="str">
        <f>IF(Table1[[#This Row],[On hand quantity after purchase]]&gt;Table1[[#This Row],[APU  Projection for oct]],"Yes","No")</f>
        <v>No</v>
      </c>
      <c r="X1411" s="59">
        <f>AE1411-Table1[[#This Row],[On Hand Stock (units)]]</f>
        <v>492.92948886565551</v>
      </c>
      <c r="Y1411" s="59">
        <f>MAX(Table1[[#This Row],[Qty required to meet next quarter]],Table1[[#This Row],[MOQ/One lead time demand]])</f>
        <v>492.92948886565551</v>
      </c>
      <c r="Z1411" s="59">
        <f>Table1[[#This Row],[Qty to purchase]]*Table1[[#This Row],[Std. Price ($)]]</f>
        <v>4218.7450159144319</v>
      </c>
      <c r="AA1411" s="59"/>
      <c r="AB1411" s="59"/>
      <c r="AC1411" s="61">
        <f>Table1[[#This Row],[On Hand Stock (units)]]-(12*Table1[[#This Row],[APU
(units)]])</f>
        <v>-1165.6887363056558</v>
      </c>
      <c r="AD1411" s="64">
        <v>58.799999999999969</v>
      </c>
      <c r="AE1411" s="65">
        <f>AD1411*Table1[[#This Row],[Std. Price ($)]]</f>
        <v>503.24075255999969</v>
      </c>
    </row>
    <row r="1412" spans="1:31" ht="18.5" x14ac:dyDescent="0.35">
      <c r="A1412" s="46">
        <v>23693.368396005233</v>
      </c>
      <c r="B1412" s="47">
        <v>46.854923800000002</v>
      </c>
      <c r="C1412" s="47">
        <v>75.526107574757418</v>
      </c>
      <c r="D1412" s="47">
        <f>Table1[[#This Row],[On-Hand Stock ($)]]/Table1[[#This Row],[Std. Price ($)]]</f>
        <v>1.6119139985616071</v>
      </c>
      <c r="E1412" s="48">
        <v>66</v>
      </c>
      <c r="F1412" s="49">
        <v>0.4</v>
      </c>
      <c r="G1412" s="48">
        <v>1</v>
      </c>
      <c r="H1412" s="48">
        <v>0.19</v>
      </c>
      <c r="I1412" s="48">
        <v>3</v>
      </c>
      <c r="J1412" s="55">
        <f>Table1[[#This Row],[APU
(units)]]+(Table1[[#This Row],[APU Trend]]*Table1[[#This Row],[APU
(units)]])</f>
        <v>92.4</v>
      </c>
      <c r="K1412" s="55" t="str">
        <f>IF(Table1[[#This Row],[On Hand Stock (units)]]&gt;J1412,"Yes","No")</f>
        <v>No</v>
      </c>
      <c r="L1412" s="55">
        <f>Table1[[#This Row],[Lead Time (days)]]/Table1[[#This Row],[S-OTD]]</f>
        <v>3</v>
      </c>
      <c r="M1412" s="55">
        <f>(Table1[[#This Row],[Demand variability (COV)]]/100)*E1412</f>
        <v>0.12540000000000001</v>
      </c>
      <c r="N1412" s="55">
        <f>AVERAGE(Table1[[#This Row],[Lead Time (days)]],Table1[[#This Row],[Exp. Lead time]])</f>
        <v>3</v>
      </c>
      <c r="O1412" s="55">
        <f>(Table1[[#This Row],[Exp. Lead time]]-N1412)^2</f>
        <v>0</v>
      </c>
      <c r="P1412" s="55">
        <v>0</v>
      </c>
      <c r="Q1412" s="55">
        <f>1.64*SQRT(Table1[[#This Row],[Lead Time (days)]]*(M1412^2)+Table1[[#This Row],[APU
(units)]]*P1412)</f>
        <v>0.35620664088138504</v>
      </c>
      <c r="R1412" s="58">
        <f>Table1[[#This Row],[Safety Stock]]+(E1412/30)*Table1[[#This Row],[Lead Time (days)]]</f>
        <v>6.9562066408813852</v>
      </c>
      <c r="S1412" s="58" t="str">
        <f>IF(Table1[[#This Row],[On Hand Stock (units)]]&gt;R1412,"yes","no")</f>
        <v>no</v>
      </c>
      <c r="T1412" s="59">
        <f>Table1[[#This Row],[On Hand Stock (units)]]-J1412</f>
        <v>-90.788086001438401</v>
      </c>
      <c r="U1412" s="59">
        <f>Table1[[#This Row],[Exp. Lead time]]*Table1[[#This Row],[APU
(units)]]/30</f>
        <v>6.6</v>
      </c>
      <c r="V1412" s="59">
        <f>Table1[[#This Row],[On Hand Stock (units)]]+U1412</f>
        <v>8.2119139985616059</v>
      </c>
      <c r="W1412" s="59" t="str">
        <f>IF(Table1[[#This Row],[On hand quantity after purchase]]&gt;Table1[[#This Row],[APU  Projection for oct]],"Yes","No")</f>
        <v>No</v>
      </c>
      <c r="X1412" s="59">
        <f>AE1412-Table1[[#This Row],[On Hand Stock (units)]]</f>
        <v>16697.482928321442</v>
      </c>
      <c r="Y1412" s="59">
        <f>MAX(Table1[[#This Row],[Qty required to meet next quarter]],Table1[[#This Row],[MOQ/One lead time demand]])</f>
        <v>16697.482928321442</v>
      </c>
      <c r="Z1412" s="59">
        <f>Table1[[#This Row],[Qty to purchase]]*Table1[[#This Row],[Std. Price ($)]]</f>
        <v>782359.29025830212</v>
      </c>
      <c r="AA1412" s="59"/>
      <c r="AB1412" s="59"/>
      <c r="AC1412" s="61">
        <f>Table1[[#This Row],[On Hand Stock (units)]]-(12*Table1[[#This Row],[APU
(units)]])</f>
        <v>-790.38808600143841</v>
      </c>
      <c r="AD1412" s="64">
        <v>356.40000000000003</v>
      </c>
      <c r="AE1412" s="65">
        <f>AD1412*Table1[[#This Row],[Std. Price ($)]]</f>
        <v>16699.094842320002</v>
      </c>
    </row>
    <row r="1413" spans="1:31" ht="18.5" x14ac:dyDescent="0.35">
      <c r="A1413" s="46">
        <v>45214.467895196198</v>
      </c>
      <c r="B1413" s="47">
        <v>27.3151358</v>
      </c>
      <c r="C1413" s="47">
        <v>1067.7262338182366</v>
      </c>
      <c r="D1413" s="47">
        <f>Table1[[#This Row],[On-Hand Stock ($)]]/Table1[[#This Row],[Std. Price ($)]]</f>
        <v>39.089179041102788</v>
      </c>
      <c r="E1413" s="48">
        <v>34</v>
      </c>
      <c r="F1413" s="49">
        <v>-0.4</v>
      </c>
      <c r="G1413" s="48">
        <v>0.82</v>
      </c>
      <c r="H1413" s="48">
        <v>1.05</v>
      </c>
      <c r="I1413" s="48">
        <v>23</v>
      </c>
      <c r="J1413" s="55">
        <f>Table1[[#This Row],[APU
(units)]]+(Table1[[#This Row],[APU Trend]]*Table1[[#This Row],[APU
(units)]])</f>
        <v>20.399999999999999</v>
      </c>
      <c r="K1413" s="55" t="str">
        <f>IF(Table1[[#This Row],[On Hand Stock (units)]]&gt;J1413,"Yes","No")</f>
        <v>Yes</v>
      </c>
      <c r="L1413" s="55">
        <f>Table1[[#This Row],[Lead Time (days)]]/Table1[[#This Row],[S-OTD]]</f>
        <v>28.04878048780488</v>
      </c>
      <c r="M1413" s="55">
        <f>(Table1[[#This Row],[Demand variability (COV)]]/100)*E1413</f>
        <v>0.35700000000000004</v>
      </c>
      <c r="N1413" s="55">
        <f>AVERAGE(Table1[[#This Row],[Lead Time (days)]],Table1[[#This Row],[Exp. Lead time]])</f>
        <v>25.524390243902438</v>
      </c>
      <c r="O1413" s="55">
        <f>(Table1[[#This Row],[Exp. Lead time]]-N1413)^2</f>
        <v>6.372546103509829</v>
      </c>
      <c r="P1413" s="55">
        <v>6.372546103509829</v>
      </c>
      <c r="Q1413" s="55">
        <f>1.64*SQRT(Table1[[#This Row],[Lead Time (days)]]*(M1413^2)+Table1[[#This Row],[APU
(units)]]*P1413)</f>
        <v>24.3028907148759</v>
      </c>
      <c r="R1413" s="58">
        <f>Table1[[#This Row],[Safety Stock]]+(E1413/30)*Table1[[#This Row],[Lead Time (days)]]</f>
        <v>50.369557381542563</v>
      </c>
      <c r="S1413" s="58" t="str">
        <f>IF(Table1[[#This Row],[On Hand Stock (units)]]&gt;R1413,"yes","no")</f>
        <v>no</v>
      </c>
      <c r="T1413" s="59">
        <f>Table1[[#This Row],[On Hand Stock (units)]]-J1413</f>
        <v>18.68917904110279</v>
      </c>
      <c r="U1413" s="59">
        <f>Table1[[#This Row],[Exp. Lead time]]*Table1[[#This Row],[APU
(units)]]/30</f>
        <v>31.788617886178866</v>
      </c>
      <c r="V1413" s="59">
        <f>Table1[[#This Row],[On Hand Stock (units)]]+U1413</f>
        <v>70.877796927281651</v>
      </c>
      <c r="W1413" s="59" t="str">
        <f>IF(Table1[[#This Row],[On hand quantity after purchase]]&gt;Table1[[#This Row],[APU  Projection for oct]],"Yes","No")</f>
        <v>Yes</v>
      </c>
      <c r="X1413" s="59">
        <f>AE1413-Table1[[#This Row],[On Hand Stock (units)]]</f>
        <v>518.139591278897</v>
      </c>
      <c r="Y1413" s="59">
        <f>MAX(Table1[[#This Row],[Qty required to meet next quarter]],Table1[[#This Row],[MOQ/One lead time demand]])</f>
        <v>518.139591278897</v>
      </c>
      <c r="Z1413" s="59">
        <f>Table1[[#This Row],[Qty to purchase]]*Table1[[#This Row],[Std. Price ($)]]</f>
        <v>14153.053299139567</v>
      </c>
      <c r="AA1413" s="59"/>
      <c r="AB1413" s="59"/>
      <c r="AC1413" s="61">
        <f>Table1[[#This Row],[On Hand Stock (units)]]-(12*Table1[[#This Row],[APU
(units)]])</f>
        <v>-368.9108209588972</v>
      </c>
      <c r="AD1413" s="64">
        <v>20.399999999999991</v>
      </c>
      <c r="AE1413" s="65">
        <f>AD1413*Table1[[#This Row],[Std. Price ($)]]</f>
        <v>557.22877031999974</v>
      </c>
    </row>
    <row r="1414" spans="1:31" ht="18.5" x14ac:dyDescent="0.35">
      <c r="A1414" s="46">
        <v>37503.049603848092</v>
      </c>
      <c r="B1414" s="47">
        <v>80.825334999999995</v>
      </c>
      <c r="C1414" s="47">
        <v>542.79203769552885</v>
      </c>
      <c r="D1414" s="47">
        <f>Table1[[#This Row],[On-Hand Stock ($)]]/Table1[[#This Row],[Std. Price ($)]]</f>
        <v>6.715617543626994</v>
      </c>
      <c r="E1414" s="48">
        <v>50</v>
      </c>
      <c r="F1414" s="49">
        <v>0.2</v>
      </c>
      <c r="G1414" s="48">
        <v>0.73</v>
      </c>
      <c r="H1414" s="48">
        <v>0.82</v>
      </c>
      <c r="I1414" s="48">
        <v>4</v>
      </c>
      <c r="J1414" s="55">
        <f>Table1[[#This Row],[APU
(units)]]+(Table1[[#This Row],[APU Trend]]*Table1[[#This Row],[APU
(units)]])</f>
        <v>60</v>
      </c>
      <c r="K1414" s="55" t="str">
        <f>IF(Table1[[#This Row],[On Hand Stock (units)]]&gt;J1414,"Yes","No")</f>
        <v>No</v>
      </c>
      <c r="L1414" s="55">
        <f>Table1[[#This Row],[Lead Time (days)]]/Table1[[#This Row],[S-OTD]]</f>
        <v>5.4794520547945202</v>
      </c>
      <c r="M1414" s="55">
        <f>(Table1[[#This Row],[Demand variability (COV)]]/100)*E1414</f>
        <v>0.40999999999999992</v>
      </c>
      <c r="N1414" s="55">
        <f>AVERAGE(Table1[[#This Row],[Lead Time (days)]],Table1[[#This Row],[Exp. Lead time]])</f>
        <v>4.7397260273972606</v>
      </c>
      <c r="O1414" s="55">
        <f>(Table1[[#This Row],[Exp. Lead time]]-N1414)^2</f>
        <v>0.54719459560893136</v>
      </c>
      <c r="P1414" s="55">
        <v>0.54719459560893136</v>
      </c>
      <c r="Q1414" s="55">
        <f>1.64*SQRT(Table1[[#This Row],[Lead Time (days)]]*(M1414^2)+Table1[[#This Row],[APU
(units)]]*P1414)</f>
        <v>8.6830418781374696</v>
      </c>
      <c r="R1414" s="58">
        <f>Table1[[#This Row],[Safety Stock]]+(E1414/30)*Table1[[#This Row],[Lead Time (days)]]</f>
        <v>15.349708544804137</v>
      </c>
      <c r="S1414" s="58" t="str">
        <f>IF(Table1[[#This Row],[On Hand Stock (units)]]&gt;R1414,"yes","no")</f>
        <v>no</v>
      </c>
      <c r="T1414" s="59">
        <f>Table1[[#This Row],[On Hand Stock (units)]]-J1414</f>
        <v>-53.28438245637301</v>
      </c>
      <c r="U1414" s="59">
        <f>Table1[[#This Row],[Exp. Lead time]]*Table1[[#This Row],[APU
(units)]]/30</f>
        <v>9.1324200913242013</v>
      </c>
      <c r="V1414" s="59">
        <f>Table1[[#This Row],[On Hand Stock (units)]]+U1414</f>
        <v>15.848037634951195</v>
      </c>
      <c r="W1414" s="59" t="str">
        <f>IF(Table1[[#This Row],[On hand quantity after purchase]]&gt;Table1[[#This Row],[APU  Projection for oct]],"Yes","No")</f>
        <v>No</v>
      </c>
      <c r="X1414" s="59">
        <f>AE1414-Table1[[#This Row],[On Hand Stock (units)]]</f>
        <v>16966.60473245637</v>
      </c>
      <c r="Y1414" s="59">
        <f>MAX(Table1[[#This Row],[Qty required to meet next quarter]],Table1[[#This Row],[MOQ/One lead time demand]])</f>
        <v>16966.60473245637</v>
      </c>
      <c r="Z1414" s="59">
        <f>Table1[[#This Row],[Qty to purchase]]*Table1[[#This Row],[Std. Price ($)]]</f>
        <v>1371331.5113133714</v>
      </c>
      <c r="AA1414" s="59"/>
      <c r="AB1414" s="59"/>
      <c r="AC1414" s="61">
        <f>Table1[[#This Row],[On Hand Stock (units)]]-(12*Table1[[#This Row],[APU
(units)]])</f>
        <v>-593.28438245637301</v>
      </c>
      <c r="AD1414" s="64">
        <v>210</v>
      </c>
      <c r="AE1414" s="65">
        <f>AD1414*Table1[[#This Row],[Std. Price ($)]]</f>
        <v>16973.320349999998</v>
      </c>
    </row>
    <row r="1415" spans="1:31" ht="18.5" x14ac:dyDescent="0.35">
      <c r="A1415" s="46">
        <v>91457.614033113685</v>
      </c>
      <c r="B1415" s="47">
        <v>10.029071800000001</v>
      </c>
      <c r="C1415" s="47">
        <v>424.61909600152541</v>
      </c>
      <c r="D1415" s="47">
        <f>Table1[[#This Row],[On-Hand Stock ($)]]/Table1[[#This Row],[Std. Price ($)]]</f>
        <v>42.338823020643382</v>
      </c>
      <c r="E1415" s="48">
        <v>34</v>
      </c>
      <c r="F1415" s="49">
        <v>-0.1</v>
      </c>
      <c r="G1415" s="48">
        <v>1</v>
      </c>
      <c r="H1415" s="48">
        <v>1.52</v>
      </c>
      <c r="I1415" s="48">
        <v>20</v>
      </c>
      <c r="J1415" s="55">
        <f>Table1[[#This Row],[APU
(units)]]+(Table1[[#This Row],[APU Trend]]*Table1[[#This Row],[APU
(units)]])</f>
        <v>30.6</v>
      </c>
      <c r="K1415" s="55" t="str">
        <f>IF(Table1[[#This Row],[On Hand Stock (units)]]&gt;J1415,"Yes","No")</f>
        <v>Yes</v>
      </c>
      <c r="L1415" s="55">
        <f>Table1[[#This Row],[Lead Time (days)]]/Table1[[#This Row],[S-OTD]]</f>
        <v>20</v>
      </c>
      <c r="M1415" s="55">
        <f>(Table1[[#This Row],[Demand variability (COV)]]/100)*E1415</f>
        <v>0.51680000000000004</v>
      </c>
      <c r="N1415" s="55">
        <f>AVERAGE(Table1[[#This Row],[Lead Time (days)]],Table1[[#This Row],[Exp. Lead time]])</f>
        <v>20</v>
      </c>
      <c r="O1415" s="55">
        <f>(Table1[[#This Row],[Exp. Lead time]]-N1415)^2</f>
        <v>0</v>
      </c>
      <c r="P1415" s="55">
        <v>0</v>
      </c>
      <c r="Q1415" s="55">
        <f>1.64*SQRT(Table1[[#This Row],[Lead Time (days)]]*(M1415^2)+Table1[[#This Row],[APU
(units)]]*P1415)</f>
        <v>3.7903677729318037</v>
      </c>
      <c r="R1415" s="58">
        <f>Table1[[#This Row],[Safety Stock]]+(E1415/30)*Table1[[#This Row],[Lead Time (days)]]</f>
        <v>26.457034439598466</v>
      </c>
      <c r="S1415" s="58" t="str">
        <f>IF(Table1[[#This Row],[On Hand Stock (units)]]&gt;R1415,"yes","no")</f>
        <v>yes</v>
      </c>
      <c r="T1415" s="59">
        <f>Table1[[#This Row],[On Hand Stock (units)]]-J1415</f>
        <v>11.73882302064338</v>
      </c>
      <c r="U1415" s="59">
        <f>Table1[[#This Row],[Exp. Lead time]]*Table1[[#This Row],[APU
(units)]]/30</f>
        <v>22.666666666666668</v>
      </c>
      <c r="V1415" s="59">
        <f>Table1[[#This Row],[On Hand Stock (units)]]+U1415</f>
        <v>65.005489687310046</v>
      </c>
      <c r="W1415" s="59" t="str">
        <f>IF(Table1[[#This Row],[On hand quantity after purchase]]&gt;Table1[[#This Row],[APU  Projection for oct]],"Yes","No")</f>
        <v>Yes</v>
      </c>
      <c r="X1415" s="59">
        <f>AE1415-Table1[[#This Row],[On Hand Stock (units)]]</f>
        <v>776.03343585935659</v>
      </c>
      <c r="Y1415" s="59">
        <f>MAX(Table1[[#This Row],[Qty required to meet next quarter]],Table1[[#This Row],[MOQ/One lead time demand]])</f>
        <v>776.03343585935659</v>
      </c>
      <c r="Z1415" s="59">
        <f>Table1[[#This Row],[Qty to purchase]]*Table1[[#This Row],[Std. Price ($)]]</f>
        <v>7782.8950474341827</v>
      </c>
      <c r="AA1415" s="59"/>
      <c r="AB1415" s="59"/>
      <c r="AC1415" s="61">
        <f>Table1[[#This Row],[On Hand Stock (units)]]-(12*Table1[[#This Row],[APU
(units)]])</f>
        <v>-365.66117697935664</v>
      </c>
      <c r="AD1415" s="64">
        <v>81.599999999999994</v>
      </c>
      <c r="AE1415" s="65">
        <f>AD1415*Table1[[#This Row],[Std. Price ($)]]</f>
        <v>818.37225888</v>
      </c>
    </row>
    <row r="1416" spans="1:31" ht="18.5" x14ac:dyDescent="0.35">
      <c r="A1416" s="46">
        <v>2890.7937519553452</v>
      </c>
      <c r="B1416" s="47">
        <v>73.452091600000003</v>
      </c>
      <c r="C1416" s="47">
        <v>431.28606091052717</v>
      </c>
      <c r="D1416" s="47">
        <f>Table1[[#This Row],[On-Hand Stock ($)]]/Table1[[#This Row],[Std. Price ($)]]</f>
        <v>5.8716648024019937</v>
      </c>
      <c r="E1416" s="48">
        <v>74</v>
      </c>
      <c r="F1416" s="49">
        <v>-0.4</v>
      </c>
      <c r="G1416" s="48">
        <v>0.75</v>
      </c>
      <c r="H1416" s="48">
        <v>0.99</v>
      </c>
      <c r="I1416" s="48">
        <v>2</v>
      </c>
      <c r="J1416" s="55">
        <f>Table1[[#This Row],[APU
(units)]]+(Table1[[#This Row],[APU Trend]]*Table1[[#This Row],[APU
(units)]])</f>
        <v>44.4</v>
      </c>
      <c r="K1416" s="55" t="str">
        <f>IF(Table1[[#This Row],[On Hand Stock (units)]]&gt;J1416,"Yes","No")</f>
        <v>No</v>
      </c>
      <c r="L1416" s="55">
        <f>Table1[[#This Row],[Lead Time (days)]]/Table1[[#This Row],[S-OTD]]</f>
        <v>2.6666666666666665</v>
      </c>
      <c r="M1416" s="55">
        <f>(Table1[[#This Row],[Demand variability (COV)]]/100)*E1416</f>
        <v>0.73259999999999992</v>
      </c>
      <c r="N1416" s="55">
        <f>AVERAGE(Table1[[#This Row],[Lead Time (days)]],Table1[[#This Row],[Exp. Lead time]])</f>
        <v>2.333333333333333</v>
      </c>
      <c r="O1416" s="55">
        <f>(Table1[[#This Row],[Exp. Lead time]]-N1416)^2</f>
        <v>0.11111111111111122</v>
      </c>
      <c r="P1416" s="55">
        <v>0.11111111111111122</v>
      </c>
      <c r="Q1416" s="55">
        <f>1.64*SQRT(Table1[[#This Row],[Lead Time (days)]]*(M1416^2)+Table1[[#This Row],[APU
(units)]]*P1416)</f>
        <v>5.0001520352366198</v>
      </c>
      <c r="R1416" s="58">
        <f>Table1[[#This Row],[Safety Stock]]+(E1416/30)*Table1[[#This Row],[Lead Time (days)]]</f>
        <v>9.9334853685699542</v>
      </c>
      <c r="S1416" s="58" t="str">
        <f>IF(Table1[[#This Row],[On Hand Stock (units)]]&gt;R1416,"yes","no")</f>
        <v>no</v>
      </c>
      <c r="T1416" s="59">
        <f>Table1[[#This Row],[On Hand Stock (units)]]-J1416</f>
        <v>-38.528335197598004</v>
      </c>
      <c r="U1416" s="59">
        <f>Table1[[#This Row],[Exp. Lead time]]*Table1[[#This Row],[APU
(units)]]/30</f>
        <v>6.5777777777777775</v>
      </c>
      <c r="V1416" s="59">
        <f>Table1[[#This Row],[On Hand Stock (units)]]+U1416</f>
        <v>12.44944258017977</v>
      </c>
      <c r="W1416" s="59" t="str">
        <f>IF(Table1[[#This Row],[On hand quantity after purchase]]&gt;Table1[[#This Row],[APU  Projection for oct]],"Yes","No")</f>
        <v>No</v>
      </c>
      <c r="X1416" s="59">
        <f>AE1416-Table1[[#This Row],[On Hand Stock (units)]]</f>
        <v>3255.4012022375969</v>
      </c>
      <c r="Y1416" s="59">
        <f>MAX(Table1[[#This Row],[Qty required to meet next quarter]],Table1[[#This Row],[MOQ/One lead time demand]])</f>
        <v>3255.4012022375969</v>
      </c>
      <c r="Z1416" s="59">
        <f>Table1[[#This Row],[Qty to purchase]]*Table1[[#This Row],[Std. Price ($)]]</f>
        <v>239116.02730150611</v>
      </c>
      <c r="AA1416" s="59"/>
      <c r="AB1416" s="59"/>
      <c r="AC1416" s="61">
        <f>Table1[[#This Row],[On Hand Stock (units)]]-(12*Table1[[#This Row],[APU
(units)]])</f>
        <v>-882.12833519759806</v>
      </c>
      <c r="AD1416" s="64">
        <v>44.399999999999984</v>
      </c>
      <c r="AE1416" s="65">
        <f>AD1416*Table1[[#This Row],[Std. Price ($)]]</f>
        <v>3261.2728670399988</v>
      </c>
    </row>
    <row r="1417" spans="1:31" ht="18.5" x14ac:dyDescent="0.35">
      <c r="A1417" s="46">
        <v>4972.4873591285632</v>
      </c>
      <c r="B1417" s="47">
        <v>30.537962500000003</v>
      </c>
      <c r="C1417" s="47">
        <v>2499.2523832066049</v>
      </c>
      <c r="D1417" s="47">
        <f>Table1[[#This Row],[On-Hand Stock ($)]]/Table1[[#This Row],[Std. Price ($)]]</f>
        <v>81.840836080881445</v>
      </c>
      <c r="E1417" s="48">
        <v>90</v>
      </c>
      <c r="F1417" s="49">
        <v>-0.2</v>
      </c>
      <c r="G1417" s="48">
        <v>0.75</v>
      </c>
      <c r="H1417" s="48">
        <v>0.88</v>
      </c>
      <c r="I1417" s="48">
        <v>25</v>
      </c>
      <c r="J1417" s="55">
        <f>Table1[[#This Row],[APU
(units)]]+(Table1[[#This Row],[APU Trend]]*Table1[[#This Row],[APU
(units)]])</f>
        <v>72</v>
      </c>
      <c r="K1417" s="55" t="str">
        <f>IF(Table1[[#This Row],[On Hand Stock (units)]]&gt;J1417,"Yes","No")</f>
        <v>Yes</v>
      </c>
      <c r="L1417" s="55">
        <f>Table1[[#This Row],[Lead Time (days)]]/Table1[[#This Row],[S-OTD]]</f>
        <v>33.333333333333336</v>
      </c>
      <c r="M1417" s="55">
        <f>(Table1[[#This Row],[Demand variability (COV)]]/100)*E1417</f>
        <v>0.79200000000000004</v>
      </c>
      <c r="N1417" s="55">
        <f>AVERAGE(Table1[[#This Row],[Lead Time (days)]],Table1[[#This Row],[Exp. Lead time]])</f>
        <v>29.166666666666668</v>
      </c>
      <c r="O1417" s="55">
        <f>(Table1[[#This Row],[Exp. Lead time]]-N1417)^2</f>
        <v>17.361111111111121</v>
      </c>
      <c r="P1417" s="55">
        <v>17.361111111111121</v>
      </c>
      <c r="Q1417" s="55">
        <f>1.64*SQRT(Table1[[#This Row],[Lead Time (days)]]*(M1417^2)+Table1[[#This Row],[APU
(units)]]*P1417)</f>
        <v>65.151187490022011</v>
      </c>
      <c r="R1417" s="58">
        <f>Table1[[#This Row],[Safety Stock]]+(E1417/30)*Table1[[#This Row],[Lead Time (days)]]</f>
        <v>140.15118749002201</v>
      </c>
      <c r="S1417" s="58" t="str">
        <f>IF(Table1[[#This Row],[On Hand Stock (units)]]&gt;R1417,"yes","no")</f>
        <v>no</v>
      </c>
      <c r="T1417" s="59">
        <f>Table1[[#This Row],[On Hand Stock (units)]]-J1417</f>
        <v>9.840836080881445</v>
      </c>
      <c r="U1417" s="59">
        <f>Table1[[#This Row],[Exp. Lead time]]*Table1[[#This Row],[APU
(units)]]/30</f>
        <v>100</v>
      </c>
      <c r="V1417" s="59">
        <f>Table1[[#This Row],[On Hand Stock (units)]]+U1417</f>
        <v>181.84083608088145</v>
      </c>
      <c r="W1417" s="59" t="str">
        <f>IF(Table1[[#This Row],[On hand quantity after purchase]]&gt;Table1[[#This Row],[APU  Projection for oct]],"Yes","No")</f>
        <v>Yes</v>
      </c>
      <c r="X1417" s="59">
        <f>AE1417-Table1[[#This Row],[On Hand Stock (units)]]</f>
        <v>4865.3090889191189</v>
      </c>
      <c r="Y1417" s="59">
        <f>MAX(Table1[[#This Row],[Qty required to meet next quarter]],Table1[[#This Row],[MOQ/One lead time demand]])</f>
        <v>4865.3090889191189</v>
      </c>
      <c r="Z1417" s="59">
        <f>Table1[[#This Row],[Qty to purchase]]*Table1[[#This Row],[Std. Price ($)]]</f>
        <v>148576.62650832123</v>
      </c>
      <c r="AA1417" s="59"/>
      <c r="AB1417" s="59"/>
      <c r="AC1417" s="61">
        <f>Table1[[#This Row],[On Hand Stock (units)]]-(12*Table1[[#This Row],[APU
(units)]])</f>
        <v>-998.15916391911855</v>
      </c>
      <c r="AD1417" s="64">
        <v>162</v>
      </c>
      <c r="AE1417" s="65">
        <f>AD1417*Table1[[#This Row],[Std. Price ($)]]</f>
        <v>4947.1499250000006</v>
      </c>
    </row>
    <row r="1418" spans="1:31" ht="18.5" x14ac:dyDescent="0.35">
      <c r="A1418" s="46">
        <v>52793.462024070293</v>
      </c>
      <c r="B1418" s="47">
        <v>19.066505500000002</v>
      </c>
      <c r="C1418" s="47">
        <v>8416.3003489228977</v>
      </c>
      <c r="D1418" s="47">
        <f>Table1[[#This Row],[On-Hand Stock ($)]]/Table1[[#This Row],[Std. Price ($)]]</f>
        <v>441.41808518204328</v>
      </c>
      <c r="E1418" s="48">
        <v>162</v>
      </c>
      <c r="F1418" s="49">
        <v>-0.1</v>
      </c>
      <c r="G1418" s="48">
        <v>0.85</v>
      </c>
      <c r="H1418" s="48">
        <v>2.48</v>
      </c>
      <c r="I1418" s="48">
        <v>28</v>
      </c>
      <c r="J1418" s="55">
        <f>Table1[[#This Row],[APU
(units)]]+(Table1[[#This Row],[APU Trend]]*Table1[[#This Row],[APU
(units)]])</f>
        <v>145.80000000000001</v>
      </c>
      <c r="K1418" s="55" t="str">
        <f>IF(Table1[[#This Row],[On Hand Stock (units)]]&gt;J1418,"Yes","No")</f>
        <v>Yes</v>
      </c>
      <c r="L1418" s="55">
        <f>Table1[[#This Row],[Lead Time (days)]]/Table1[[#This Row],[S-OTD]]</f>
        <v>32.941176470588239</v>
      </c>
      <c r="M1418" s="55">
        <f>(Table1[[#This Row],[Demand variability (COV)]]/100)*E1418</f>
        <v>4.0175999999999998</v>
      </c>
      <c r="N1418" s="55">
        <f>AVERAGE(Table1[[#This Row],[Lead Time (days)]],Table1[[#This Row],[Exp. Lead time]])</f>
        <v>30.47058823529412</v>
      </c>
      <c r="O1418" s="55">
        <f>(Table1[[#This Row],[Exp. Lead time]]-N1418)^2</f>
        <v>6.1038062283737116</v>
      </c>
      <c r="P1418" s="55">
        <v>6.1038062283737116</v>
      </c>
      <c r="Q1418" s="55">
        <f>1.64*SQRT(Table1[[#This Row],[Lead Time (days)]]*(M1418^2)+Table1[[#This Row],[APU
(units)]]*P1418)</f>
        <v>62.250210909289166</v>
      </c>
      <c r="R1418" s="58">
        <f>Table1[[#This Row],[Safety Stock]]+(E1418/30)*Table1[[#This Row],[Lead Time (days)]]</f>
        <v>213.45021090928918</v>
      </c>
      <c r="S1418" s="58" t="str">
        <f>IF(Table1[[#This Row],[On Hand Stock (units)]]&gt;R1418,"yes","no")</f>
        <v>yes</v>
      </c>
      <c r="T1418" s="59">
        <f>Table1[[#This Row],[On Hand Stock (units)]]-J1418</f>
        <v>295.61808518204327</v>
      </c>
      <c r="U1418" s="59">
        <f>Table1[[#This Row],[Exp. Lead time]]*Table1[[#This Row],[APU
(units)]]/30</f>
        <v>177.88235294117649</v>
      </c>
      <c r="V1418" s="59">
        <f>Table1[[#This Row],[On Hand Stock (units)]]+U1418</f>
        <v>619.30043812321981</v>
      </c>
      <c r="W1418" s="59" t="str">
        <f>IF(Table1[[#This Row],[On hand quantity after purchase]]&gt;Table1[[#This Row],[APU  Projection for oct]],"Yes","No")</f>
        <v>Yes</v>
      </c>
      <c r="X1418" s="59">
        <f>AE1418-Table1[[#This Row],[On Hand Stock (units)]]</f>
        <v>6971.639253217957</v>
      </c>
      <c r="Y1418" s="59">
        <f>MAX(Table1[[#This Row],[Qty required to meet next quarter]],Table1[[#This Row],[MOQ/One lead time demand]])</f>
        <v>6971.639253217957</v>
      </c>
      <c r="Z1418" s="59">
        <f>Table1[[#This Row],[Qty to purchase]]*Table1[[#This Row],[Std. Price ($)]]</f>
        <v>132924.79816549609</v>
      </c>
      <c r="AA1418" s="59"/>
      <c r="AB1418" s="59"/>
      <c r="AC1418" s="61">
        <f>Table1[[#This Row],[On Hand Stock (units)]]-(12*Table1[[#This Row],[APU
(units)]])</f>
        <v>-1502.5819148179567</v>
      </c>
      <c r="AD1418" s="64">
        <v>388.79999999999995</v>
      </c>
      <c r="AE1418" s="65">
        <f>AD1418*Table1[[#This Row],[Std. Price ($)]]</f>
        <v>7413.0573383999999</v>
      </c>
    </row>
    <row r="1419" spans="1:31" ht="18.5" x14ac:dyDescent="0.35">
      <c r="A1419" s="46">
        <v>39398.792885077128</v>
      </c>
      <c r="B1419" s="47">
        <v>19.066505500000002</v>
      </c>
      <c r="C1419" s="47">
        <v>6465.808705983125</v>
      </c>
      <c r="D1419" s="47">
        <f>Table1[[#This Row],[On-Hand Stock ($)]]/Table1[[#This Row],[Std. Price ($)]]</f>
        <v>339.11870772455524</v>
      </c>
      <c r="E1419" s="48">
        <v>162</v>
      </c>
      <c r="F1419" s="49">
        <v>0.8</v>
      </c>
      <c r="G1419" s="48">
        <v>0.85</v>
      </c>
      <c r="H1419" s="48">
        <v>1.89</v>
      </c>
      <c r="I1419" s="48">
        <v>28</v>
      </c>
      <c r="J1419" s="55">
        <f>Table1[[#This Row],[APU
(units)]]+(Table1[[#This Row],[APU Trend]]*Table1[[#This Row],[APU
(units)]])</f>
        <v>291.60000000000002</v>
      </c>
      <c r="K1419" s="55" t="str">
        <f>IF(Table1[[#This Row],[On Hand Stock (units)]]&gt;J1419,"Yes","No")</f>
        <v>Yes</v>
      </c>
      <c r="L1419" s="55">
        <f>Table1[[#This Row],[Lead Time (days)]]/Table1[[#This Row],[S-OTD]]</f>
        <v>32.941176470588239</v>
      </c>
      <c r="M1419" s="55">
        <f>(Table1[[#This Row],[Demand variability (COV)]]/100)*E1419</f>
        <v>3.0617999999999999</v>
      </c>
      <c r="N1419" s="55">
        <f>AVERAGE(Table1[[#This Row],[Lead Time (days)]],Table1[[#This Row],[Exp. Lead time]])</f>
        <v>30.47058823529412</v>
      </c>
      <c r="O1419" s="55">
        <f>(Table1[[#This Row],[Exp. Lead time]]-N1419)^2</f>
        <v>6.1038062283737116</v>
      </c>
      <c r="P1419" s="55">
        <v>6.1038062283737116</v>
      </c>
      <c r="Q1419" s="55">
        <f>1.64*SQRT(Table1[[#This Row],[Lead Time (days)]]*(M1419^2)+Table1[[#This Row],[APU
(units)]]*P1419)</f>
        <v>58.013037129410911</v>
      </c>
      <c r="R1419" s="58">
        <f>Table1[[#This Row],[Safety Stock]]+(E1419/30)*Table1[[#This Row],[Lead Time (days)]]</f>
        <v>209.21303712941094</v>
      </c>
      <c r="S1419" s="58" t="str">
        <f>IF(Table1[[#This Row],[On Hand Stock (units)]]&gt;R1419,"yes","no")</f>
        <v>yes</v>
      </c>
      <c r="T1419" s="59">
        <f>Table1[[#This Row],[On Hand Stock (units)]]-J1419</f>
        <v>47.518707724555213</v>
      </c>
      <c r="U1419" s="59">
        <f>Table1[[#This Row],[Exp. Lead time]]*Table1[[#This Row],[APU
(units)]]/30</f>
        <v>177.88235294117649</v>
      </c>
      <c r="V1419" s="59">
        <f>Table1[[#This Row],[On Hand Stock (units)]]+U1419</f>
        <v>517.00106066573176</v>
      </c>
      <c r="W1419" s="59" t="str">
        <f>IF(Table1[[#This Row],[On hand quantity after purchase]]&gt;Table1[[#This Row],[APU  Projection for oct]],"Yes","No")</f>
        <v>Yes</v>
      </c>
      <c r="X1419" s="59">
        <f>AE1419-Table1[[#This Row],[On Hand Stock (units)]]</f>
        <v>23753.317642075446</v>
      </c>
      <c r="Y1419" s="59">
        <f>MAX(Table1[[#This Row],[Qty required to meet next quarter]],Table1[[#This Row],[MOQ/One lead time demand]])</f>
        <v>23753.317642075446</v>
      </c>
      <c r="Z1419" s="59">
        <f>Table1[[#This Row],[Qty to purchase]]*Table1[[#This Row],[Std. Price ($)]]</f>
        <v>452892.76146587858</v>
      </c>
      <c r="AA1419" s="59"/>
      <c r="AB1419" s="59"/>
      <c r="AC1419" s="61">
        <f>Table1[[#This Row],[On Hand Stock (units)]]-(12*Table1[[#This Row],[APU
(units)]])</f>
        <v>-1604.8812922754448</v>
      </c>
      <c r="AD1419" s="64">
        <v>1263.5999999999999</v>
      </c>
      <c r="AE1419" s="65">
        <f>AD1419*Table1[[#This Row],[Std. Price ($)]]</f>
        <v>24092.436349800002</v>
      </c>
    </row>
    <row r="1420" spans="1:31" ht="18.5" x14ac:dyDescent="0.35">
      <c r="A1420" s="46">
        <v>4511.1796751281072</v>
      </c>
      <c r="B1420" s="47">
        <v>23.883278199999999</v>
      </c>
      <c r="C1420" s="47">
        <v>85.041780002737795</v>
      </c>
      <c r="D1420" s="47">
        <f>Table1[[#This Row],[On-Hand Stock ($)]]/Table1[[#This Row],[Std. Price ($)]]</f>
        <v>3.5607247585776478</v>
      </c>
      <c r="E1420" s="48">
        <v>58</v>
      </c>
      <c r="F1420" s="49">
        <v>0.8</v>
      </c>
      <c r="G1420" s="48">
        <v>1</v>
      </c>
      <c r="H1420" s="48">
        <v>0.49</v>
      </c>
      <c r="I1420" s="48">
        <v>3</v>
      </c>
      <c r="J1420" s="55">
        <f>Table1[[#This Row],[APU
(units)]]+(Table1[[#This Row],[APU Trend]]*Table1[[#This Row],[APU
(units)]])</f>
        <v>104.4</v>
      </c>
      <c r="K1420" s="55" t="str">
        <f>IF(Table1[[#This Row],[On Hand Stock (units)]]&gt;J1420,"Yes","No")</f>
        <v>No</v>
      </c>
      <c r="L1420" s="55">
        <f>Table1[[#This Row],[Lead Time (days)]]/Table1[[#This Row],[S-OTD]]</f>
        <v>3</v>
      </c>
      <c r="M1420" s="55">
        <f>(Table1[[#This Row],[Demand variability (COV)]]/100)*E1420</f>
        <v>0.28420000000000001</v>
      </c>
      <c r="N1420" s="55">
        <f>AVERAGE(Table1[[#This Row],[Lead Time (days)]],Table1[[#This Row],[Exp. Lead time]])</f>
        <v>3</v>
      </c>
      <c r="O1420" s="55">
        <f>(Table1[[#This Row],[Exp. Lead time]]-N1420)^2</f>
        <v>0</v>
      </c>
      <c r="P1420" s="55">
        <v>0</v>
      </c>
      <c r="Q1420" s="55">
        <f>1.64*SQRT(Table1[[#This Row],[Lead Time (days)]]*(M1420^2)+Table1[[#This Row],[APU
(units)]]*P1420)</f>
        <v>0.80728809679816282</v>
      </c>
      <c r="R1420" s="58">
        <f>Table1[[#This Row],[Safety Stock]]+(E1420/30)*Table1[[#This Row],[Lead Time (days)]]</f>
        <v>6.6072880967981629</v>
      </c>
      <c r="S1420" s="58" t="str">
        <f>IF(Table1[[#This Row],[On Hand Stock (units)]]&gt;R1420,"yes","no")</f>
        <v>no</v>
      </c>
      <c r="T1420" s="59">
        <f>Table1[[#This Row],[On Hand Stock (units)]]-J1420</f>
        <v>-100.83927524142236</v>
      </c>
      <c r="U1420" s="59">
        <f>Table1[[#This Row],[Exp. Lead time]]*Table1[[#This Row],[APU
(units)]]/30</f>
        <v>5.8</v>
      </c>
      <c r="V1420" s="59">
        <f>Table1[[#This Row],[On Hand Stock (units)]]+U1420</f>
        <v>9.3607247585776481</v>
      </c>
      <c r="W1420" s="59" t="str">
        <f>IF(Table1[[#This Row],[On hand quantity after purchase]]&gt;Table1[[#This Row],[APU  Projection for oct]],"Yes","No")</f>
        <v>No</v>
      </c>
      <c r="X1420" s="59">
        <f>AE1420-Table1[[#This Row],[On Hand Stock (units)]]</f>
        <v>10801.234332921424</v>
      </c>
      <c r="Y1420" s="59">
        <f>MAX(Table1[[#This Row],[Qty required to meet next quarter]],Table1[[#This Row],[MOQ/One lead time demand]])</f>
        <v>10801.234332921424</v>
      </c>
      <c r="Z1420" s="59">
        <f>Table1[[#This Row],[Qty to purchase]]*Table1[[#This Row],[Std. Price ($)]]</f>
        <v>257968.88447655377</v>
      </c>
      <c r="AA1420" s="59"/>
      <c r="AB1420" s="59"/>
      <c r="AC1420" s="61">
        <f>Table1[[#This Row],[On Hand Stock (units)]]-(12*Table1[[#This Row],[APU
(units)]])</f>
        <v>-692.43927524142237</v>
      </c>
      <c r="AD1420" s="64">
        <v>452.40000000000003</v>
      </c>
      <c r="AE1420" s="65">
        <f>AD1420*Table1[[#This Row],[Std. Price ($)]]</f>
        <v>10804.795057680001</v>
      </c>
    </row>
    <row r="1421" spans="1:31" ht="18.5" x14ac:dyDescent="0.35">
      <c r="A1421" s="46">
        <v>93725.672220298031</v>
      </c>
      <c r="B1421" s="47">
        <v>7.1521949999999999</v>
      </c>
      <c r="C1421" s="47">
        <v>1339.1040775679232</v>
      </c>
      <c r="D1421" s="47">
        <f>Table1[[#This Row],[On-Hand Stock ($)]]/Table1[[#This Row],[Std. Price ($)]]</f>
        <v>187.22980533499481</v>
      </c>
      <c r="E1421" s="48">
        <v>98</v>
      </c>
      <c r="F1421" s="49">
        <v>-0.1</v>
      </c>
      <c r="G1421" s="48">
        <v>1</v>
      </c>
      <c r="H1421" s="48">
        <v>0.77</v>
      </c>
      <c r="I1421" s="48">
        <v>46</v>
      </c>
      <c r="J1421" s="55">
        <f>Table1[[#This Row],[APU
(units)]]+(Table1[[#This Row],[APU Trend]]*Table1[[#This Row],[APU
(units)]])</f>
        <v>88.2</v>
      </c>
      <c r="K1421" s="55" t="str">
        <f>IF(Table1[[#This Row],[On Hand Stock (units)]]&gt;J1421,"Yes","No")</f>
        <v>Yes</v>
      </c>
      <c r="L1421" s="55">
        <f>Table1[[#This Row],[Lead Time (days)]]/Table1[[#This Row],[S-OTD]]</f>
        <v>46</v>
      </c>
      <c r="M1421" s="55">
        <f>(Table1[[#This Row],[Demand variability (COV)]]/100)*E1421</f>
        <v>0.75460000000000005</v>
      </c>
      <c r="N1421" s="55">
        <f>AVERAGE(Table1[[#This Row],[Lead Time (days)]],Table1[[#This Row],[Exp. Lead time]])</f>
        <v>46</v>
      </c>
      <c r="O1421" s="55">
        <f>(Table1[[#This Row],[Exp. Lead time]]-N1421)^2</f>
        <v>0</v>
      </c>
      <c r="P1421" s="55">
        <v>0</v>
      </c>
      <c r="Q1421" s="55">
        <f>1.64*SQRT(Table1[[#This Row],[Lead Time (days)]]*(M1421^2)+Table1[[#This Row],[APU
(units)]]*P1421)</f>
        <v>8.3934317766367759</v>
      </c>
      <c r="R1421" s="58">
        <f>Table1[[#This Row],[Safety Stock]]+(E1421/30)*Table1[[#This Row],[Lead Time (days)]]</f>
        <v>158.66009844330344</v>
      </c>
      <c r="S1421" s="58" t="str">
        <f>IF(Table1[[#This Row],[On Hand Stock (units)]]&gt;R1421,"yes","no")</f>
        <v>yes</v>
      </c>
      <c r="T1421" s="59">
        <f>Table1[[#This Row],[On Hand Stock (units)]]-J1421</f>
        <v>99.029805334994805</v>
      </c>
      <c r="U1421" s="59">
        <f>Table1[[#This Row],[Exp. Lead time]]*Table1[[#This Row],[APU
(units)]]/30</f>
        <v>150.26666666666668</v>
      </c>
      <c r="V1421" s="59">
        <f>Table1[[#This Row],[On Hand Stock (units)]]+U1421</f>
        <v>337.49647200166146</v>
      </c>
      <c r="W1421" s="59" t="str">
        <f>IF(Table1[[#This Row],[On hand quantity after purchase]]&gt;Table1[[#This Row],[APU  Projection for oct]],"Yes","No")</f>
        <v>Yes</v>
      </c>
      <c r="X1421" s="59">
        <f>AE1421-Table1[[#This Row],[On Hand Stock (units)]]</f>
        <v>1494.9664586650053</v>
      </c>
      <c r="Y1421" s="59">
        <f>MAX(Table1[[#This Row],[Qty required to meet next quarter]],Table1[[#This Row],[MOQ/One lead time demand]])</f>
        <v>1494.9664586650053</v>
      </c>
      <c r="Z1421" s="59">
        <f>Table1[[#This Row],[Qty to purchase]]*Table1[[#This Row],[Std. Price ($)]]</f>
        <v>10692.291630831558</v>
      </c>
      <c r="AA1421" s="59"/>
      <c r="AB1421" s="59"/>
      <c r="AC1421" s="61">
        <f>Table1[[#This Row],[On Hand Stock (units)]]-(12*Table1[[#This Row],[APU
(units)]])</f>
        <v>-988.77019466500519</v>
      </c>
      <c r="AD1421" s="64">
        <v>235.20000000000002</v>
      </c>
      <c r="AE1421" s="65">
        <f>AD1421*Table1[[#This Row],[Std. Price ($)]]</f>
        <v>1682.1962640000002</v>
      </c>
    </row>
    <row r="1422" spans="1:31" ht="18.5" x14ac:dyDescent="0.35">
      <c r="A1422" s="46">
        <v>39231.864010210084</v>
      </c>
      <c r="B1422" s="47">
        <v>68.580825000000004</v>
      </c>
      <c r="C1422" s="47">
        <v>4332.8451824964777</v>
      </c>
      <c r="D1422" s="47">
        <f>Table1[[#This Row],[On-Hand Stock ($)]]/Table1[[#This Row],[Std. Price ($)]]</f>
        <v>63.178668126206958</v>
      </c>
      <c r="E1422" s="48">
        <v>74</v>
      </c>
      <c r="F1422" s="49">
        <v>0.6</v>
      </c>
      <c r="G1422" s="48">
        <v>0.82</v>
      </c>
      <c r="H1422" s="48">
        <v>0.68</v>
      </c>
      <c r="I1422" s="48">
        <v>31</v>
      </c>
      <c r="J1422" s="55">
        <f>Table1[[#This Row],[APU
(units)]]+(Table1[[#This Row],[APU Trend]]*Table1[[#This Row],[APU
(units)]])</f>
        <v>118.4</v>
      </c>
      <c r="K1422" s="55" t="str">
        <f>IF(Table1[[#This Row],[On Hand Stock (units)]]&gt;J1422,"Yes","No")</f>
        <v>No</v>
      </c>
      <c r="L1422" s="55">
        <f>Table1[[#This Row],[Lead Time (days)]]/Table1[[#This Row],[S-OTD]]</f>
        <v>37.804878048780488</v>
      </c>
      <c r="M1422" s="55">
        <f>(Table1[[#This Row],[Demand variability (COV)]]/100)*E1422</f>
        <v>0.50320000000000009</v>
      </c>
      <c r="N1422" s="55">
        <f>AVERAGE(Table1[[#This Row],[Lead Time (days)]],Table1[[#This Row],[Exp. Lead time]])</f>
        <v>34.402439024390247</v>
      </c>
      <c r="O1422" s="55">
        <f>(Table1[[#This Row],[Exp. Lead time]]-N1422)^2</f>
        <v>11.57659131469361</v>
      </c>
      <c r="P1422" s="55">
        <v>11.57659131469361</v>
      </c>
      <c r="Q1422" s="55">
        <f>1.64*SQRT(Table1[[#This Row],[Lead Time (days)]]*(M1422^2)+Table1[[#This Row],[APU
(units)]]*P1422)</f>
        <v>48.220386374505736</v>
      </c>
      <c r="R1422" s="58">
        <f>Table1[[#This Row],[Safety Stock]]+(E1422/30)*Table1[[#This Row],[Lead Time (days)]]</f>
        <v>124.6870530411724</v>
      </c>
      <c r="S1422" s="58" t="str">
        <f>IF(Table1[[#This Row],[On Hand Stock (units)]]&gt;R1422,"yes","no")</f>
        <v>no</v>
      </c>
      <c r="T1422" s="59">
        <f>Table1[[#This Row],[On Hand Stock (units)]]-J1422</f>
        <v>-55.221331873793048</v>
      </c>
      <c r="U1422" s="59">
        <f>Table1[[#This Row],[Exp. Lead time]]*Table1[[#This Row],[APU
(units)]]/30</f>
        <v>93.252032520325201</v>
      </c>
      <c r="V1422" s="59">
        <f>Table1[[#This Row],[On Hand Stock (units)]]+U1422</f>
        <v>156.43070064653216</v>
      </c>
      <c r="W1422" s="59" t="str">
        <f>IF(Table1[[#This Row],[On hand quantity after purchase]]&gt;Table1[[#This Row],[APU  Projection for oct]],"Yes","No")</f>
        <v>Yes</v>
      </c>
      <c r="X1422" s="59">
        <f>AE1422-Table1[[#This Row],[On Hand Stock (units)]]</f>
        <v>33431.696261873796</v>
      </c>
      <c r="Y1422" s="59">
        <f>MAX(Table1[[#This Row],[Qty required to meet next quarter]],Table1[[#This Row],[MOQ/One lead time demand]])</f>
        <v>33431.696261873796</v>
      </c>
      <c r="Z1422" s="59">
        <f>Table1[[#This Row],[Qty to purchase]]*Table1[[#This Row],[Std. Price ($)]]</f>
        <v>2292773.3107887213</v>
      </c>
      <c r="AA1422" s="59"/>
      <c r="AB1422" s="59"/>
      <c r="AC1422" s="61">
        <f>Table1[[#This Row],[On Hand Stock (units)]]-(12*Table1[[#This Row],[APU
(units)]])</f>
        <v>-824.82133187379304</v>
      </c>
      <c r="AD1422" s="64">
        <v>488.40000000000003</v>
      </c>
      <c r="AE1422" s="65">
        <f>AD1422*Table1[[#This Row],[Std. Price ($)]]</f>
        <v>33494.874930000005</v>
      </c>
    </row>
    <row r="1423" spans="1:31" ht="18.5" x14ac:dyDescent="0.35">
      <c r="A1423" s="46">
        <v>36471.185274968324</v>
      </c>
      <c r="B1423" s="47">
        <v>9.8600425000000005</v>
      </c>
      <c r="C1423" s="47">
        <v>403.38216766303503</v>
      </c>
      <c r="D1423" s="47">
        <f>Table1[[#This Row],[On-Hand Stock ($)]]/Table1[[#This Row],[Std. Price ($)]]</f>
        <v>40.910794011591229</v>
      </c>
      <c r="E1423" s="48">
        <v>58</v>
      </c>
      <c r="F1423" s="49">
        <v>0.2</v>
      </c>
      <c r="G1423" s="48">
        <v>1</v>
      </c>
      <c r="H1423" s="48">
        <v>0.73</v>
      </c>
      <c r="I1423" s="48">
        <v>22</v>
      </c>
      <c r="J1423" s="55">
        <f>Table1[[#This Row],[APU
(units)]]+(Table1[[#This Row],[APU Trend]]*Table1[[#This Row],[APU
(units)]])</f>
        <v>69.599999999999994</v>
      </c>
      <c r="K1423" s="55" t="str">
        <f>IF(Table1[[#This Row],[On Hand Stock (units)]]&gt;J1423,"Yes","No")</f>
        <v>No</v>
      </c>
      <c r="L1423" s="55">
        <f>Table1[[#This Row],[Lead Time (days)]]/Table1[[#This Row],[S-OTD]]</f>
        <v>22</v>
      </c>
      <c r="M1423" s="55">
        <f>(Table1[[#This Row],[Demand variability (COV)]]/100)*E1423</f>
        <v>0.4234</v>
      </c>
      <c r="N1423" s="55">
        <f>AVERAGE(Table1[[#This Row],[Lead Time (days)]],Table1[[#This Row],[Exp. Lead time]])</f>
        <v>22</v>
      </c>
      <c r="O1423" s="55">
        <f>(Table1[[#This Row],[Exp. Lead time]]-N1423)^2</f>
        <v>0</v>
      </c>
      <c r="P1423" s="55">
        <v>0</v>
      </c>
      <c r="Q1423" s="55">
        <f>1.64*SQRT(Table1[[#This Row],[Lead Time (days)]]*(M1423^2)+Table1[[#This Row],[APU
(units)]]*P1423)</f>
        <v>3.2569121336431532</v>
      </c>
      <c r="R1423" s="58">
        <f>Table1[[#This Row],[Safety Stock]]+(E1423/30)*Table1[[#This Row],[Lead Time (days)]]</f>
        <v>45.790245466976486</v>
      </c>
      <c r="S1423" s="58" t="str">
        <f>IF(Table1[[#This Row],[On Hand Stock (units)]]&gt;R1423,"yes","no")</f>
        <v>no</v>
      </c>
      <c r="T1423" s="59">
        <f>Table1[[#This Row],[On Hand Stock (units)]]-J1423</f>
        <v>-28.689205988408766</v>
      </c>
      <c r="U1423" s="59">
        <f>Table1[[#This Row],[Exp. Lead time]]*Table1[[#This Row],[APU
(units)]]/30</f>
        <v>42.533333333333331</v>
      </c>
      <c r="V1423" s="59">
        <f>Table1[[#This Row],[On Hand Stock (units)]]+U1423</f>
        <v>83.444127344924567</v>
      </c>
      <c r="W1423" s="59" t="str">
        <f>IF(Table1[[#This Row],[On hand quantity after purchase]]&gt;Table1[[#This Row],[APU  Projection for oct]],"Yes","No")</f>
        <v>Yes</v>
      </c>
      <c r="X1423" s="59">
        <f>AE1423-Table1[[#This Row],[On Hand Stock (units)]]</f>
        <v>2360.9955589884089</v>
      </c>
      <c r="Y1423" s="59">
        <f>MAX(Table1[[#This Row],[Qty required to meet next quarter]],Table1[[#This Row],[MOQ/One lead time demand]])</f>
        <v>2360.9955589884089</v>
      </c>
      <c r="Z1423" s="59">
        <f>Table1[[#This Row],[Qty to purchase]]*Table1[[#This Row],[Std. Price ($)]]</f>
        <v>23279.51655393697</v>
      </c>
      <c r="AA1423" s="59"/>
      <c r="AB1423" s="59"/>
      <c r="AC1423" s="61">
        <f>Table1[[#This Row],[On Hand Stock (units)]]-(12*Table1[[#This Row],[APU
(units)]])</f>
        <v>-655.08920598840882</v>
      </c>
      <c r="AD1423" s="64">
        <v>243.60000000000002</v>
      </c>
      <c r="AE1423" s="65">
        <f>AD1423*Table1[[#This Row],[Std. Price ($)]]</f>
        <v>2401.9063530000003</v>
      </c>
    </row>
    <row r="1424" spans="1:31" ht="18.5" x14ac:dyDescent="0.35">
      <c r="A1424" s="46">
        <v>72009.448436933337</v>
      </c>
      <c r="B1424" s="47">
        <v>10.888193100000001</v>
      </c>
      <c r="C1424" s="47">
        <v>47.853659525942611</v>
      </c>
      <c r="D1424" s="47">
        <f>Table1[[#This Row],[On-Hand Stock ($)]]/Table1[[#This Row],[Std. Price ($)]]</f>
        <v>4.3950046703288725</v>
      </c>
      <c r="E1424" s="48">
        <v>74</v>
      </c>
      <c r="F1424" s="49">
        <v>1.5</v>
      </c>
      <c r="G1424" s="48">
        <v>1</v>
      </c>
      <c r="H1424" s="48">
        <v>0.42</v>
      </c>
      <c r="I1424" s="48">
        <v>3</v>
      </c>
      <c r="J1424" s="55">
        <f>Table1[[#This Row],[APU
(units)]]+(Table1[[#This Row],[APU Trend]]*Table1[[#This Row],[APU
(units)]])</f>
        <v>185</v>
      </c>
      <c r="K1424" s="55" t="str">
        <f>IF(Table1[[#This Row],[On Hand Stock (units)]]&gt;J1424,"Yes","No")</f>
        <v>No</v>
      </c>
      <c r="L1424" s="55">
        <f>Table1[[#This Row],[Lead Time (days)]]/Table1[[#This Row],[S-OTD]]</f>
        <v>3</v>
      </c>
      <c r="M1424" s="55">
        <f>(Table1[[#This Row],[Demand variability (COV)]]/100)*E1424</f>
        <v>0.31079999999999997</v>
      </c>
      <c r="N1424" s="55">
        <f>AVERAGE(Table1[[#This Row],[Lead Time (days)]],Table1[[#This Row],[Exp. Lead time]])</f>
        <v>3</v>
      </c>
      <c r="O1424" s="55">
        <f>(Table1[[#This Row],[Exp. Lead time]]-N1424)^2</f>
        <v>0</v>
      </c>
      <c r="P1424" s="55">
        <v>0</v>
      </c>
      <c r="Q1424" s="55">
        <f>1.64*SQRT(Table1[[#This Row],[Lead Time (days)]]*(M1424^2)+Table1[[#This Row],[APU
(units)]]*P1424)</f>
        <v>0.88284708122754729</v>
      </c>
      <c r="R1424" s="58">
        <f>Table1[[#This Row],[Safety Stock]]+(E1424/30)*Table1[[#This Row],[Lead Time (days)]]</f>
        <v>8.2828470812275476</v>
      </c>
      <c r="S1424" s="58" t="str">
        <f>IF(Table1[[#This Row],[On Hand Stock (units)]]&gt;R1424,"yes","no")</f>
        <v>no</v>
      </c>
      <c r="T1424" s="59">
        <f>Table1[[#This Row],[On Hand Stock (units)]]-J1424</f>
        <v>-180.60499532967114</v>
      </c>
      <c r="U1424" s="59">
        <f>Table1[[#This Row],[Exp. Lead time]]*Table1[[#This Row],[APU
(units)]]/30</f>
        <v>7.4</v>
      </c>
      <c r="V1424" s="59">
        <f>Table1[[#This Row],[On Hand Stock (units)]]+U1424</f>
        <v>11.795004670328872</v>
      </c>
      <c r="W1424" s="59" t="str">
        <f>IF(Table1[[#This Row],[On hand quantity after purchase]]&gt;Table1[[#This Row],[APU  Projection for oct]],"Yes","No")</f>
        <v>No</v>
      </c>
      <c r="X1424" s="59">
        <f>AE1424-Table1[[#This Row],[On Hand Stock (units)]]</f>
        <v>9664.320468129672</v>
      </c>
      <c r="Y1424" s="59">
        <f>MAX(Table1[[#This Row],[Qty required to meet next quarter]],Table1[[#This Row],[MOQ/One lead time demand]])</f>
        <v>9664.320468129672</v>
      </c>
      <c r="Z1424" s="59">
        <f>Table1[[#This Row],[Qty to purchase]]*Table1[[#This Row],[Std. Price ($)]]</f>
        <v>105226.98743727827</v>
      </c>
      <c r="AA1424" s="59"/>
      <c r="AB1424" s="59"/>
      <c r="AC1424" s="61">
        <f>Table1[[#This Row],[On Hand Stock (units)]]-(12*Table1[[#This Row],[APU
(units)]])</f>
        <v>-883.60499532967117</v>
      </c>
      <c r="AD1424" s="64">
        <v>888</v>
      </c>
      <c r="AE1424" s="65">
        <f>AD1424*Table1[[#This Row],[Std. Price ($)]]</f>
        <v>9668.7154728000005</v>
      </c>
    </row>
    <row r="1425" spans="1:31" ht="18.5" x14ac:dyDescent="0.35">
      <c r="A1425" s="46">
        <v>9888.345392658237</v>
      </c>
      <c r="B1425" s="47">
        <v>8.6351430000000011</v>
      </c>
      <c r="C1425" s="47">
        <v>170.01928224105004</v>
      </c>
      <c r="D1425" s="47">
        <f>Table1[[#This Row],[On-Hand Stock ($)]]/Table1[[#This Row],[Std. Price ($)]]</f>
        <v>19.68922601988757</v>
      </c>
      <c r="E1425" s="48">
        <v>90</v>
      </c>
      <c r="F1425" s="49">
        <v>0.4</v>
      </c>
      <c r="G1425" s="48">
        <v>1</v>
      </c>
      <c r="H1425" s="48">
        <v>1.02</v>
      </c>
      <c r="I1425" s="48">
        <v>5</v>
      </c>
      <c r="J1425" s="55">
        <f>Table1[[#This Row],[APU
(units)]]+(Table1[[#This Row],[APU Trend]]*Table1[[#This Row],[APU
(units)]])</f>
        <v>126</v>
      </c>
      <c r="K1425" s="55" t="str">
        <f>IF(Table1[[#This Row],[On Hand Stock (units)]]&gt;J1425,"Yes","No")</f>
        <v>No</v>
      </c>
      <c r="L1425" s="55">
        <f>Table1[[#This Row],[Lead Time (days)]]/Table1[[#This Row],[S-OTD]]</f>
        <v>5</v>
      </c>
      <c r="M1425" s="55">
        <f>(Table1[[#This Row],[Demand variability (COV)]]/100)*E1425</f>
        <v>0.91800000000000004</v>
      </c>
      <c r="N1425" s="55">
        <f>AVERAGE(Table1[[#This Row],[Lead Time (days)]],Table1[[#This Row],[Exp. Lead time]])</f>
        <v>5</v>
      </c>
      <c r="O1425" s="55">
        <f>(Table1[[#This Row],[Exp. Lead time]]-N1425)^2</f>
        <v>0</v>
      </c>
      <c r="P1425" s="55">
        <v>0</v>
      </c>
      <c r="Q1425" s="55">
        <f>1.64*SQRT(Table1[[#This Row],[Lead Time (days)]]*(M1425^2)+Table1[[#This Row],[APU
(units)]]*P1425)</f>
        <v>3.3664450614854835</v>
      </c>
      <c r="R1425" s="58">
        <f>Table1[[#This Row],[Safety Stock]]+(E1425/30)*Table1[[#This Row],[Lead Time (days)]]</f>
        <v>18.366445061485482</v>
      </c>
      <c r="S1425" s="58" t="str">
        <f>IF(Table1[[#This Row],[On Hand Stock (units)]]&gt;R1425,"yes","no")</f>
        <v>yes</v>
      </c>
      <c r="T1425" s="59">
        <f>Table1[[#This Row],[On Hand Stock (units)]]-J1425</f>
        <v>-106.31077398011243</v>
      </c>
      <c r="U1425" s="59">
        <f>Table1[[#This Row],[Exp. Lead time]]*Table1[[#This Row],[APU
(units)]]/30</f>
        <v>15</v>
      </c>
      <c r="V1425" s="59">
        <f>Table1[[#This Row],[On Hand Stock (units)]]+U1425</f>
        <v>34.68922601988757</v>
      </c>
      <c r="W1425" s="59" t="str">
        <f>IF(Table1[[#This Row],[On hand quantity after purchase]]&gt;Table1[[#This Row],[APU  Projection for oct]],"Yes","No")</f>
        <v>No</v>
      </c>
      <c r="X1425" s="59">
        <f>AE1425-Table1[[#This Row],[On Hand Stock (units)]]</f>
        <v>4176.990271980113</v>
      </c>
      <c r="Y1425" s="59">
        <f>MAX(Table1[[#This Row],[Qty required to meet next quarter]],Table1[[#This Row],[MOQ/One lead time demand]])</f>
        <v>4176.990271980113</v>
      </c>
      <c r="Z1425" s="59">
        <f>Table1[[#This Row],[Qty to purchase]]*Table1[[#This Row],[Std. Price ($)]]</f>
        <v>36068.908308157173</v>
      </c>
      <c r="AA1425" s="59"/>
      <c r="AB1425" s="59"/>
      <c r="AC1425" s="61">
        <f>Table1[[#This Row],[On Hand Stock (units)]]-(12*Table1[[#This Row],[APU
(units)]])</f>
        <v>-1060.3107739801123</v>
      </c>
      <c r="AD1425" s="64">
        <v>486</v>
      </c>
      <c r="AE1425" s="65">
        <f>AD1425*Table1[[#This Row],[Std. Price ($)]]</f>
        <v>4196.6794980000004</v>
      </c>
    </row>
    <row r="1426" spans="1:31" ht="18.5" x14ac:dyDescent="0.35">
      <c r="A1426" s="46">
        <v>15592.298300798702</v>
      </c>
      <c r="B1426" s="47">
        <v>19.066505500000002</v>
      </c>
      <c r="C1426" s="47">
        <v>9207.460879917704</v>
      </c>
      <c r="D1426" s="47">
        <f>Table1[[#This Row],[On-Hand Stock ($)]]/Table1[[#This Row],[Std. Price ($)]]</f>
        <v>482.91286937282257</v>
      </c>
      <c r="E1426" s="48">
        <v>186</v>
      </c>
      <c r="F1426" s="49">
        <v>0.5</v>
      </c>
      <c r="G1426" s="48">
        <v>0.85</v>
      </c>
      <c r="H1426" s="48">
        <v>2.36</v>
      </c>
      <c r="I1426" s="48">
        <v>28</v>
      </c>
      <c r="J1426" s="55">
        <f>Table1[[#This Row],[APU
(units)]]+(Table1[[#This Row],[APU Trend]]*Table1[[#This Row],[APU
(units)]])</f>
        <v>279</v>
      </c>
      <c r="K1426" s="55" t="str">
        <f>IF(Table1[[#This Row],[On Hand Stock (units)]]&gt;J1426,"Yes","No")</f>
        <v>Yes</v>
      </c>
      <c r="L1426" s="55">
        <f>Table1[[#This Row],[Lead Time (days)]]/Table1[[#This Row],[S-OTD]]</f>
        <v>32.941176470588239</v>
      </c>
      <c r="M1426" s="55">
        <f>(Table1[[#This Row],[Demand variability (COV)]]/100)*E1426</f>
        <v>4.3895999999999997</v>
      </c>
      <c r="N1426" s="55">
        <f>AVERAGE(Table1[[#This Row],[Lead Time (days)]],Table1[[#This Row],[Exp. Lead time]])</f>
        <v>30.47058823529412</v>
      </c>
      <c r="O1426" s="55">
        <f>(Table1[[#This Row],[Exp. Lead time]]-N1426)^2</f>
        <v>6.1038062283737116</v>
      </c>
      <c r="P1426" s="55">
        <v>6.1038062283737116</v>
      </c>
      <c r="Q1426" s="55">
        <f>1.64*SQRT(Table1[[#This Row],[Lead Time (days)]]*(M1426^2)+Table1[[#This Row],[APU
(units)]]*P1426)</f>
        <v>67.116455040063897</v>
      </c>
      <c r="R1426" s="58">
        <f>Table1[[#This Row],[Safety Stock]]+(E1426/30)*Table1[[#This Row],[Lead Time (days)]]</f>
        <v>240.71645504006389</v>
      </c>
      <c r="S1426" s="58" t="str">
        <f>IF(Table1[[#This Row],[On Hand Stock (units)]]&gt;R1426,"yes","no")</f>
        <v>yes</v>
      </c>
      <c r="T1426" s="59">
        <f>Table1[[#This Row],[On Hand Stock (units)]]-J1426</f>
        <v>203.91286937282257</v>
      </c>
      <c r="U1426" s="59">
        <f>Table1[[#This Row],[Exp. Lead time]]*Table1[[#This Row],[APU
(units)]]/30</f>
        <v>204.2352941176471</v>
      </c>
      <c r="V1426" s="59">
        <f>Table1[[#This Row],[On Hand Stock (units)]]+U1426</f>
        <v>687.14816349046964</v>
      </c>
      <c r="W1426" s="59" t="str">
        <f>IF(Table1[[#This Row],[On hand quantity after purchase]]&gt;Table1[[#This Row],[APU  Projection for oct]],"Yes","No")</f>
        <v>Yes</v>
      </c>
      <c r="X1426" s="59">
        <f>AE1426-Table1[[#This Row],[On Hand Stock (units)]]</f>
        <v>20795.307268627177</v>
      </c>
      <c r="Y1426" s="59">
        <f>MAX(Table1[[#This Row],[Qty required to meet next quarter]],Table1[[#This Row],[MOQ/One lead time demand]])</f>
        <v>20795.307268627177</v>
      </c>
      <c r="Z1426" s="59">
        <f>Table1[[#This Row],[Qty to purchase]]*Table1[[#This Row],[Std. Price ($)]]</f>
        <v>396493.8404114701</v>
      </c>
      <c r="AA1426" s="59"/>
      <c r="AB1426" s="59"/>
      <c r="AC1426" s="61">
        <f>Table1[[#This Row],[On Hand Stock (units)]]-(12*Table1[[#This Row],[APU
(units)]])</f>
        <v>-1749.0871306271774</v>
      </c>
      <c r="AD1426" s="64">
        <v>1116</v>
      </c>
      <c r="AE1426" s="65">
        <f>AD1426*Table1[[#This Row],[Std. Price ($)]]</f>
        <v>21278.220138000001</v>
      </c>
    </row>
    <row r="1427" spans="1:31" ht="18.5" x14ac:dyDescent="0.35">
      <c r="A1427" s="46">
        <v>52881.436447142725</v>
      </c>
      <c r="B1427" s="47">
        <v>8.326496800000001</v>
      </c>
      <c r="C1427" s="47">
        <v>2747.890084990328</v>
      </c>
      <c r="D1427" s="47">
        <f>Table1[[#This Row],[On-Hand Stock ($)]]/Table1[[#This Row],[Std. Price ($)]]</f>
        <v>330.01755131765952</v>
      </c>
      <c r="E1427" s="48">
        <v>162</v>
      </c>
      <c r="F1427" s="49">
        <v>0.6</v>
      </c>
      <c r="G1427" s="48">
        <v>1</v>
      </c>
      <c r="H1427" s="48">
        <v>1.1100000000000001</v>
      </c>
      <c r="I1427" s="48">
        <v>43</v>
      </c>
      <c r="J1427" s="55">
        <f>Table1[[#This Row],[APU
(units)]]+(Table1[[#This Row],[APU Trend]]*Table1[[#This Row],[APU
(units)]])</f>
        <v>259.2</v>
      </c>
      <c r="K1427" s="55" t="str">
        <f>IF(Table1[[#This Row],[On Hand Stock (units)]]&gt;J1427,"Yes","No")</f>
        <v>Yes</v>
      </c>
      <c r="L1427" s="55">
        <f>Table1[[#This Row],[Lead Time (days)]]/Table1[[#This Row],[S-OTD]]</f>
        <v>43</v>
      </c>
      <c r="M1427" s="55">
        <f>(Table1[[#This Row],[Demand variability (COV)]]/100)*E1427</f>
        <v>1.7982</v>
      </c>
      <c r="N1427" s="55">
        <f>AVERAGE(Table1[[#This Row],[Lead Time (days)]],Table1[[#This Row],[Exp. Lead time]])</f>
        <v>43</v>
      </c>
      <c r="O1427" s="55">
        <f>(Table1[[#This Row],[Exp. Lead time]]-N1427)^2</f>
        <v>0</v>
      </c>
      <c r="P1427" s="55">
        <v>0</v>
      </c>
      <c r="Q1427" s="55">
        <f>1.64*SQRT(Table1[[#This Row],[Lead Time (days)]]*(M1427^2)+Table1[[#This Row],[APU
(units)]]*P1427)</f>
        <v>19.338200965215766</v>
      </c>
      <c r="R1427" s="58">
        <f>Table1[[#This Row],[Safety Stock]]+(E1427/30)*Table1[[#This Row],[Lead Time (days)]]</f>
        <v>251.53820096521579</v>
      </c>
      <c r="S1427" s="58" t="str">
        <f>IF(Table1[[#This Row],[On Hand Stock (units)]]&gt;R1427,"yes","no")</f>
        <v>yes</v>
      </c>
      <c r="T1427" s="59">
        <f>Table1[[#This Row],[On Hand Stock (units)]]-J1427</f>
        <v>70.817551317659536</v>
      </c>
      <c r="U1427" s="59">
        <f>Table1[[#This Row],[Exp. Lead time]]*Table1[[#This Row],[APU
(units)]]/30</f>
        <v>232.2</v>
      </c>
      <c r="V1427" s="59">
        <f>Table1[[#This Row],[On Hand Stock (units)]]+U1427</f>
        <v>562.21755131765951</v>
      </c>
      <c r="W1427" s="59" t="str">
        <f>IF(Table1[[#This Row],[On hand quantity after purchase]]&gt;Table1[[#This Row],[APU  Projection for oct]],"Yes","No")</f>
        <v>Yes</v>
      </c>
      <c r="X1427" s="59">
        <f>AE1427-Table1[[#This Row],[On Hand Stock (units)]]</f>
        <v>8572.6728272423388</v>
      </c>
      <c r="Y1427" s="59">
        <f>MAX(Table1[[#This Row],[Qty required to meet next quarter]],Table1[[#This Row],[MOQ/One lead time demand]])</f>
        <v>8572.6728272423388</v>
      </c>
      <c r="Z1427" s="59">
        <f>Table1[[#This Row],[Qty to purchase]]*Table1[[#This Row],[Std. Price ($)]]</f>
        <v>71380.332863480289</v>
      </c>
      <c r="AA1427" s="59"/>
      <c r="AB1427" s="59"/>
      <c r="AC1427" s="61">
        <f>Table1[[#This Row],[On Hand Stock (units)]]-(12*Table1[[#This Row],[APU
(units)]])</f>
        <v>-1613.9824486823404</v>
      </c>
      <c r="AD1427" s="64">
        <v>1069.1999999999998</v>
      </c>
      <c r="AE1427" s="65">
        <f>AD1427*Table1[[#This Row],[Std. Price ($)]]</f>
        <v>8902.6903785599989</v>
      </c>
    </row>
    <row r="1428" spans="1:31" ht="18.5" x14ac:dyDescent="0.35">
      <c r="A1428" s="46">
        <v>29759.844063707562</v>
      </c>
      <c r="B1428" s="47">
        <v>18.931281600000002</v>
      </c>
      <c r="C1428" s="47">
        <v>1063.9039741972356</v>
      </c>
      <c r="D1428" s="47">
        <f>Table1[[#This Row],[On-Hand Stock ($)]]/Table1[[#This Row],[Std. Price ($)]]</f>
        <v>56.198201298597525</v>
      </c>
      <c r="E1428" s="48">
        <v>146</v>
      </c>
      <c r="F1428" s="49">
        <v>0.2</v>
      </c>
      <c r="G1428" s="48">
        <v>0.95</v>
      </c>
      <c r="H1428" s="48">
        <v>0.5</v>
      </c>
      <c r="I1428" s="48">
        <v>22</v>
      </c>
      <c r="J1428" s="55">
        <f>Table1[[#This Row],[APU
(units)]]+(Table1[[#This Row],[APU Trend]]*Table1[[#This Row],[APU
(units)]])</f>
        <v>175.2</v>
      </c>
      <c r="K1428" s="55" t="str">
        <f>IF(Table1[[#This Row],[On Hand Stock (units)]]&gt;J1428,"Yes","No")</f>
        <v>No</v>
      </c>
      <c r="L1428" s="55">
        <f>Table1[[#This Row],[Lead Time (days)]]/Table1[[#This Row],[S-OTD]]</f>
        <v>23.157894736842106</v>
      </c>
      <c r="M1428" s="55">
        <f>(Table1[[#This Row],[Demand variability (COV)]]/100)*E1428</f>
        <v>0.73</v>
      </c>
      <c r="N1428" s="55">
        <f>AVERAGE(Table1[[#This Row],[Lead Time (days)]],Table1[[#This Row],[Exp. Lead time]])</f>
        <v>22.578947368421055</v>
      </c>
      <c r="O1428" s="55">
        <f>(Table1[[#This Row],[Exp. Lead time]]-N1428)^2</f>
        <v>0.33518005540166051</v>
      </c>
      <c r="P1428" s="55">
        <v>0.33518005540166051</v>
      </c>
      <c r="Q1428" s="55">
        <f>1.64*SQRT(Table1[[#This Row],[Lead Time (days)]]*(M1428^2)+Table1[[#This Row],[APU
(units)]]*P1428)</f>
        <v>12.773072180302304</v>
      </c>
      <c r="R1428" s="58">
        <f>Table1[[#This Row],[Safety Stock]]+(E1428/30)*Table1[[#This Row],[Lead Time (days)]]</f>
        <v>119.83973884696897</v>
      </c>
      <c r="S1428" s="58" t="str">
        <f>IF(Table1[[#This Row],[On Hand Stock (units)]]&gt;R1428,"yes","no")</f>
        <v>no</v>
      </c>
      <c r="T1428" s="59">
        <f>Table1[[#This Row],[On Hand Stock (units)]]-J1428</f>
        <v>-119.00179870140246</v>
      </c>
      <c r="U1428" s="59">
        <f>Table1[[#This Row],[Exp. Lead time]]*Table1[[#This Row],[APU
(units)]]/30</f>
        <v>112.70175438596492</v>
      </c>
      <c r="V1428" s="59">
        <f>Table1[[#This Row],[On Hand Stock (units)]]+U1428</f>
        <v>168.89995568456243</v>
      </c>
      <c r="W1428" s="59" t="str">
        <f>IF(Table1[[#This Row],[On hand quantity after purchase]]&gt;Table1[[#This Row],[APU  Projection for oct]],"Yes","No")</f>
        <v>No</v>
      </c>
      <c r="X1428" s="59">
        <f>AE1428-Table1[[#This Row],[On Hand Stock (units)]]</f>
        <v>11552.463675821406</v>
      </c>
      <c r="Y1428" s="59">
        <f>MAX(Table1[[#This Row],[Qty required to meet next quarter]],Table1[[#This Row],[MOQ/One lead time demand]])</f>
        <v>11552.463675821406</v>
      </c>
      <c r="Z1428" s="59">
        <f>Table1[[#This Row],[Qty to purchase]]*Table1[[#This Row],[Std. Price ($)]]</f>
        <v>218702.94302074617</v>
      </c>
      <c r="AA1428" s="59"/>
      <c r="AB1428" s="59"/>
      <c r="AC1428" s="61">
        <f>Table1[[#This Row],[On Hand Stock (units)]]-(12*Table1[[#This Row],[APU
(units)]])</f>
        <v>-1695.8017987014025</v>
      </c>
      <c r="AD1428" s="64">
        <v>613.20000000000005</v>
      </c>
      <c r="AE1428" s="65">
        <f>AD1428*Table1[[#This Row],[Std. Price ($)]]</f>
        <v>11608.661877120003</v>
      </c>
    </row>
    <row r="1429" spans="1:31" ht="18.5" x14ac:dyDescent="0.35">
      <c r="A1429" s="46">
        <v>17735.998990048509</v>
      </c>
      <c r="B1429" s="47">
        <v>33.208625900000001</v>
      </c>
      <c r="C1429" s="47">
        <v>1585.583809599334</v>
      </c>
      <c r="D1429" s="47">
        <f>Table1[[#This Row],[On-Hand Stock ($)]]/Table1[[#This Row],[Std. Price ($)]]</f>
        <v>47.746143257295508</v>
      </c>
      <c r="E1429" s="48">
        <v>74</v>
      </c>
      <c r="F1429" s="49">
        <v>0.5</v>
      </c>
      <c r="G1429" s="48">
        <v>0.85</v>
      </c>
      <c r="H1429" s="48">
        <v>0.85</v>
      </c>
      <c r="I1429" s="48">
        <v>23</v>
      </c>
      <c r="J1429" s="55">
        <f>Table1[[#This Row],[APU
(units)]]+(Table1[[#This Row],[APU Trend]]*Table1[[#This Row],[APU
(units)]])</f>
        <v>111</v>
      </c>
      <c r="K1429" s="55" t="str">
        <f>IF(Table1[[#This Row],[On Hand Stock (units)]]&gt;J1429,"Yes","No")</f>
        <v>No</v>
      </c>
      <c r="L1429" s="55">
        <f>Table1[[#This Row],[Lead Time (days)]]/Table1[[#This Row],[S-OTD]]</f>
        <v>27.058823529411764</v>
      </c>
      <c r="M1429" s="55">
        <f>(Table1[[#This Row],[Demand variability (COV)]]/100)*E1429</f>
        <v>0.629</v>
      </c>
      <c r="N1429" s="55">
        <f>AVERAGE(Table1[[#This Row],[Lead Time (days)]],Table1[[#This Row],[Exp. Lead time]])</f>
        <v>25.029411764705884</v>
      </c>
      <c r="O1429" s="55">
        <f>(Table1[[#This Row],[Exp. Lead time]]-N1429)^2</f>
        <v>4.1185121107266358</v>
      </c>
      <c r="P1429" s="55">
        <v>4.1185121107266358</v>
      </c>
      <c r="Q1429" s="55">
        <f>1.64*SQRT(Table1[[#This Row],[Lead Time (days)]]*(M1429^2)+Table1[[#This Row],[APU
(units)]]*P1429)</f>
        <v>29.054840931857925</v>
      </c>
      <c r="R1429" s="58">
        <f>Table1[[#This Row],[Safety Stock]]+(E1429/30)*Table1[[#This Row],[Lead Time (days)]]</f>
        <v>85.788174265191259</v>
      </c>
      <c r="S1429" s="58" t="str">
        <f>IF(Table1[[#This Row],[On Hand Stock (units)]]&gt;R1429,"yes","no")</f>
        <v>no</v>
      </c>
      <c r="T1429" s="59">
        <f>Table1[[#This Row],[On Hand Stock (units)]]-J1429</f>
        <v>-63.253856742704492</v>
      </c>
      <c r="U1429" s="59">
        <f>Table1[[#This Row],[Exp. Lead time]]*Table1[[#This Row],[APU
(units)]]/30</f>
        <v>66.745098039215677</v>
      </c>
      <c r="V1429" s="59">
        <f>Table1[[#This Row],[On Hand Stock (units)]]+U1429</f>
        <v>114.49124129651119</v>
      </c>
      <c r="W1429" s="59" t="str">
        <f>IF(Table1[[#This Row],[On hand quantity after purchase]]&gt;Table1[[#This Row],[APU  Projection for oct]],"Yes","No")</f>
        <v>Yes</v>
      </c>
      <c r="X1429" s="59">
        <f>AE1429-Table1[[#This Row],[On Hand Stock (units)]]</f>
        <v>14696.883756342704</v>
      </c>
      <c r="Y1429" s="59">
        <f>MAX(Table1[[#This Row],[Qty required to meet next quarter]],Table1[[#This Row],[MOQ/One lead time demand]])</f>
        <v>14696.883756342704</v>
      </c>
      <c r="Z1429" s="59">
        <f>Table1[[#This Row],[Qty to purchase]]*Table1[[#This Row],[Std. Price ($)]]</f>
        <v>488063.31456017162</v>
      </c>
      <c r="AA1429" s="59"/>
      <c r="AB1429" s="59"/>
      <c r="AC1429" s="61">
        <f>Table1[[#This Row],[On Hand Stock (units)]]-(12*Table1[[#This Row],[APU
(units)]])</f>
        <v>-840.25385674270444</v>
      </c>
      <c r="AD1429" s="64">
        <v>444</v>
      </c>
      <c r="AE1429" s="65">
        <f>AD1429*Table1[[#This Row],[Std. Price ($)]]</f>
        <v>14744.6298996</v>
      </c>
    </row>
    <row r="1430" spans="1:31" ht="18.5" x14ac:dyDescent="0.35">
      <c r="A1430" s="46">
        <v>86716.774203378271</v>
      </c>
      <c r="B1430" s="47">
        <v>13.037793799999999</v>
      </c>
      <c r="C1430" s="47">
        <v>1041.7347354855212</v>
      </c>
      <c r="D1430" s="47">
        <f>Table1[[#This Row],[On-Hand Stock ($)]]/Table1[[#This Row],[Std. Price ($)]]</f>
        <v>79.90115133478497</v>
      </c>
      <c r="E1430" s="48">
        <v>98</v>
      </c>
      <c r="F1430" s="49">
        <v>0.4</v>
      </c>
      <c r="G1430" s="48">
        <v>1</v>
      </c>
      <c r="H1430" s="48">
        <v>1.05</v>
      </c>
      <c r="I1430" s="48">
        <v>23</v>
      </c>
      <c r="J1430" s="55">
        <f>Table1[[#This Row],[APU
(units)]]+(Table1[[#This Row],[APU Trend]]*Table1[[#This Row],[APU
(units)]])</f>
        <v>137.19999999999999</v>
      </c>
      <c r="K1430" s="55" t="str">
        <f>IF(Table1[[#This Row],[On Hand Stock (units)]]&gt;J1430,"Yes","No")</f>
        <v>No</v>
      </c>
      <c r="L1430" s="55">
        <f>Table1[[#This Row],[Lead Time (days)]]/Table1[[#This Row],[S-OTD]]</f>
        <v>23</v>
      </c>
      <c r="M1430" s="55">
        <f>(Table1[[#This Row],[Demand variability (COV)]]/100)*E1430</f>
        <v>1.0290000000000001</v>
      </c>
      <c r="N1430" s="55">
        <f>AVERAGE(Table1[[#This Row],[Lead Time (days)]],Table1[[#This Row],[Exp. Lead time]])</f>
        <v>23</v>
      </c>
      <c r="O1430" s="55">
        <f>(Table1[[#This Row],[Exp. Lead time]]-N1430)^2</f>
        <v>0</v>
      </c>
      <c r="P1430" s="55">
        <v>0</v>
      </c>
      <c r="Q1430" s="55">
        <f>1.64*SQRT(Table1[[#This Row],[Lead Time (days)]]*(M1430^2)+Table1[[#This Row],[APU
(units)]]*P1430)</f>
        <v>8.0932534454816132</v>
      </c>
      <c r="R1430" s="58">
        <f>Table1[[#This Row],[Safety Stock]]+(E1430/30)*Table1[[#This Row],[Lead Time (days)]]</f>
        <v>83.226586778814934</v>
      </c>
      <c r="S1430" s="58" t="str">
        <f>IF(Table1[[#This Row],[On Hand Stock (units)]]&gt;R1430,"yes","no")</f>
        <v>no</v>
      </c>
      <c r="T1430" s="59">
        <f>Table1[[#This Row],[On Hand Stock (units)]]-J1430</f>
        <v>-57.298848665215019</v>
      </c>
      <c r="U1430" s="59">
        <f>Table1[[#This Row],[Exp. Lead time]]*Table1[[#This Row],[APU
(units)]]/30</f>
        <v>75.13333333333334</v>
      </c>
      <c r="V1430" s="59">
        <f>Table1[[#This Row],[On Hand Stock (units)]]+U1430</f>
        <v>155.0344846681183</v>
      </c>
      <c r="W1430" s="59" t="str">
        <f>IF(Table1[[#This Row],[On hand quantity after purchase]]&gt;Table1[[#This Row],[APU  Projection for oct]],"Yes","No")</f>
        <v>Yes</v>
      </c>
      <c r="X1430" s="59">
        <f>AE1430-Table1[[#This Row],[On Hand Stock (units)]]</f>
        <v>6819.6993276252151</v>
      </c>
      <c r="Y1430" s="59">
        <f>MAX(Table1[[#This Row],[Qty required to meet next quarter]],Table1[[#This Row],[MOQ/One lead time demand]])</f>
        <v>6819.6993276252151</v>
      </c>
      <c r="Z1430" s="59">
        <f>Table1[[#This Row],[Qty to purchase]]*Table1[[#This Row],[Std. Price ($)]]</f>
        <v>88913.833611576192</v>
      </c>
      <c r="AA1430" s="59"/>
      <c r="AB1430" s="59"/>
      <c r="AC1430" s="61">
        <f>Table1[[#This Row],[On Hand Stock (units)]]-(12*Table1[[#This Row],[APU
(units)]])</f>
        <v>-1096.098848665215</v>
      </c>
      <c r="AD1430" s="64">
        <v>529.20000000000005</v>
      </c>
      <c r="AE1430" s="65">
        <f>AD1430*Table1[[#This Row],[Std. Price ($)]]</f>
        <v>6899.6004789600001</v>
      </c>
    </row>
    <row r="1431" spans="1:31" ht="18.5" x14ac:dyDescent="0.35">
      <c r="A1431" s="46">
        <v>56592.45296194734</v>
      </c>
      <c r="B1431" s="47">
        <v>11.3477377</v>
      </c>
      <c r="C1431" s="47">
        <v>1216.4909785428865</v>
      </c>
      <c r="D1431" s="47">
        <f>Table1[[#This Row],[On-Hand Stock ($)]]/Table1[[#This Row],[Std. Price ($)]]</f>
        <v>107.20118940913541</v>
      </c>
      <c r="E1431" s="48">
        <v>220</v>
      </c>
      <c r="F1431" s="49">
        <v>1.2</v>
      </c>
      <c r="G1431" s="48">
        <v>0.85</v>
      </c>
      <c r="H1431" s="48">
        <v>0.25</v>
      </c>
      <c r="I1431" s="48">
        <v>28</v>
      </c>
      <c r="J1431" s="55">
        <f>Table1[[#This Row],[APU
(units)]]+(Table1[[#This Row],[APU Trend]]*Table1[[#This Row],[APU
(units)]])</f>
        <v>484</v>
      </c>
      <c r="K1431" s="55" t="str">
        <f>IF(Table1[[#This Row],[On Hand Stock (units)]]&gt;J1431,"Yes","No")</f>
        <v>No</v>
      </c>
      <c r="L1431" s="55">
        <f>Table1[[#This Row],[Lead Time (days)]]/Table1[[#This Row],[S-OTD]]</f>
        <v>32.941176470588239</v>
      </c>
      <c r="M1431" s="55">
        <f>(Table1[[#This Row],[Demand variability (COV)]]/100)*E1431</f>
        <v>0.55000000000000004</v>
      </c>
      <c r="N1431" s="55">
        <f>AVERAGE(Table1[[#This Row],[Lead Time (days)]],Table1[[#This Row],[Exp. Lead time]])</f>
        <v>30.47058823529412</v>
      </c>
      <c r="O1431" s="55">
        <f>(Table1[[#This Row],[Exp. Lead time]]-N1431)^2</f>
        <v>6.1038062283737116</v>
      </c>
      <c r="P1431" s="55">
        <v>6.1038062283737116</v>
      </c>
      <c r="Q1431" s="55">
        <f>1.64*SQRT(Table1[[#This Row],[Lead Time (days)]]*(M1431^2)+Table1[[#This Row],[APU
(units)]]*P1431)</f>
        <v>60.286617942985202</v>
      </c>
      <c r="R1431" s="58">
        <f>Table1[[#This Row],[Safety Stock]]+(E1431/30)*Table1[[#This Row],[Lead Time (days)]]</f>
        <v>265.61995127631849</v>
      </c>
      <c r="S1431" s="58" t="str">
        <f>IF(Table1[[#This Row],[On Hand Stock (units)]]&gt;R1431,"yes","no")</f>
        <v>no</v>
      </c>
      <c r="T1431" s="59">
        <f>Table1[[#This Row],[On Hand Stock (units)]]-J1431</f>
        <v>-376.7988105908646</v>
      </c>
      <c r="U1431" s="59">
        <f>Table1[[#This Row],[Exp. Lead time]]*Table1[[#This Row],[APU
(units)]]/30</f>
        <v>241.56862745098042</v>
      </c>
      <c r="V1431" s="59">
        <f>Table1[[#This Row],[On Hand Stock (units)]]+U1431</f>
        <v>348.76981686011584</v>
      </c>
      <c r="W1431" s="59" t="str">
        <f>IF(Table1[[#This Row],[On hand quantity after purchase]]&gt;Table1[[#This Row],[APU  Projection for oct]],"Yes","No")</f>
        <v>No</v>
      </c>
      <c r="X1431" s="59">
        <f>AE1431-Table1[[#This Row],[On Hand Stock (units)]]</f>
        <v>25357.122209390865</v>
      </c>
      <c r="Y1431" s="59">
        <f>MAX(Table1[[#This Row],[Qty required to meet next quarter]],Table1[[#This Row],[MOQ/One lead time demand]])</f>
        <v>25357.122209390865</v>
      </c>
      <c r="Z1431" s="59">
        <f>Table1[[#This Row],[Qty to purchase]]*Table1[[#This Row],[Std. Price ($)]]</f>
        <v>287745.97165901202</v>
      </c>
      <c r="AA1431" s="59"/>
      <c r="AB1431" s="59"/>
      <c r="AC1431" s="61">
        <f>Table1[[#This Row],[On Hand Stock (units)]]-(12*Table1[[#This Row],[APU
(units)]])</f>
        <v>-2532.7988105908644</v>
      </c>
      <c r="AD1431" s="64">
        <v>2244</v>
      </c>
      <c r="AE1431" s="65">
        <f>AD1431*Table1[[#This Row],[Std. Price ($)]]</f>
        <v>25464.323398799999</v>
      </c>
    </row>
    <row r="1432" spans="1:31" ht="18.5" x14ac:dyDescent="0.35">
      <c r="A1432" s="46">
        <v>40235.045194220656</v>
      </c>
      <c r="B1432" s="47">
        <v>44.918119099999998</v>
      </c>
      <c r="C1432" s="47">
        <v>3935.7880870940717</v>
      </c>
      <c r="D1432" s="47">
        <f>Table1[[#This Row],[On-Hand Stock ($)]]/Table1[[#This Row],[Std. Price ($)]]</f>
        <v>87.621391232609994</v>
      </c>
      <c r="E1432" s="48">
        <v>220</v>
      </c>
      <c r="F1432" s="49">
        <v>0.8</v>
      </c>
      <c r="G1432" s="48">
        <v>0.85</v>
      </c>
      <c r="H1432" s="48">
        <v>0.25</v>
      </c>
      <c r="I1432" s="48">
        <v>33</v>
      </c>
      <c r="J1432" s="55">
        <f>Table1[[#This Row],[APU
(units)]]+(Table1[[#This Row],[APU Trend]]*Table1[[#This Row],[APU
(units)]])</f>
        <v>396</v>
      </c>
      <c r="K1432" s="55" t="str">
        <f>IF(Table1[[#This Row],[On Hand Stock (units)]]&gt;J1432,"Yes","No")</f>
        <v>No</v>
      </c>
      <c r="L1432" s="55">
        <f>Table1[[#This Row],[Lead Time (days)]]/Table1[[#This Row],[S-OTD]]</f>
        <v>38.82352941176471</v>
      </c>
      <c r="M1432" s="55">
        <f>(Table1[[#This Row],[Demand variability (COV)]]/100)*E1432</f>
        <v>0.55000000000000004</v>
      </c>
      <c r="N1432" s="55">
        <f>AVERAGE(Table1[[#This Row],[Lead Time (days)]],Table1[[#This Row],[Exp. Lead time]])</f>
        <v>35.911764705882355</v>
      </c>
      <c r="O1432" s="55">
        <f>(Table1[[#This Row],[Exp. Lead time]]-N1432)^2</f>
        <v>8.4783737024221573</v>
      </c>
      <c r="P1432" s="55">
        <v>8.4783737024221573</v>
      </c>
      <c r="Q1432" s="55">
        <f>1.64*SQRT(Table1[[#This Row],[Lead Time (days)]]*(M1432^2)+Table1[[#This Row],[APU
(units)]]*P1432)</f>
        <v>71.018338421900708</v>
      </c>
      <c r="R1432" s="58">
        <f>Table1[[#This Row],[Safety Stock]]+(E1432/30)*Table1[[#This Row],[Lead Time (days)]]</f>
        <v>313.01833842190069</v>
      </c>
      <c r="S1432" s="58" t="str">
        <f>IF(Table1[[#This Row],[On Hand Stock (units)]]&gt;R1432,"yes","no")</f>
        <v>no</v>
      </c>
      <c r="T1432" s="59">
        <f>Table1[[#This Row],[On Hand Stock (units)]]-J1432</f>
        <v>-308.37860876739001</v>
      </c>
      <c r="U1432" s="59">
        <f>Table1[[#This Row],[Exp. Lead time]]*Table1[[#This Row],[APU
(units)]]/30</f>
        <v>284.70588235294122</v>
      </c>
      <c r="V1432" s="59">
        <f>Table1[[#This Row],[On Hand Stock (units)]]+U1432</f>
        <v>372.32727358555121</v>
      </c>
      <c r="W1432" s="59" t="str">
        <f>IF(Table1[[#This Row],[On hand quantity after purchase]]&gt;Table1[[#This Row],[APU  Projection for oct]],"Yes","No")</f>
        <v>No</v>
      </c>
      <c r="X1432" s="59">
        <f>AE1432-Table1[[#This Row],[On Hand Stock (units)]]</f>
        <v>76991.870984367386</v>
      </c>
      <c r="Y1432" s="59">
        <f>MAX(Table1[[#This Row],[Qty required to meet next quarter]],Table1[[#This Row],[MOQ/One lead time demand]])</f>
        <v>76991.870984367386</v>
      </c>
      <c r="Z1432" s="59">
        <f>Table1[[#This Row],[Qty to purchase]]*Table1[[#This Row],[Std. Price ($)]]</f>
        <v>3458330.0306076482</v>
      </c>
      <c r="AA1432" s="59"/>
      <c r="AB1432" s="59"/>
      <c r="AC1432" s="61">
        <f>Table1[[#This Row],[On Hand Stock (units)]]-(12*Table1[[#This Row],[APU
(units)]])</f>
        <v>-2552.3786087673898</v>
      </c>
      <c r="AD1432" s="64">
        <v>1716</v>
      </c>
      <c r="AE1432" s="65">
        <f>AD1432*Table1[[#This Row],[Std. Price ($)]]</f>
        <v>77079.492375599992</v>
      </c>
    </row>
    <row r="1433" spans="1:31" ht="18.5" x14ac:dyDescent="0.35">
      <c r="A1433" s="46">
        <v>8379.8492828012877</v>
      </c>
      <c r="B1433" s="47">
        <v>26.9896973</v>
      </c>
      <c r="C1433" s="47">
        <v>1415.7751762123346</v>
      </c>
      <c r="D1433" s="47">
        <f>Table1[[#This Row],[On-Hand Stock ($)]]/Table1[[#This Row],[Std. Price ($)]]</f>
        <v>52.45613392679045</v>
      </c>
      <c r="E1433" s="48">
        <v>170</v>
      </c>
      <c r="F1433" s="49">
        <v>0.2</v>
      </c>
      <c r="G1433" s="48">
        <v>0.75</v>
      </c>
      <c r="H1433" s="48">
        <v>1.3</v>
      </c>
      <c r="I1433" s="48">
        <v>5</v>
      </c>
      <c r="J1433" s="55">
        <f>Table1[[#This Row],[APU
(units)]]+(Table1[[#This Row],[APU Trend]]*Table1[[#This Row],[APU
(units)]])</f>
        <v>204</v>
      </c>
      <c r="K1433" s="55" t="str">
        <f>IF(Table1[[#This Row],[On Hand Stock (units)]]&gt;J1433,"Yes","No")</f>
        <v>No</v>
      </c>
      <c r="L1433" s="55">
        <f>Table1[[#This Row],[Lead Time (days)]]/Table1[[#This Row],[S-OTD]]</f>
        <v>6.666666666666667</v>
      </c>
      <c r="M1433" s="55">
        <f>(Table1[[#This Row],[Demand variability (COV)]]/100)*E1433</f>
        <v>2.2100000000000004</v>
      </c>
      <c r="N1433" s="55">
        <f>AVERAGE(Table1[[#This Row],[Lead Time (days)]],Table1[[#This Row],[Exp. Lead time]])</f>
        <v>5.8333333333333339</v>
      </c>
      <c r="O1433" s="55">
        <f>(Table1[[#This Row],[Exp. Lead time]]-N1433)^2</f>
        <v>0.69444444444444398</v>
      </c>
      <c r="P1433" s="55">
        <v>0.69444444444444398</v>
      </c>
      <c r="Q1433" s="55">
        <f>1.64*SQRT(Table1[[#This Row],[Lead Time (days)]]*(M1433^2)+Table1[[#This Row],[APU
(units)]]*P1433)</f>
        <v>19.575586811695377</v>
      </c>
      <c r="R1433" s="58">
        <f>Table1[[#This Row],[Safety Stock]]+(E1433/30)*Table1[[#This Row],[Lead Time (days)]]</f>
        <v>47.908920145028716</v>
      </c>
      <c r="S1433" s="58" t="str">
        <f>IF(Table1[[#This Row],[On Hand Stock (units)]]&gt;R1433,"yes","no")</f>
        <v>yes</v>
      </c>
      <c r="T1433" s="59">
        <f>Table1[[#This Row],[On Hand Stock (units)]]-J1433</f>
        <v>-151.54386607320956</v>
      </c>
      <c r="U1433" s="59">
        <f>Table1[[#This Row],[Exp. Lead time]]*Table1[[#This Row],[APU
(units)]]/30</f>
        <v>37.777777777777786</v>
      </c>
      <c r="V1433" s="59">
        <f>Table1[[#This Row],[On Hand Stock (units)]]+U1433</f>
        <v>90.233911704568243</v>
      </c>
      <c r="W1433" s="59" t="str">
        <f>IF(Table1[[#This Row],[On hand quantity after purchase]]&gt;Table1[[#This Row],[APU  Projection for oct]],"Yes","No")</f>
        <v>No</v>
      </c>
      <c r="X1433" s="59">
        <f>AE1433-Table1[[#This Row],[On Hand Stock (units)]]</f>
        <v>19218.187738273209</v>
      </c>
      <c r="Y1433" s="59">
        <f>MAX(Table1[[#This Row],[Qty required to meet next quarter]],Table1[[#This Row],[MOQ/One lead time demand]])</f>
        <v>19218.187738273209</v>
      </c>
      <c r="Z1433" s="59">
        <f>Table1[[#This Row],[Qty to purchase]]*Table1[[#This Row],[Std. Price ($)]]</f>
        <v>518693.06971056556</v>
      </c>
      <c r="AA1433" s="59"/>
      <c r="AB1433" s="59"/>
      <c r="AC1433" s="61">
        <f>Table1[[#This Row],[On Hand Stock (units)]]-(12*Table1[[#This Row],[APU
(units)]])</f>
        <v>-1987.5438660732095</v>
      </c>
      <c r="AD1433" s="64">
        <v>714</v>
      </c>
      <c r="AE1433" s="65">
        <f>AD1433*Table1[[#This Row],[Std. Price ($)]]</f>
        <v>19270.643872199998</v>
      </c>
    </row>
    <row r="1434" spans="1:31" ht="18.5" x14ac:dyDescent="0.35">
      <c r="A1434" s="46">
        <v>49745.155094661299</v>
      </c>
      <c r="B1434" s="47">
        <v>28.3293116</v>
      </c>
      <c r="C1434" s="47">
        <v>12137.412362330624</v>
      </c>
      <c r="D1434" s="47">
        <f>Table1[[#This Row],[On-Hand Stock ($)]]/Table1[[#This Row],[Std. Price ($)]]</f>
        <v>428.44007414322851</v>
      </c>
      <c r="E1434" s="48">
        <v>162</v>
      </c>
      <c r="F1434" s="49">
        <v>-0.6</v>
      </c>
      <c r="G1434" s="48">
        <v>0.85</v>
      </c>
      <c r="H1434" s="48">
        <v>2.96</v>
      </c>
      <c r="I1434" s="48">
        <v>23</v>
      </c>
      <c r="J1434" s="55">
        <f>Table1[[#This Row],[APU
(units)]]+(Table1[[#This Row],[APU Trend]]*Table1[[#This Row],[APU
(units)]])</f>
        <v>64.8</v>
      </c>
      <c r="K1434" s="55" t="str">
        <f>IF(Table1[[#This Row],[On Hand Stock (units)]]&gt;J1434,"Yes","No")</f>
        <v>Yes</v>
      </c>
      <c r="L1434" s="55">
        <f>Table1[[#This Row],[Lead Time (days)]]/Table1[[#This Row],[S-OTD]]</f>
        <v>27.058823529411764</v>
      </c>
      <c r="M1434" s="55">
        <f>(Table1[[#This Row],[Demand variability (COV)]]/100)*E1434</f>
        <v>4.7952000000000004</v>
      </c>
      <c r="N1434" s="55">
        <f>AVERAGE(Table1[[#This Row],[Lead Time (days)]],Table1[[#This Row],[Exp. Lead time]])</f>
        <v>25.029411764705884</v>
      </c>
      <c r="O1434" s="55">
        <f>(Table1[[#This Row],[Exp. Lead time]]-N1434)^2</f>
        <v>4.1185121107266358</v>
      </c>
      <c r="P1434" s="55">
        <v>4.1185121107266358</v>
      </c>
      <c r="Q1434" s="55">
        <f>1.64*SQRT(Table1[[#This Row],[Lead Time (days)]]*(M1434^2)+Table1[[#This Row],[APU
(units)]]*P1434)</f>
        <v>56.717916390118837</v>
      </c>
      <c r="R1434" s="58">
        <f>Table1[[#This Row],[Safety Stock]]+(E1434/30)*Table1[[#This Row],[Lead Time (days)]]</f>
        <v>180.91791639011885</v>
      </c>
      <c r="S1434" s="58" t="str">
        <f>IF(Table1[[#This Row],[On Hand Stock (units)]]&gt;R1434,"yes","no")</f>
        <v>yes</v>
      </c>
      <c r="T1434" s="59">
        <f>Table1[[#This Row],[On Hand Stock (units)]]-J1434</f>
        <v>363.6400741432285</v>
      </c>
      <c r="U1434" s="59">
        <f>Table1[[#This Row],[Exp. Lead time]]*Table1[[#This Row],[APU
(units)]]/30</f>
        <v>146.11764705882351</v>
      </c>
      <c r="V1434" s="59">
        <f>Table1[[#This Row],[On Hand Stock (units)]]+U1434</f>
        <v>574.55772120205199</v>
      </c>
      <c r="W1434" s="59" t="str">
        <f>IF(Table1[[#This Row],[On hand quantity after purchase]]&gt;Table1[[#This Row],[APU  Projection for oct]],"Yes","No")</f>
        <v>Yes</v>
      </c>
      <c r="X1434" s="59">
        <f>AE1434-Table1[[#This Row],[On Hand Stock (units)]]</f>
        <v>-3182.049161663228</v>
      </c>
      <c r="Y1434" s="59">
        <f>MAX(Table1[[#This Row],[Qty required to meet next quarter]],Table1[[#This Row],[MOQ/One lead time demand]])</f>
        <v>146.11764705882351</v>
      </c>
      <c r="Z1434" s="59">
        <f>Table1[[#This Row],[Qty to purchase]]*Table1[[#This Row],[Std. Price ($)]]</f>
        <v>4139.4123537882351</v>
      </c>
      <c r="AA1434" s="59"/>
      <c r="AB1434" s="59"/>
      <c r="AC1434" s="61">
        <f>Table1[[#This Row],[On Hand Stock (units)]]-(12*Table1[[#This Row],[APU
(units)]])</f>
        <v>-1515.5599258567715</v>
      </c>
      <c r="AD1434" s="64">
        <v>-97.199999999999974</v>
      </c>
      <c r="AE1434" s="65">
        <f>AD1434*Table1[[#This Row],[Std. Price ($)]]</f>
        <v>-2753.6090875199993</v>
      </c>
    </row>
    <row r="1435" spans="1:31" ht="18.5" x14ac:dyDescent="0.35">
      <c r="A1435" s="46">
        <v>81186.836232034591</v>
      </c>
      <c r="B1435" s="47">
        <v>9.6121324000000001</v>
      </c>
      <c r="C1435" s="47">
        <v>2546.9471169465528</v>
      </c>
      <c r="D1435" s="47">
        <f>Table1[[#This Row],[On-Hand Stock ($)]]/Table1[[#This Row],[Std. Price ($)]]</f>
        <v>264.97212178918306</v>
      </c>
      <c r="E1435" s="48">
        <v>162</v>
      </c>
      <c r="F1435" s="49">
        <v>0.2</v>
      </c>
      <c r="G1435" s="48">
        <v>0.85</v>
      </c>
      <c r="H1435" s="48">
        <v>1.74</v>
      </c>
      <c r="I1435" s="48">
        <v>23</v>
      </c>
      <c r="J1435" s="55">
        <f>Table1[[#This Row],[APU
(units)]]+(Table1[[#This Row],[APU Trend]]*Table1[[#This Row],[APU
(units)]])</f>
        <v>194.4</v>
      </c>
      <c r="K1435" s="55" t="str">
        <f>IF(Table1[[#This Row],[On Hand Stock (units)]]&gt;J1435,"Yes","No")</f>
        <v>Yes</v>
      </c>
      <c r="L1435" s="55">
        <f>Table1[[#This Row],[Lead Time (days)]]/Table1[[#This Row],[S-OTD]]</f>
        <v>27.058823529411764</v>
      </c>
      <c r="M1435" s="55">
        <f>(Table1[[#This Row],[Demand variability (COV)]]/100)*E1435</f>
        <v>2.8188</v>
      </c>
      <c r="N1435" s="55">
        <f>AVERAGE(Table1[[#This Row],[Lead Time (days)]],Table1[[#This Row],[Exp. Lead time]])</f>
        <v>25.029411764705884</v>
      </c>
      <c r="O1435" s="55">
        <f>(Table1[[#This Row],[Exp. Lead time]]-N1435)^2</f>
        <v>4.1185121107266358</v>
      </c>
      <c r="P1435" s="55">
        <v>4.1185121107266358</v>
      </c>
      <c r="Q1435" s="55">
        <f>1.64*SQRT(Table1[[#This Row],[Lead Time (days)]]*(M1435^2)+Table1[[#This Row],[APU
(units)]]*P1435)</f>
        <v>47.812357912289052</v>
      </c>
      <c r="R1435" s="58">
        <f>Table1[[#This Row],[Safety Stock]]+(E1435/30)*Table1[[#This Row],[Lead Time (days)]]</f>
        <v>172.01235791228905</v>
      </c>
      <c r="S1435" s="58" t="str">
        <f>IF(Table1[[#This Row],[On Hand Stock (units)]]&gt;R1435,"yes","no")</f>
        <v>yes</v>
      </c>
      <c r="T1435" s="59">
        <f>Table1[[#This Row],[On Hand Stock (units)]]-J1435</f>
        <v>70.572121789183058</v>
      </c>
      <c r="U1435" s="59">
        <f>Table1[[#This Row],[Exp. Lead time]]*Table1[[#This Row],[APU
(units)]]/30</f>
        <v>146.11764705882351</v>
      </c>
      <c r="V1435" s="59">
        <f>Table1[[#This Row],[On Hand Stock (units)]]+U1435</f>
        <v>411.08976884800654</v>
      </c>
      <c r="W1435" s="59" t="str">
        <f>IF(Table1[[#This Row],[On hand quantity after purchase]]&gt;Table1[[#This Row],[APU  Projection for oct]],"Yes","No")</f>
        <v>Yes</v>
      </c>
      <c r="X1435" s="59">
        <f>AE1435-Table1[[#This Row],[On Hand Stock (units)]]</f>
        <v>6275.122763170818</v>
      </c>
      <c r="Y1435" s="59">
        <f>MAX(Table1[[#This Row],[Qty required to meet next quarter]],Table1[[#This Row],[MOQ/One lead time demand]])</f>
        <v>6275.122763170818</v>
      </c>
      <c r="Z1435" s="59">
        <f>Table1[[#This Row],[Qty to purchase]]*Table1[[#This Row],[Std. Price ($)]]</f>
        <v>60317.310825851746</v>
      </c>
      <c r="AA1435" s="59"/>
      <c r="AB1435" s="59"/>
      <c r="AC1435" s="61">
        <f>Table1[[#This Row],[On Hand Stock (units)]]-(12*Table1[[#This Row],[APU
(units)]])</f>
        <v>-1679.0278782108169</v>
      </c>
      <c r="AD1435" s="64">
        <v>680.40000000000009</v>
      </c>
      <c r="AE1435" s="65">
        <f>AD1435*Table1[[#This Row],[Std. Price ($)]]</f>
        <v>6540.0948849600009</v>
      </c>
    </row>
    <row r="1436" spans="1:31" ht="18.5" x14ac:dyDescent="0.35">
      <c r="A1436" s="46">
        <v>94965.054639621187</v>
      </c>
      <c r="B1436" s="47">
        <v>10.904980800000001</v>
      </c>
      <c r="C1436" s="47">
        <v>809.61300680099839</v>
      </c>
      <c r="D1436" s="47">
        <f>Table1[[#This Row],[On-Hand Stock ($)]]/Table1[[#This Row],[Std. Price ($)]]</f>
        <v>74.242497226679973</v>
      </c>
      <c r="E1436" s="48">
        <v>106</v>
      </c>
      <c r="F1436" s="49">
        <v>-0.4</v>
      </c>
      <c r="G1436" s="48">
        <v>1</v>
      </c>
      <c r="H1436" s="48">
        <v>0.64</v>
      </c>
      <c r="I1436" s="48">
        <v>21</v>
      </c>
      <c r="J1436" s="55">
        <f>Table1[[#This Row],[APU
(units)]]+(Table1[[#This Row],[APU Trend]]*Table1[[#This Row],[APU
(units)]])</f>
        <v>63.599999999999994</v>
      </c>
      <c r="K1436" s="55" t="str">
        <f>IF(Table1[[#This Row],[On Hand Stock (units)]]&gt;J1436,"Yes","No")</f>
        <v>Yes</v>
      </c>
      <c r="L1436" s="55">
        <f>Table1[[#This Row],[Lead Time (days)]]/Table1[[#This Row],[S-OTD]]</f>
        <v>21</v>
      </c>
      <c r="M1436" s="55">
        <f>(Table1[[#This Row],[Demand variability (COV)]]/100)*E1436</f>
        <v>0.6784</v>
      </c>
      <c r="N1436" s="55">
        <f>AVERAGE(Table1[[#This Row],[Lead Time (days)]],Table1[[#This Row],[Exp. Lead time]])</f>
        <v>21</v>
      </c>
      <c r="O1436" s="55">
        <f>(Table1[[#This Row],[Exp. Lead time]]-N1436)^2</f>
        <v>0</v>
      </c>
      <c r="P1436" s="55">
        <v>0</v>
      </c>
      <c r="Q1436" s="55">
        <f>1.64*SQRT(Table1[[#This Row],[Lead Time (days)]]*(M1436^2)+Table1[[#This Row],[APU
(units)]]*P1436)</f>
        <v>5.0984637363911878</v>
      </c>
      <c r="R1436" s="58">
        <f>Table1[[#This Row],[Safety Stock]]+(E1436/30)*Table1[[#This Row],[Lead Time (days)]]</f>
        <v>79.298463736391184</v>
      </c>
      <c r="S1436" s="58" t="str">
        <f>IF(Table1[[#This Row],[On Hand Stock (units)]]&gt;R1436,"yes","no")</f>
        <v>no</v>
      </c>
      <c r="T1436" s="59">
        <f>Table1[[#This Row],[On Hand Stock (units)]]-J1436</f>
        <v>10.642497226679978</v>
      </c>
      <c r="U1436" s="59">
        <f>Table1[[#This Row],[Exp. Lead time]]*Table1[[#This Row],[APU
(units)]]/30</f>
        <v>74.2</v>
      </c>
      <c r="V1436" s="59">
        <f>Table1[[#This Row],[On Hand Stock (units)]]+U1436</f>
        <v>148.44249722667996</v>
      </c>
      <c r="W1436" s="59" t="str">
        <f>IF(Table1[[#This Row],[On hand quantity after purchase]]&gt;Table1[[#This Row],[APU  Projection for oct]],"Yes","No")</f>
        <v>Yes</v>
      </c>
      <c r="X1436" s="59">
        <f>AE1436-Table1[[#This Row],[On Hand Stock (units)]]</f>
        <v>619.31428165331977</v>
      </c>
      <c r="Y1436" s="59">
        <f>MAX(Table1[[#This Row],[Qty required to meet next quarter]],Table1[[#This Row],[MOQ/One lead time demand]])</f>
        <v>619.31428165331977</v>
      </c>
      <c r="Z1436" s="59">
        <f>Table1[[#This Row],[Qty to purchase]]*Table1[[#This Row],[Std. Price ($)]]</f>
        <v>6753.6103505952451</v>
      </c>
      <c r="AA1436" s="59"/>
      <c r="AB1436" s="59"/>
      <c r="AC1436" s="61">
        <f>Table1[[#This Row],[On Hand Stock (units)]]-(12*Table1[[#This Row],[APU
(units)]])</f>
        <v>-1197.7575027733201</v>
      </c>
      <c r="AD1436" s="64">
        <v>63.599999999999966</v>
      </c>
      <c r="AE1436" s="65">
        <f>AD1436*Table1[[#This Row],[Std. Price ($)]]</f>
        <v>693.55677887999968</v>
      </c>
    </row>
    <row r="1437" spans="1:31" ht="18.5" x14ac:dyDescent="0.35">
      <c r="A1437" s="46">
        <v>18878.157353740553</v>
      </c>
      <c r="B1437" s="47">
        <v>14.502714400000002</v>
      </c>
      <c r="C1437" s="47">
        <v>1303.1313165782235</v>
      </c>
      <c r="D1437" s="47">
        <f>Table1[[#This Row],[On-Hand Stock ($)]]/Table1[[#This Row],[Std. Price ($)]]</f>
        <v>89.854304555444003</v>
      </c>
      <c r="E1437" s="48">
        <v>130</v>
      </c>
      <c r="F1437" s="49">
        <v>1.5</v>
      </c>
      <c r="G1437" s="48">
        <v>0.75</v>
      </c>
      <c r="H1437" s="48">
        <v>0.85</v>
      </c>
      <c r="I1437" s="48">
        <v>23</v>
      </c>
      <c r="J1437" s="55">
        <f>Table1[[#This Row],[APU
(units)]]+(Table1[[#This Row],[APU Trend]]*Table1[[#This Row],[APU
(units)]])</f>
        <v>325</v>
      </c>
      <c r="K1437" s="55" t="str">
        <f>IF(Table1[[#This Row],[On Hand Stock (units)]]&gt;J1437,"Yes","No")</f>
        <v>No</v>
      </c>
      <c r="L1437" s="55">
        <f>Table1[[#This Row],[Lead Time (days)]]/Table1[[#This Row],[S-OTD]]</f>
        <v>30.666666666666668</v>
      </c>
      <c r="M1437" s="55">
        <f>(Table1[[#This Row],[Demand variability (COV)]]/100)*E1437</f>
        <v>1.105</v>
      </c>
      <c r="N1437" s="55">
        <f>AVERAGE(Table1[[#This Row],[Lead Time (days)]],Table1[[#This Row],[Exp. Lead time]])</f>
        <v>26.833333333333336</v>
      </c>
      <c r="O1437" s="55">
        <f>(Table1[[#This Row],[Exp. Lead time]]-N1437)^2</f>
        <v>14.694444444444436</v>
      </c>
      <c r="P1437" s="55">
        <v>14.694444444444436</v>
      </c>
      <c r="Q1437" s="55">
        <f>1.64*SQRT(Table1[[#This Row],[Lead Time (days)]]*(M1437^2)+Table1[[#This Row],[APU
(units)]]*P1437)</f>
        <v>72.203993618297233</v>
      </c>
      <c r="R1437" s="58">
        <f>Table1[[#This Row],[Safety Stock]]+(E1437/30)*Table1[[#This Row],[Lead Time (days)]]</f>
        <v>171.87066028496389</v>
      </c>
      <c r="S1437" s="58" t="str">
        <f>IF(Table1[[#This Row],[On Hand Stock (units)]]&gt;R1437,"yes","no")</f>
        <v>no</v>
      </c>
      <c r="T1437" s="59">
        <f>Table1[[#This Row],[On Hand Stock (units)]]-J1437</f>
        <v>-235.145695444556</v>
      </c>
      <c r="U1437" s="59">
        <f>Table1[[#This Row],[Exp. Lead time]]*Table1[[#This Row],[APU
(units)]]/30</f>
        <v>132.88888888888889</v>
      </c>
      <c r="V1437" s="59">
        <f>Table1[[#This Row],[On Hand Stock (units)]]+U1437</f>
        <v>222.74319344433289</v>
      </c>
      <c r="W1437" s="59" t="str">
        <f>IF(Table1[[#This Row],[On hand quantity after purchase]]&gt;Table1[[#This Row],[APU  Projection for oct]],"Yes","No")</f>
        <v>No</v>
      </c>
      <c r="X1437" s="59">
        <f>AE1437-Table1[[#This Row],[On Hand Stock (units)]]</f>
        <v>22534.380159444561</v>
      </c>
      <c r="Y1437" s="59">
        <f>MAX(Table1[[#This Row],[Qty required to meet next quarter]],Table1[[#This Row],[MOQ/One lead time demand]])</f>
        <v>22534.380159444561</v>
      </c>
      <c r="Z1437" s="59">
        <f>Table1[[#This Row],[Qty to purchase]]*Table1[[#This Row],[Std. Price ($)]]</f>
        <v>326809.67963345099</v>
      </c>
      <c r="AA1437" s="59"/>
      <c r="AB1437" s="59"/>
      <c r="AC1437" s="61">
        <f>Table1[[#This Row],[On Hand Stock (units)]]-(12*Table1[[#This Row],[APU
(units)]])</f>
        <v>-1470.1456954445559</v>
      </c>
      <c r="AD1437" s="64">
        <v>1560</v>
      </c>
      <c r="AE1437" s="65">
        <f>AD1437*Table1[[#This Row],[Std. Price ($)]]</f>
        <v>22624.234464000005</v>
      </c>
    </row>
    <row r="1438" spans="1:31" ht="18.5" x14ac:dyDescent="0.35">
      <c r="A1438" s="46">
        <v>68042.043603585931</v>
      </c>
      <c r="B1438" s="47">
        <v>11.493992400000002</v>
      </c>
      <c r="C1438" s="47">
        <v>1574.4573246568009</v>
      </c>
      <c r="D1438" s="47">
        <f>Table1[[#This Row],[On-Hand Stock ($)]]/Table1[[#This Row],[Std. Price ($)]]</f>
        <v>136.98089139651776</v>
      </c>
      <c r="E1438" s="48">
        <v>170</v>
      </c>
      <c r="F1438" s="49">
        <v>0.4</v>
      </c>
      <c r="G1438" s="48">
        <v>0.82</v>
      </c>
      <c r="H1438" s="48">
        <v>1.01</v>
      </c>
      <c r="I1438" s="48">
        <v>23</v>
      </c>
      <c r="J1438" s="55">
        <f>Table1[[#This Row],[APU
(units)]]+(Table1[[#This Row],[APU Trend]]*Table1[[#This Row],[APU
(units)]])</f>
        <v>238</v>
      </c>
      <c r="K1438" s="55" t="str">
        <f>IF(Table1[[#This Row],[On Hand Stock (units)]]&gt;J1438,"Yes","No")</f>
        <v>No</v>
      </c>
      <c r="L1438" s="55">
        <f>Table1[[#This Row],[Lead Time (days)]]/Table1[[#This Row],[S-OTD]]</f>
        <v>28.04878048780488</v>
      </c>
      <c r="M1438" s="55">
        <f>(Table1[[#This Row],[Demand variability (COV)]]/100)*E1438</f>
        <v>1.7169999999999999</v>
      </c>
      <c r="N1438" s="55">
        <f>AVERAGE(Table1[[#This Row],[Lead Time (days)]],Table1[[#This Row],[Exp. Lead time]])</f>
        <v>25.524390243902438</v>
      </c>
      <c r="O1438" s="55">
        <f>(Table1[[#This Row],[Exp. Lead time]]-N1438)^2</f>
        <v>6.372546103509829</v>
      </c>
      <c r="P1438" s="55">
        <v>6.372546103509829</v>
      </c>
      <c r="Q1438" s="55">
        <f>1.64*SQRT(Table1[[#This Row],[Lead Time (days)]]*(M1438^2)+Table1[[#This Row],[APU
(units)]]*P1438)</f>
        <v>55.642637823985353</v>
      </c>
      <c r="R1438" s="58">
        <f>Table1[[#This Row],[Safety Stock]]+(E1438/30)*Table1[[#This Row],[Lead Time (days)]]</f>
        <v>185.9759711573187</v>
      </c>
      <c r="S1438" s="58" t="str">
        <f>IF(Table1[[#This Row],[On Hand Stock (units)]]&gt;R1438,"yes","no")</f>
        <v>no</v>
      </c>
      <c r="T1438" s="59">
        <f>Table1[[#This Row],[On Hand Stock (units)]]-J1438</f>
        <v>-101.01910860348224</v>
      </c>
      <c r="U1438" s="59">
        <f>Table1[[#This Row],[Exp. Lead time]]*Table1[[#This Row],[APU
(units)]]/30</f>
        <v>158.94308943089433</v>
      </c>
      <c r="V1438" s="59">
        <f>Table1[[#This Row],[On Hand Stock (units)]]+U1438</f>
        <v>295.92398082741209</v>
      </c>
      <c r="W1438" s="59" t="str">
        <f>IF(Table1[[#This Row],[On hand quantity after purchase]]&gt;Table1[[#This Row],[APU  Projection for oct]],"Yes","No")</f>
        <v>Yes</v>
      </c>
      <c r="X1438" s="59">
        <f>AE1438-Table1[[#This Row],[On Hand Stock (units)]]</f>
        <v>10414.504131803484</v>
      </c>
      <c r="Y1438" s="59">
        <f>MAX(Table1[[#This Row],[Qty required to meet next quarter]],Table1[[#This Row],[MOQ/One lead time demand]])</f>
        <v>10414.504131803484</v>
      </c>
      <c r="Z1438" s="59">
        <f>Table1[[#This Row],[Qty to purchase]]*Table1[[#This Row],[Std. Price ($)]]</f>
        <v>119704.23134071786</v>
      </c>
      <c r="AA1438" s="59"/>
      <c r="AB1438" s="59"/>
      <c r="AC1438" s="61">
        <f>Table1[[#This Row],[On Hand Stock (units)]]-(12*Table1[[#This Row],[APU
(units)]])</f>
        <v>-1903.0191086034822</v>
      </c>
      <c r="AD1438" s="64">
        <v>918</v>
      </c>
      <c r="AE1438" s="65">
        <f>AD1438*Table1[[#This Row],[Std. Price ($)]]</f>
        <v>10551.485023200001</v>
      </c>
    </row>
    <row r="1439" spans="1:31" ht="18.5" x14ac:dyDescent="0.35">
      <c r="A1439" s="46">
        <v>42528.769749269748</v>
      </c>
      <c r="B1439" s="47">
        <v>14.874578399999999</v>
      </c>
      <c r="C1439" s="47">
        <v>1189.45624928592</v>
      </c>
      <c r="D1439" s="47">
        <f>Table1[[#This Row],[On-Hand Stock ($)]]/Table1[[#This Row],[Std. Price ($)]]</f>
        <v>79.96571178689139</v>
      </c>
      <c r="E1439" s="48">
        <v>284</v>
      </c>
      <c r="F1439" s="49">
        <v>-0.2</v>
      </c>
      <c r="G1439" s="48">
        <v>1</v>
      </c>
      <c r="H1439" s="48">
        <v>0.25</v>
      </c>
      <c r="I1439" s="48">
        <v>28</v>
      </c>
      <c r="J1439" s="55">
        <f>Table1[[#This Row],[APU
(units)]]+(Table1[[#This Row],[APU Trend]]*Table1[[#This Row],[APU
(units)]])</f>
        <v>227.2</v>
      </c>
      <c r="K1439" s="55" t="str">
        <f>IF(Table1[[#This Row],[On Hand Stock (units)]]&gt;J1439,"Yes","No")</f>
        <v>No</v>
      </c>
      <c r="L1439" s="55">
        <f>Table1[[#This Row],[Lead Time (days)]]/Table1[[#This Row],[S-OTD]]</f>
        <v>28</v>
      </c>
      <c r="M1439" s="55">
        <f>(Table1[[#This Row],[Demand variability (COV)]]/100)*E1439</f>
        <v>0.71</v>
      </c>
      <c r="N1439" s="55">
        <f>AVERAGE(Table1[[#This Row],[Lead Time (days)]],Table1[[#This Row],[Exp. Lead time]])</f>
        <v>28</v>
      </c>
      <c r="O1439" s="55">
        <f>(Table1[[#This Row],[Exp. Lead time]]-N1439)^2</f>
        <v>0</v>
      </c>
      <c r="P1439" s="55">
        <v>0</v>
      </c>
      <c r="Q1439" s="55">
        <f>1.64*SQRT(Table1[[#This Row],[Lead Time (days)]]*(M1439^2)+Table1[[#This Row],[APU
(units)]]*P1439)</f>
        <v>6.1614256532072185</v>
      </c>
      <c r="R1439" s="58">
        <f>Table1[[#This Row],[Safety Stock]]+(E1439/30)*Table1[[#This Row],[Lead Time (days)]]</f>
        <v>271.22809231987389</v>
      </c>
      <c r="S1439" s="58" t="str">
        <f>IF(Table1[[#This Row],[On Hand Stock (units)]]&gt;R1439,"yes","no")</f>
        <v>no</v>
      </c>
      <c r="T1439" s="59">
        <f>Table1[[#This Row],[On Hand Stock (units)]]-J1439</f>
        <v>-147.23428821310858</v>
      </c>
      <c r="U1439" s="59">
        <f>Table1[[#This Row],[Exp. Lead time]]*Table1[[#This Row],[APU
(units)]]/30</f>
        <v>265.06666666666666</v>
      </c>
      <c r="V1439" s="59">
        <f>Table1[[#This Row],[On Hand Stock (units)]]+U1439</f>
        <v>345.03237845355807</v>
      </c>
      <c r="W1439" s="59" t="str">
        <f>IF(Table1[[#This Row],[On hand quantity after purchase]]&gt;Table1[[#This Row],[APU  Projection for oct]],"Yes","No")</f>
        <v>Yes</v>
      </c>
      <c r="X1439" s="59">
        <f>AE1439-Table1[[#This Row],[On Hand Stock (units)]]</f>
        <v>7523.9187662931072</v>
      </c>
      <c r="Y1439" s="59">
        <f>MAX(Table1[[#This Row],[Qty required to meet next quarter]],Table1[[#This Row],[MOQ/One lead time demand]])</f>
        <v>7523.9187662931072</v>
      </c>
      <c r="Z1439" s="59">
        <f>Table1[[#This Row],[Qty to purchase]]*Table1[[#This Row],[Std. Price ($)]]</f>
        <v>111915.11956445809</v>
      </c>
      <c r="AA1439" s="59"/>
      <c r="AB1439" s="59"/>
      <c r="AC1439" s="61">
        <f>Table1[[#This Row],[On Hand Stock (units)]]-(12*Table1[[#This Row],[APU
(units)]])</f>
        <v>-3328.0342882131085</v>
      </c>
      <c r="AD1439" s="64">
        <v>511.19999999999993</v>
      </c>
      <c r="AE1439" s="65">
        <f>AD1439*Table1[[#This Row],[Std. Price ($)]]</f>
        <v>7603.8844780799982</v>
      </c>
    </row>
    <row r="1440" spans="1:31" ht="18.5" x14ac:dyDescent="0.35">
      <c r="A1440" s="46">
        <v>66171.336829658452</v>
      </c>
      <c r="B1440" s="47">
        <v>22.8865686</v>
      </c>
      <c r="C1440" s="47">
        <v>1397.6062840563636</v>
      </c>
      <c r="D1440" s="47">
        <f>Table1[[#This Row],[On-Hand Stock ($)]]/Table1[[#This Row],[Std. Price ($)]]</f>
        <v>61.066659160795453</v>
      </c>
      <c r="E1440" s="48">
        <v>268</v>
      </c>
      <c r="F1440" s="49">
        <v>-0.2</v>
      </c>
      <c r="G1440" s="48">
        <v>1</v>
      </c>
      <c r="H1440" s="48">
        <v>0.25</v>
      </c>
      <c r="I1440" s="48">
        <v>17</v>
      </c>
      <c r="J1440" s="55">
        <f>Table1[[#This Row],[APU
(units)]]+(Table1[[#This Row],[APU Trend]]*Table1[[#This Row],[APU
(units)]])</f>
        <v>214.4</v>
      </c>
      <c r="K1440" s="55" t="str">
        <f>IF(Table1[[#This Row],[On Hand Stock (units)]]&gt;J1440,"Yes","No")</f>
        <v>No</v>
      </c>
      <c r="L1440" s="55">
        <f>Table1[[#This Row],[Lead Time (days)]]/Table1[[#This Row],[S-OTD]]</f>
        <v>17</v>
      </c>
      <c r="M1440" s="55">
        <f>(Table1[[#This Row],[Demand variability (COV)]]/100)*E1440</f>
        <v>0.67</v>
      </c>
      <c r="N1440" s="55">
        <f>AVERAGE(Table1[[#This Row],[Lead Time (days)]],Table1[[#This Row],[Exp. Lead time]])</f>
        <v>17</v>
      </c>
      <c r="O1440" s="55">
        <f>(Table1[[#This Row],[Exp. Lead time]]-N1440)^2</f>
        <v>0</v>
      </c>
      <c r="P1440" s="55">
        <v>0</v>
      </c>
      <c r="Q1440" s="55">
        <f>1.64*SQRT(Table1[[#This Row],[Lead Time (days)]]*(M1440^2)+Table1[[#This Row],[APU
(units)]]*P1440)</f>
        <v>4.5304684614286854</v>
      </c>
      <c r="R1440" s="58">
        <f>Table1[[#This Row],[Safety Stock]]+(E1440/30)*Table1[[#This Row],[Lead Time (days)]]</f>
        <v>156.39713512809536</v>
      </c>
      <c r="S1440" s="58" t="str">
        <f>IF(Table1[[#This Row],[On Hand Stock (units)]]&gt;R1440,"yes","no")</f>
        <v>no</v>
      </c>
      <c r="T1440" s="59">
        <f>Table1[[#This Row],[On Hand Stock (units)]]-J1440</f>
        <v>-153.33334083920454</v>
      </c>
      <c r="U1440" s="59">
        <f>Table1[[#This Row],[Exp. Lead time]]*Table1[[#This Row],[APU
(units)]]/30</f>
        <v>151.86666666666667</v>
      </c>
      <c r="V1440" s="59">
        <f>Table1[[#This Row],[On Hand Stock (units)]]+U1440</f>
        <v>212.93332582746211</v>
      </c>
      <c r="W1440" s="59" t="str">
        <f>IF(Table1[[#This Row],[On hand quantity after purchase]]&gt;Table1[[#This Row],[APU  Projection for oct]],"Yes","No")</f>
        <v>No</v>
      </c>
      <c r="X1440" s="59">
        <f>AE1440-Table1[[#This Row],[On Hand Stock (units)]]</f>
        <v>10979.414033479206</v>
      </c>
      <c r="Y1440" s="59">
        <f>MAX(Table1[[#This Row],[Qty required to meet next quarter]],Table1[[#This Row],[MOQ/One lead time demand]])</f>
        <v>10979.414033479206</v>
      </c>
      <c r="Z1440" s="59">
        <f>Table1[[#This Row],[Qty to purchase]]*Table1[[#This Row],[Std. Price ($)]]</f>
        <v>251281.11246502455</v>
      </c>
      <c r="AA1440" s="59"/>
      <c r="AB1440" s="59"/>
      <c r="AC1440" s="61">
        <f>Table1[[#This Row],[On Hand Stock (units)]]-(12*Table1[[#This Row],[APU
(units)]])</f>
        <v>-3154.9333408392044</v>
      </c>
      <c r="AD1440" s="64">
        <v>482.40000000000003</v>
      </c>
      <c r="AE1440" s="65">
        <f>AD1440*Table1[[#This Row],[Std. Price ($)]]</f>
        <v>11040.480692640002</v>
      </c>
    </row>
    <row r="1441" spans="1:31" ht="18.5" x14ac:dyDescent="0.35">
      <c r="A1441" s="46">
        <v>42916.78440977155</v>
      </c>
      <c r="B1441" s="47">
        <v>7.3159274000000005</v>
      </c>
      <c r="C1441" s="47">
        <v>2404.0047188276335</v>
      </c>
      <c r="D1441" s="47">
        <f>Table1[[#This Row],[On-Hand Stock ($)]]/Table1[[#This Row],[Std. Price ($)]]</f>
        <v>328.59876641581127</v>
      </c>
      <c r="E1441" s="48">
        <v>204</v>
      </c>
      <c r="F1441" s="49">
        <v>0.6</v>
      </c>
      <c r="G1441" s="48">
        <v>1</v>
      </c>
      <c r="H1441" s="48">
        <v>0.77</v>
      </c>
      <c r="I1441" s="48">
        <v>46</v>
      </c>
      <c r="J1441" s="55">
        <f>Table1[[#This Row],[APU
(units)]]+(Table1[[#This Row],[APU Trend]]*Table1[[#This Row],[APU
(units)]])</f>
        <v>326.39999999999998</v>
      </c>
      <c r="K1441" s="55" t="str">
        <f>IF(Table1[[#This Row],[On Hand Stock (units)]]&gt;J1441,"Yes","No")</f>
        <v>Yes</v>
      </c>
      <c r="L1441" s="55">
        <f>Table1[[#This Row],[Lead Time (days)]]/Table1[[#This Row],[S-OTD]]</f>
        <v>46</v>
      </c>
      <c r="M1441" s="55">
        <f>(Table1[[#This Row],[Demand variability (COV)]]/100)*E1441</f>
        <v>1.5708</v>
      </c>
      <c r="N1441" s="55">
        <f>AVERAGE(Table1[[#This Row],[Lead Time (days)]],Table1[[#This Row],[Exp. Lead time]])</f>
        <v>46</v>
      </c>
      <c r="O1441" s="55">
        <f>(Table1[[#This Row],[Exp. Lead time]]-N1441)^2</f>
        <v>0</v>
      </c>
      <c r="P1441" s="55">
        <v>0</v>
      </c>
      <c r="Q1441" s="55">
        <f>1.64*SQRT(Table1[[#This Row],[Lead Time (days)]]*(M1441^2)+Table1[[#This Row],[APU
(units)]]*P1441)</f>
        <v>17.472041657488802</v>
      </c>
      <c r="R1441" s="58">
        <f>Table1[[#This Row],[Safety Stock]]+(E1441/30)*Table1[[#This Row],[Lead Time (days)]]</f>
        <v>330.27204165748878</v>
      </c>
      <c r="S1441" s="58" t="str">
        <f>IF(Table1[[#This Row],[On Hand Stock (units)]]&gt;R1441,"yes","no")</f>
        <v>no</v>
      </c>
      <c r="T1441" s="59">
        <f>Table1[[#This Row],[On Hand Stock (units)]]-J1441</f>
        <v>2.1987664158112921</v>
      </c>
      <c r="U1441" s="59">
        <f>Table1[[#This Row],[Exp. Lead time]]*Table1[[#This Row],[APU
(units)]]/30</f>
        <v>312.8</v>
      </c>
      <c r="V1441" s="59">
        <f>Table1[[#This Row],[On Hand Stock (units)]]+U1441</f>
        <v>641.39876641581122</v>
      </c>
      <c r="W1441" s="59" t="str">
        <f>IF(Table1[[#This Row],[On hand quantity after purchase]]&gt;Table1[[#This Row],[APU  Projection for oct]],"Yes","No")</f>
        <v>Yes</v>
      </c>
      <c r="X1441" s="59">
        <f>AE1441-Table1[[#This Row],[On Hand Stock (units)]]</f>
        <v>9521.5658849441897</v>
      </c>
      <c r="Y1441" s="59">
        <f>MAX(Table1[[#This Row],[Qty required to meet next quarter]],Table1[[#This Row],[MOQ/One lead time demand]])</f>
        <v>9521.5658849441897</v>
      </c>
      <c r="Z1441" s="59">
        <f>Table1[[#This Row],[Qty to purchase]]*Table1[[#This Row],[Std. Price ($)]]</f>
        <v>69659.08474856845</v>
      </c>
      <c r="AA1441" s="59"/>
      <c r="AB1441" s="59"/>
      <c r="AC1441" s="61">
        <f>Table1[[#This Row],[On Hand Stock (units)]]-(12*Table1[[#This Row],[APU
(units)]])</f>
        <v>-2119.401233584189</v>
      </c>
      <c r="AD1441" s="64">
        <v>1346.4</v>
      </c>
      <c r="AE1441" s="65">
        <f>AD1441*Table1[[#This Row],[Std. Price ($)]]</f>
        <v>9850.1646513600008</v>
      </c>
    </row>
    <row r="1442" spans="1:31" ht="18.5" x14ac:dyDescent="0.35">
      <c r="A1442" s="46">
        <v>71293.479808167685</v>
      </c>
      <c r="B1442" s="47">
        <v>9.0390115000000009</v>
      </c>
      <c r="C1442" s="47">
        <v>1262.8576930305603</v>
      </c>
      <c r="D1442" s="47">
        <f>Table1[[#This Row],[On-Hand Stock ($)]]/Table1[[#This Row],[Std. Price ($)]]</f>
        <v>139.71192458716976</v>
      </c>
      <c r="E1442" s="48">
        <v>90</v>
      </c>
      <c r="F1442" s="49">
        <v>0.2</v>
      </c>
      <c r="G1442" s="48">
        <v>1</v>
      </c>
      <c r="H1442" s="48">
        <v>0.96</v>
      </c>
      <c r="I1442" s="48">
        <v>46</v>
      </c>
      <c r="J1442" s="55">
        <f>Table1[[#This Row],[APU
(units)]]+(Table1[[#This Row],[APU Trend]]*Table1[[#This Row],[APU
(units)]])</f>
        <v>108</v>
      </c>
      <c r="K1442" s="55" t="str">
        <f>IF(Table1[[#This Row],[On Hand Stock (units)]]&gt;J1442,"Yes","No")</f>
        <v>Yes</v>
      </c>
      <c r="L1442" s="55">
        <f>Table1[[#This Row],[Lead Time (days)]]/Table1[[#This Row],[S-OTD]]</f>
        <v>46</v>
      </c>
      <c r="M1442" s="55">
        <f>(Table1[[#This Row],[Demand variability (COV)]]/100)*E1442</f>
        <v>0.86399999999999988</v>
      </c>
      <c r="N1442" s="55">
        <f>AVERAGE(Table1[[#This Row],[Lead Time (days)]],Table1[[#This Row],[Exp. Lead time]])</f>
        <v>46</v>
      </c>
      <c r="O1442" s="55">
        <f>(Table1[[#This Row],[Exp. Lead time]]-N1442)^2</f>
        <v>0</v>
      </c>
      <c r="P1442" s="55">
        <v>0</v>
      </c>
      <c r="Q1442" s="55">
        <f>1.64*SQRT(Table1[[#This Row],[Lead Time (days)]]*(M1442^2)+Table1[[#This Row],[APU
(units)]]*P1442)</f>
        <v>9.6102902928891787</v>
      </c>
      <c r="R1442" s="58">
        <f>Table1[[#This Row],[Safety Stock]]+(E1442/30)*Table1[[#This Row],[Lead Time (days)]]</f>
        <v>147.61029029288918</v>
      </c>
      <c r="S1442" s="58" t="str">
        <f>IF(Table1[[#This Row],[On Hand Stock (units)]]&gt;R1442,"yes","no")</f>
        <v>no</v>
      </c>
      <c r="T1442" s="59">
        <f>Table1[[#This Row],[On Hand Stock (units)]]-J1442</f>
        <v>31.711924587169761</v>
      </c>
      <c r="U1442" s="59">
        <f>Table1[[#This Row],[Exp. Lead time]]*Table1[[#This Row],[APU
(units)]]/30</f>
        <v>138</v>
      </c>
      <c r="V1442" s="59">
        <f>Table1[[#This Row],[On Hand Stock (units)]]+U1442</f>
        <v>277.71192458716973</v>
      </c>
      <c r="W1442" s="59" t="str">
        <f>IF(Table1[[#This Row],[On hand quantity after purchase]]&gt;Table1[[#This Row],[APU  Projection for oct]],"Yes","No")</f>
        <v>Yes</v>
      </c>
      <c r="X1442" s="59">
        <f>AE1442-Table1[[#This Row],[On Hand Stock (units)]]</f>
        <v>3277.0344224128303</v>
      </c>
      <c r="Y1442" s="59">
        <f>MAX(Table1[[#This Row],[Qty required to meet next quarter]],Table1[[#This Row],[MOQ/One lead time demand]])</f>
        <v>3277.0344224128303</v>
      </c>
      <c r="Z1442" s="59">
        <f>Table1[[#This Row],[Qty to purchase]]*Table1[[#This Row],[Std. Price ($)]]</f>
        <v>29621.151830085433</v>
      </c>
      <c r="AA1442" s="59"/>
      <c r="AB1442" s="59"/>
      <c r="AC1442" s="61">
        <f>Table1[[#This Row],[On Hand Stock (units)]]-(12*Table1[[#This Row],[APU
(units)]])</f>
        <v>-940.28807541283027</v>
      </c>
      <c r="AD1442" s="64">
        <v>378</v>
      </c>
      <c r="AE1442" s="65">
        <f>AD1442*Table1[[#This Row],[Std. Price ($)]]</f>
        <v>3416.7463470000002</v>
      </c>
    </row>
    <row r="1443" spans="1:31" ht="18.5" x14ac:dyDescent="0.35">
      <c r="A1443" s="46">
        <v>76461.289194949553</v>
      </c>
      <c r="B1443" s="47">
        <v>30.267514700000003</v>
      </c>
      <c r="C1443" s="47">
        <v>1350.9916971092809</v>
      </c>
      <c r="D1443" s="47">
        <f>Table1[[#This Row],[On-Hand Stock ($)]]/Table1[[#This Row],[Std. Price ($)]]</f>
        <v>44.635038935300521</v>
      </c>
      <c r="E1443" s="48">
        <v>122</v>
      </c>
      <c r="F1443" s="49">
        <v>1.2</v>
      </c>
      <c r="G1443" s="48">
        <v>0.7</v>
      </c>
      <c r="H1443" s="48">
        <v>0.68</v>
      </c>
      <c r="I1443" s="48">
        <v>15</v>
      </c>
      <c r="J1443" s="55">
        <f>Table1[[#This Row],[APU
(units)]]+(Table1[[#This Row],[APU Trend]]*Table1[[#This Row],[APU
(units)]])</f>
        <v>268.39999999999998</v>
      </c>
      <c r="K1443" s="55" t="str">
        <f>IF(Table1[[#This Row],[On Hand Stock (units)]]&gt;J1443,"Yes","No")</f>
        <v>No</v>
      </c>
      <c r="L1443" s="55">
        <f>Table1[[#This Row],[Lead Time (days)]]/Table1[[#This Row],[S-OTD]]</f>
        <v>21.428571428571431</v>
      </c>
      <c r="M1443" s="55">
        <f>(Table1[[#This Row],[Demand variability (COV)]]/100)*E1443</f>
        <v>0.82960000000000012</v>
      </c>
      <c r="N1443" s="55">
        <f>AVERAGE(Table1[[#This Row],[Lead Time (days)]],Table1[[#This Row],[Exp. Lead time]])</f>
        <v>18.214285714285715</v>
      </c>
      <c r="O1443" s="55">
        <f>(Table1[[#This Row],[Exp. Lead time]]-N1443)^2</f>
        <v>10.331632653061231</v>
      </c>
      <c r="P1443" s="55">
        <v>10.331632653061231</v>
      </c>
      <c r="Q1443" s="55">
        <f>1.64*SQRT(Table1[[#This Row],[Lead Time (days)]]*(M1443^2)+Table1[[#This Row],[APU
(units)]]*P1443)</f>
        <v>58.4627849152536</v>
      </c>
      <c r="R1443" s="58">
        <f>Table1[[#This Row],[Safety Stock]]+(E1443/30)*Table1[[#This Row],[Lead Time (days)]]</f>
        <v>119.46278491525359</v>
      </c>
      <c r="S1443" s="58" t="str">
        <f>IF(Table1[[#This Row],[On Hand Stock (units)]]&gt;R1443,"yes","no")</f>
        <v>no</v>
      </c>
      <c r="T1443" s="59">
        <f>Table1[[#This Row],[On Hand Stock (units)]]-J1443</f>
        <v>-223.76496106469946</v>
      </c>
      <c r="U1443" s="59">
        <f>Table1[[#This Row],[Exp. Lead time]]*Table1[[#This Row],[APU
(units)]]/30</f>
        <v>87.142857142857153</v>
      </c>
      <c r="V1443" s="59">
        <f>Table1[[#This Row],[On Hand Stock (units)]]+U1443</f>
        <v>131.77789607815768</v>
      </c>
      <c r="W1443" s="59" t="str">
        <f>IF(Table1[[#This Row],[On hand quantity after purchase]]&gt;Table1[[#This Row],[APU  Projection for oct]],"Yes","No")</f>
        <v>No</v>
      </c>
      <c r="X1443" s="59">
        <f>AE1443-Table1[[#This Row],[On Hand Stock (units)]]</f>
        <v>37620.260253744702</v>
      </c>
      <c r="Y1443" s="59">
        <f>MAX(Table1[[#This Row],[Qty required to meet next quarter]],Table1[[#This Row],[MOQ/One lead time demand]])</f>
        <v>37620.260253744702</v>
      </c>
      <c r="Z1443" s="59">
        <f>Table1[[#This Row],[Qty to purchase]]*Table1[[#This Row],[Std. Price ($)]]</f>
        <v>1138671.7802480436</v>
      </c>
      <c r="AA1443" s="59"/>
      <c r="AB1443" s="59"/>
      <c r="AC1443" s="61">
        <f>Table1[[#This Row],[On Hand Stock (units)]]-(12*Table1[[#This Row],[APU
(units)]])</f>
        <v>-1419.3649610646994</v>
      </c>
      <c r="AD1443" s="64">
        <v>1244.4000000000001</v>
      </c>
      <c r="AE1443" s="65">
        <f>AD1443*Table1[[#This Row],[Std. Price ($)]]</f>
        <v>37664.895292680005</v>
      </c>
    </row>
    <row r="1444" spans="1:31" ht="18.5" x14ac:dyDescent="0.35">
      <c r="A1444" s="46">
        <v>27362.139345783165</v>
      </c>
      <c r="B1444" s="47">
        <v>67.994856300000009</v>
      </c>
      <c r="C1444" s="47">
        <v>6495.4804200395065</v>
      </c>
      <c r="D1444" s="47">
        <f>Table1[[#This Row],[On-Hand Stock ($)]]/Table1[[#This Row],[Std. Price ($)]]</f>
        <v>95.528996949134012</v>
      </c>
      <c r="E1444" s="48">
        <v>106</v>
      </c>
      <c r="F1444" s="49">
        <v>0.5</v>
      </c>
      <c r="G1444" s="48">
        <v>0.7</v>
      </c>
      <c r="H1444" s="48">
        <v>0.68</v>
      </c>
      <c r="I1444" s="48">
        <v>31</v>
      </c>
      <c r="J1444" s="55">
        <f>Table1[[#This Row],[APU
(units)]]+(Table1[[#This Row],[APU Trend]]*Table1[[#This Row],[APU
(units)]])</f>
        <v>159</v>
      </c>
      <c r="K1444" s="55" t="str">
        <f>IF(Table1[[#This Row],[On Hand Stock (units)]]&gt;J1444,"Yes","No")</f>
        <v>No</v>
      </c>
      <c r="L1444" s="55">
        <f>Table1[[#This Row],[Lead Time (days)]]/Table1[[#This Row],[S-OTD]]</f>
        <v>44.285714285714292</v>
      </c>
      <c r="M1444" s="55">
        <f>(Table1[[#This Row],[Demand variability (COV)]]/100)*E1444</f>
        <v>0.72080000000000011</v>
      </c>
      <c r="N1444" s="55">
        <f>AVERAGE(Table1[[#This Row],[Lead Time (days)]],Table1[[#This Row],[Exp. Lead time]])</f>
        <v>37.642857142857146</v>
      </c>
      <c r="O1444" s="55">
        <f>(Table1[[#This Row],[Exp. Lead time]]-N1444)^2</f>
        <v>44.127551020408205</v>
      </c>
      <c r="P1444" s="55">
        <v>44.127551020408205</v>
      </c>
      <c r="Q1444" s="55">
        <f>1.64*SQRT(Table1[[#This Row],[Lead Time (days)]]*(M1444^2)+Table1[[#This Row],[APU
(units)]]*P1444)</f>
        <v>112.35647708073084</v>
      </c>
      <c r="R1444" s="58">
        <f>Table1[[#This Row],[Safety Stock]]+(E1444/30)*Table1[[#This Row],[Lead Time (days)]]</f>
        <v>221.88981041406419</v>
      </c>
      <c r="S1444" s="58" t="str">
        <f>IF(Table1[[#This Row],[On Hand Stock (units)]]&gt;R1444,"yes","no")</f>
        <v>no</v>
      </c>
      <c r="T1444" s="59">
        <f>Table1[[#This Row],[On Hand Stock (units)]]-J1444</f>
        <v>-63.471003050865988</v>
      </c>
      <c r="U1444" s="59">
        <f>Table1[[#This Row],[Exp. Lead time]]*Table1[[#This Row],[APU
(units)]]/30</f>
        <v>156.47619047619048</v>
      </c>
      <c r="V1444" s="59">
        <f>Table1[[#This Row],[On Hand Stock (units)]]+U1444</f>
        <v>252.00518742532449</v>
      </c>
      <c r="W1444" s="59" t="str">
        <f>IF(Table1[[#This Row],[On hand quantity after purchase]]&gt;Table1[[#This Row],[APU  Projection for oct]],"Yes","No")</f>
        <v>Yes</v>
      </c>
      <c r="X1444" s="59">
        <f>AE1444-Table1[[#This Row],[On Hand Stock (units)]]</f>
        <v>43149.199609850868</v>
      </c>
      <c r="Y1444" s="59">
        <f>MAX(Table1[[#This Row],[Qty required to meet next quarter]],Table1[[#This Row],[MOQ/One lead time demand]])</f>
        <v>43149.199609850868</v>
      </c>
      <c r="Z1444" s="59">
        <f>Table1[[#This Row],[Qty to purchase]]*Table1[[#This Row],[Std. Price ($)]]</f>
        <v>2933923.6269318261</v>
      </c>
      <c r="AA1444" s="59"/>
      <c r="AB1444" s="59"/>
      <c r="AC1444" s="61">
        <f>Table1[[#This Row],[On Hand Stock (units)]]-(12*Table1[[#This Row],[APU
(units)]])</f>
        <v>-1176.4710030508659</v>
      </c>
      <c r="AD1444" s="64">
        <v>636</v>
      </c>
      <c r="AE1444" s="65">
        <f>AD1444*Table1[[#This Row],[Std. Price ($)]]</f>
        <v>43244.728606800003</v>
      </c>
    </row>
    <row r="1445" spans="1:31" ht="18.5" x14ac:dyDescent="0.35">
      <c r="A1445" s="46">
        <v>40785.583753734565</v>
      </c>
      <c r="B1445" s="47">
        <v>88.987418599999998</v>
      </c>
      <c r="C1445" s="47">
        <v>2246.6460010463852</v>
      </c>
      <c r="D1445" s="47">
        <f>Table1[[#This Row],[On-Hand Stock ($)]]/Table1[[#This Row],[Std. Price ($)]]</f>
        <v>25.246782482196704</v>
      </c>
      <c r="E1445" s="48">
        <v>162</v>
      </c>
      <c r="F1445" s="49">
        <v>-0.4</v>
      </c>
      <c r="G1445" s="48">
        <v>0.82</v>
      </c>
      <c r="H1445" s="48">
        <v>0.54</v>
      </c>
      <c r="I1445" s="48">
        <v>7</v>
      </c>
      <c r="J1445" s="55">
        <f>Table1[[#This Row],[APU
(units)]]+(Table1[[#This Row],[APU Trend]]*Table1[[#This Row],[APU
(units)]])</f>
        <v>97.2</v>
      </c>
      <c r="K1445" s="55" t="str">
        <f>IF(Table1[[#This Row],[On Hand Stock (units)]]&gt;J1445,"Yes","No")</f>
        <v>No</v>
      </c>
      <c r="L1445" s="55">
        <f>Table1[[#This Row],[Lead Time (days)]]/Table1[[#This Row],[S-OTD]]</f>
        <v>8.536585365853659</v>
      </c>
      <c r="M1445" s="55">
        <f>(Table1[[#This Row],[Demand variability (COV)]]/100)*E1445</f>
        <v>0.87480000000000002</v>
      </c>
      <c r="N1445" s="55">
        <f>AVERAGE(Table1[[#This Row],[Lead Time (days)]],Table1[[#This Row],[Exp. Lead time]])</f>
        <v>7.7682926829268295</v>
      </c>
      <c r="O1445" s="55">
        <f>(Table1[[#This Row],[Exp. Lead time]]-N1445)^2</f>
        <v>0.5902736466389058</v>
      </c>
      <c r="P1445" s="55">
        <v>0.5902736466389058</v>
      </c>
      <c r="Q1445" s="55">
        <f>1.64*SQRT(Table1[[#This Row],[Lead Time (days)]]*(M1445^2)+Table1[[#This Row],[APU
(units)]]*P1445)</f>
        <v>16.480266570449889</v>
      </c>
      <c r="R1445" s="58">
        <f>Table1[[#This Row],[Safety Stock]]+(E1445/30)*Table1[[#This Row],[Lead Time (days)]]</f>
        <v>54.280266570449896</v>
      </c>
      <c r="S1445" s="58" t="str">
        <f>IF(Table1[[#This Row],[On Hand Stock (units)]]&gt;R1445,"yes","no")</f>
        <v>no</v>
      </c>
      <c r="T1445" s="59">
        <f>Table1[[#This Row],[On Hand Stock (units)]]-J1445</f>
        <v>-71.953217517803296</v>
      </c>
      <c r="U1445" s="59">
        <f>Table1[[#This Row],[Exp. Lead time]]*Table1[[#This Row],[APU
(units)]]/30</f>
        <v>46.09756097560976</v>
      </c>
      <c r="V1445" s="59">
        <f>Table1[[#This Row],[On Hand Stock (units)]]+U1445</f>
        <v>71.34434345780646</v>
      </c>
      <c r="W1445" s="59" t="str">
        <f>IF(Table1[[#This Row],[On hand quantity after purchase]]&gt;Table1[[#This Row],[APU  Projection for oct]],"Yes","No")</f>
        <v>No</v>
      </c>
      <c r="X1445" s="59">
        <f>AE1445-Table1[[#This Row],[On Hand Stock (units)]]</f>
        <v>8624.330305437803</v>
      </c>
      <c r="Y1445" s="59">
        <f>MAX(Table1[[#This Row],[Qty required to meet next quarter]],Table1[[#This Row],[MOQ/One lead time demand]])</f>
        <v>8624.330305437803</v>
      </c>
      <c r="Z1445" s="59">
        <f>Table1[[#This Row],[Qty to purchase]]*Table1[[#This Row],[Std. Price ($)]]</f>
        <v>767456.89103465958</v>
      </c>
      <c r="AA1445" s="59"/>
      <c r="AB1445" s="59"/>
      <c r="AC1445" s="61">
        <f>Table1[[#This Row],[On Hand Stock (units)]]-(12*Table1[[#This Row],[APU
(units)]])</f>
        <v>-1918.7532175178033</v>
      </c>
      <c r="AD1445" s="64">
        <v>97.199999999999989</v>
      </c>
      <c r="AE1445" s="65">
        <f>AD1445*Table1[[#This Row],[Std. Price ($)]]</f>
        <v>8649.577087919999</v>
      </c>
    </row>
    <row r="1446" spans="1:31" ht="18.5" x14ac:dyDescent="0.35">
      <c r="A1446" s="46">
        <v>28756.862459089527</v>
      </c>
      <c r="B1446" s="47">
        <v>19.9767397</v>
      </c>
      <c r="C1446" s="47">
        <v>1064.0467987220295</v>
      </c>
      <c r="D1446" s="47">
        <f>Table1[[#This Row],[On-Hand Stock ($)]]/Table1[[#This Row],[Std. Price ($)]]</f>
        <v>53.264287100964204</v>
      </c>
      <c r="E1446" s="48">
        <v>178</v>
      </c>
      <c r="F1446" s="49">
        <v>0.4</v>
      </c>
      <c r="G1446" s="48">
        <v>0.83</v>
      </c>
      <c r="H1446" s="48">
        <v>0.66</v>
      </c>
      <c r="I1446" s="48">
        <v>13</v>
      </c>
      <c r="J1446" s="55">
        <f>Table1[[#This Row],[APU
(units)]]+(Table1[[#This Row],[APU Trend]]*Table1[[#This Row],[APU
(units)]])</f>
        <v>249.2</v>
      </c>
      <c r="K1446" s="55" t="str">
        <f>IF(Table1[[#This Row],[On Hand Stock (units)]]&gt;J1446,"Yes","No")</f>
        <v>No</v>
      </c>
      <c r="L1446" s="55">
        <f>Table1[[#This Row],[Lead Time (days)]]/Table1[[#This Row],[S-OTD]]</f>
        <v>15.66265060240964</v>
      </c>
      <c r="M1446" s="55">
        <f>(Table1[[#This Row],[Demand variability (COV)]]/100)*E1446</f>
        <v>1.1748000000000001</v>
      </c>
      <c r="N1446" s="55">
        <f>AVERAGE(Table1[[#This Row],[Lead Time (days)]],Table1[[#This Row],[Exp. Lead time]])</f>
        <v>14.331325301204821</v>
      </c>
      <c r="O1446" s="55">
        <f>(Table1[[#This Row],[Exp. Lead time]]-N1446)^2</f>
        <v>1.7724270576281018</v>
      </c>
      <c r="P1446" s="55">
        <v>1.7724270576281018</v>
      </c>
      <c r="Q1446" s="55">
        <f>1.64*SQRT(Table1[[#This Row],[Lead Time (days)]]*(M1446^2)+Table1[[#This Row],[APU
(units)]]*P1446)</f>
        <v>29.946688829811823</v>
      </c>
      <c r="R1446" s="58">
        <f>Table1[[#This Row],[Safety Stock]]+(E1446/30)*Table1[[#This Row],[Lead Time (days)]]</f>
        <v>107.08002216314516</v>
      </c>
      <c r="S1446" s="58" t="str">
        <f>IF(Table1[[#This Row],[On Hand Stock (units)]]&gt;R1446,"yes","no")</f>
        <v>no</v>
      </c>
      <c r="T1446" s="59">
        <f>Table1[[#This Row],[On Hand Stock (units)]]-J1446</f>
        <v>-195.93571289903579</v>
      </c>
      <c r="U1446" s="59">
        <f>Table1[[#This Row],[Exp. Lead time]]*Table1[[#This Row],[APU
(units)]]/30</f>
        <v>92.931726907630519</v>
      </c>
      <c r="V1446" s="59">
        <f>Table1[[#This Row],[On Hand Stock (units)]]+U1446</f>
        <v>146.19601400859472</v>
      </c>
      <c r="W1446" s="59" t="str">
        <f>IF(Table1[[#This Row],[On hand quantity after purchase]]&gt;Table1[[#This Row],[APU  Projection for oct]],"Yes","No")</f>
        <v>No</v>
      </c>
      <c r="X1446" s="59">
        <f>AE1446-Table1[[#This Row],[On Hand Stock (units)]]</f>
        <v>19148.377912539036</v>
      </c>
      <c r="Y1446" s="59">
        <f>MAX(Table1[[#This Row],[Qty required to meet next quarter]],Table1[[#This Row],[MOQ/One lead time demand]])</f>
        <v>19148.377912539036</v>
      </c>
      <c r="Z1446" s="59">
        <f>Table1[[#This Row],[Qty to purchase]]*Table1[[#This Row],[Std. Price ($)]]</f>
        <v>382522.16123602167</v>
      </c>
      <c r="AA1446" s="59"/>
      <c r="AB1446" s="59"/>
      <c r="AC1446" s="61">
        <f>Table1[[#This Row],[On Hand Stock (units)]]-(12*Table1[[#This Row],[APU
(units)]])</f>
        <v>-2082.7357128990357</v>
      </c>
      <c r="AD1446" s="64">
        <v>961.19999999999993</v>
      </c>
      <c r="AE1446" s="65">
        <f>AD1446*Table1[[#This Row],[Std. Price ($)]]</f>
        <v>19201.642199639999</v>
      </c>
    </row>
    <row r="1447" spans="1:31" ht="18.5" x14ac:dyDescent="0.35">
      <c r="A1447" s="46">
        <v>54531.106392686394</v>
      </c>
      <c r="B1447" s="47">
        <v>30.368933200000001</v>
      </c>
      <c r="C1447" s="47">
        <v>1765.8408035660043</v>
      </c>
      <c r="D1447" s="47">
        <f>Table1[[#This Row],[On-Hand Stock ($)]]/Table1[[#This Row],[Std. Price ($)]]</f>
        <v>58.146290221547993</v>
      </c>
      <c r="E1447" s="48">
        <v>178</v>
      </c>
      <c r="F1447" s="49">
        <v>-0.2</v>
      </c>
      <c r="G1447" s="48">
        <v>1</v>
      </c>
      <c r="H1447" s="48">
        <v>0.66</v>
      </c>
      <c r="I1447" s="48">
        <v>15</v>
      </c>
      <c r="J1447" s="55">
        <f>Table1[[#This Row],[APU
(units)]]+(Table1[[#This Row],[APU Trend]]*Table1[[#This Row],[APU
(units)]])</f>
        <v>142.4</v>
      </c>
      <c r="K1447" s="55" t="str">
        <f>IF(Table1[[#This Row],[On Hand Stock (units)]]&gt;J1447,"Yes","No")</f>
        <v>No</v>
      </c>
      <c r="L1447" s="55">
        <f>Table1[[#This Row],[Lead Time (days)]]/Table1[[#This Row],[S-OTD]]</f>
        <v>15</v>
      </c>
      <c r="M1447" s="55">
        <f>(Table1[[#This Row],[Demand variability (COV)]]/100)*E1447</f>
        <v>1.1748000000000001</v>
      </c>
      <c r="N1447" s="55">
        <f>AVERAGE(Table1[[#This Row],[Lead Time (days)]],Table1[[#This Row],[Exp. Lead time]])</f>
        <v>15</v>
      </c>
      <c r="O1447" s="55">
        <f>(Table1[[#This Row],[Exp. Lead time]]-N1447)^2</f>
        <v>0</v>
      </c>
      <c r="P1447" s="55">
        <v>0</v>
      </c>
      <c r="Q1447" s="55">
        <f>1.64*SQRT(Table1[[#This Row],[Lead Time (days)]]*(M1447^2)+Table1[[#This Row],[APU
(units)]]*P1447)</f>
        <v>7.461968569604136</v>
      </c>
      <c r="R1447" s="58">
        <f>Table1[[#This Row],[Safety Stock]]+(E1447/30)*Table1[[#This Row],[Lead Time (days)]]</f>
        <v>96.461968569604139</v>
      </c>
      <c r="S1447" s="58" t="str">
        <f>IF(Table1[[#This Row],[On Hand Stock (units)]]&gt;R1447,"yes","no")</f>
        <v>no</v>
      </c>
      <c r="T1447" s="59">
        <f>Table1[[#This Row],[On Hand Stock (units)]]-J1447</f>
        <v>-84.25370977845202</v>
      </c>
      <c r="U1447" s="59">
        <f>Table1[[#This Row],[Exp. Lead time]]*Table1[[#This Row],[APU
(units)]]/30</f>
        <v>89</v>
      </c>
      <c r="V1447" s="59">
        <f>Table1[[#This Row],[On Hand Stock (units)]]+U1447</f>
        <v>147.14629022154799</v>
      </c>
      <c r="W1447" s="59" t="str">
        <f>IF(Table1[[#This Row],[On hand quantity after purchase]]&gt;Table1[[#This Row],[APU  Projection for oct]],"Yes","No")</f>
        <v>Yes</v>
      </c>
      <c r="X1447" s="59">
        <f>AE1447-Table1[[#This Row],[On Hand Stock (units)]]</f>
        <v>9672.0599070584522</v>
      </c>
      <c r="Y1447" s="59">
        <f>MAX(Table1[[#This Row],[Qty required to meet next quarter]],Table1[[#This Row],[MOQ/One lead time demand]])</f>
        <v>9672.0599070584522</v>
      </c>
      <c r="Z1447" s="59">
        <f>Table1[[#This Row],[Qty to purchase]]*Table1[[#This Row],[Std. Price ($)]]</f>
        <v>293730.14122385636</v>
      </c>
      <c r="AA1447" s="59"/>
      <c r="AB1447" s="59"/>
      <c r="AC1447" s="61">
        <f>Table1[[#This Row],[On Hand Stock (units)]]-(12*Table1[[#This Row],[APU
(units)]])</f>
        <v>-2077.853709778452</v>
      </c>
      <c r="AD1447" s="64">
        <v>320.39999999999998</v>
      </c>
      <c r="AE1447" s="65">
        <f>AD1447*Table1[[#This Row],[Std. Price ($)]]</f>
        <v>9730.2061972800002</v>
      </c>
    </row>
    <row r="1448" spans="1:31" ht="18.5" x14ac:dyDescent="0.35">
      <c r="A1448" s="46">
        <v>56878.113265557295</v>
      </c>
      <c r="B1448" s="47">
        <v>37.592987100000002</v>
      </c>
      <c r="C1448" s="47">
        <v>319.51172147134457</v>
      </c>
      <c r="D1448" s="47">
        <f>Table1[[#This Row],[On-Hand Stock ($)]]/Table1[[#This Row],[Std. Price ($)]]</f>
        <v>8.4992373875856373</v>
      </c>
      <c r="E1448" s="48">
        <v>146</v>
      </c>
      <c r="F1448" s="49">
        <v>0.4</v>
      </c>
      <c r="G1448" s="48">
        <v>0.87</v>
      </c>
      <c r="H1448" s="48">
        <v>0.72</v>
      </c>
      <c r="I1448" s="48">
        <v>2</v>
      </c>
      <c r="J1448" s="55">
        <f>Table1[[#This Row],[APU
(units)]]+(Table1[[#This Row],[APU Trend]]*Table1[[#This Row],[APU
(units)]])</f>
        <v>204.4</v>
      </c>
      <c r="K1448" s="55" t="str">
        <f>IF(Table1[[#This Row],[On Hand Stock (units)]]&gt;J1448,"Yes","No")</f>
        <v>No</v>
      </c>
      <c r="L1448" s="55">
        <f>Table1[[#This Row],[Lead Time (days)]]/Table1[[#This Row],[S-OTD]]</f>
        <v>2.2988505747126435</v>
      </c>
      <c r="M1448" s="55">
        <f>(Table1[[#This Row],[Demand variability (COV)]]/100)*E1448</f>
        <v>1.0511999999999999</v>
      </c>
      <c r="N1448" s="55">
        <f>AVERAGE(Table1[[#This Row],[Lead Time (days)]],Table1[[#This Row],[Exp. Lead time]])</f>
        <v>2.1494252873563218</v>
      </c>
      <c r="O1448" s="55">
        <f>(Table1[[#This Row],[Exp. Lead time]]-N1448)^2</f>
        <v>2.2327916501519333E-2</v>
      </c>
      <c r="P1448" s="55">
        <v>2.2327916501519333E-2</v>
      </c>
      <c r="Q1448" s="55">
        <f>1.64*SQRT(Table1[[#This Row],[Lead Time (days)]]*(M1448^2)+Table1[[#This Row],[APU
(units)]]*P1448)</f>
        <v>3.8356085966285729</v>
      </c>
      <c r="R1448" s="58">
        <f>Table1[[#This Row],[Safety Stock]]+(E1448/30)*Table1[[#This Row],[Lead Time (days)]]</f>
        <v>13.568941929961905</v>
      </c>
      <c r="S1448" s="58" t="str">
        <f>IF(Table1[[#This Row],[On Hand Stock (units)]]&gt;R1448,"yes","no")</f>
        <v>no</v>
      </c>
      <c r="T1448" s="59">
        <f>Table1[[#This Row],[On Hand Stock (units)]]-J1448</f>
        <v>-195.90076261241438</v>
      </c>
      <c r="U1448" s="59">
        <f>Table1[[#This Row],[Exp. Lead time]]*Table1[[#This Row],[APU
(units)]]/30</f>
        <v>11.187739463601531</v>
      </c>
      <c r="V1448" s="59">
        <f>Table1[[#This Row],[On Hand Stock (units)]]+U1448</f>
        <v>19.686976851187168</v>
      </c>
      <c r="W1448" s="59" t="str">
        <f>IF(Table1[[#This Row],[On hand quantity after purchase]]&gt;Table1[[#This Row],[APU  Projection for oct]],"Yes","No")</f>
        <v>No</v>
      </c>
      <c r="X1448" s="59">
        <f>AE1448-Table1[[#This Row],[On Hand Stock (units)]]</f>
        <v>29629.811792252418</v>
      </c>
      <c r="Y1448" s="59">
        <f>MAX(Table1[[#This Row],[Qty required to meet next quarter]],Table1[[#This Row],[MOQ/One lead time demand]])</f>
        <v>29629.811792252418</v>
      </c>
      <c r="Z1448" s="59">
        <f>Table1[[#This Row],[Qty to purchase]]*Table1[[#This Row],[Std. Price ($)]]</f>
        <v>1113873.1324815731</v>
      </c>
      <c r="AA1448" s="59"/>
      <c r="AB1448" s="59"/>
      <c r="AC1448" s="61">
        <f>Table1[[#This Row],[On Hand Stock (units)]]-(12*Table1[[#This Row],[APU
(units)]])</f>
        <v>-1743.5007626124143</v>
      </c>
      <c r="AD1448" s="64">
        <v>788.40000000000009</v>
      </c>
      <c r="AE1448" s="65">
        <f>AD1448*Table1[[#This Row],[Std. Price ($)]]</f>
        <v>29638.311029640005</v>
      </c>
    </row>
    <row r="1449" spans="1:31" ht="18.5" x14ac:dyDescent="0.35">
      <c r="A1449" s="46">
        <v>50727.273121898819</v>
      </c>
      <c r="B1449" s="47">
        <v>209.59972450000001</v>
      </c>
      <c r="C1449" s="47">
        <v>2541.257750489985</v>
      </c>
      <c r="D1449" s="47">
        <f>Table1[[#This Row],[On-Hand Stock ($)]]/Table1[[#This Row],[Std. Price ($)]]</f>
        <v>12.1243372650043</v>
      </c>
      <c r="E1449" s="48">
        <v>204</v>
      </c>
      <c r="F1449" s="49">
        <v>0.6</v>
      </c>
      <c r="G1449" s="48">
        <v>0.87</v>
      </c>
      <c r="H1449" s="48">
        <v>0.36</v>
      </c>
      <c r="I1449" s="48">
        <v>4</v>
      </c>
      <c r="J1449" s="55">
        <f>Table1[[#This Row],[APU
(units)]]+(Table1[[#This Row],[APU Trend]]*Table1[[#This Row],[APU
(units)]])</f>
        <v>326.39999999999998</v>
      </c>
      <c r="K1449" s="55" t="str">
        <f>IF(Table1[[#This Row],[On Hand Stock (units)]]&gt;J1449,"Yes","No")</f>
        <v>No</v>
      </c>
      <c r="L1449" s="55">
        <f>Table1[[#This Row],[Lead Time (days)]]/Table1[[#This Row],[S-OTD]]</f>
        <v>4.5977011494252871</v>
      </c>
      <c r="M1449" s="55">
        <f>(Table1[[#This Row],[Demand variability (COV)]]/100)*E1449</f>
        <v>0.73439999999999994</v>
      </c>
      <c r="N1449" s="55">
        <f>AVERAGE(Table1[[#This Row],[Lead Time (days)]],Table1[[#This Row],[Exp. Lead time]])</f>
        <v>4.2988505747126435</v>
      </c>
      <c r="O1449" s="55">
        <f>(Table1[[#This Row],[Exp. Lead time]]-N1449)^2</f>
        <v>8.9311666006077331E-2</v>
      </c>
      <c r="P1449" s="55">
        <v>8.9311666006077331E-2</v>
      </c>
      <c r="Q1449" s="55">
        <f>1.64*SQRT(Table1[[#This Row],[Lead Time (days)]]*(M1449^2)+Table1[[#This Row],[APU
(units)]]*P1449)</f>
        <v>7.403097568570395</v>
      </c>
      <c r="R1449" s="58">
        <f>Table1[[#This Row],[Safety Stock]]+(E1449/30)*Table1[[#This Row],[Lead Time (days)]]</f>
        <v>34.603097568570391</v>
      </c>
      <c r="S1449" s="58" t="str">
        <f>IF(Table1[[#This Row],[On Hand Stock (units)]]&gt;R1449,"yes","no")</f>
        <v>no</v>
      </c>
      <c r="T1449" s="59">
        <f>Table1[[#This Row],[On Hand Stock (units)]]-J1449</f>
        <v>-314.27566273499565</v>
      </c>
      <c r="U1449" s="59">
        <f>Table1[[#This Row],[Exp. Lead time]]*Table1[[#This Row],[APU
(units)]]/30</f>
        <v>31.264367816091955</v>
      </c>
      <c r="V1449" s="59">
        <f>Table1[[#This Row],[On Hand Stock (units)]]+U1449</f>
        <v>43.388705081096255</v>
      </c>
      <c r="W1449" s="59" t="str">
        <f>IF(Table1[[#This Row],[On hand quantity after purchase]]&gt;Table1[[#This Row],[APU  Projection for oct]],"Yes","No")</f>
        <v>No</v>
      </c>
      <c r="X1449" s="59">
        <f>AE1449-Table1[[#This Row],[On Hand Stock (units)]]</f>
        <v>282192.94472953503</v>
      </c>
      <c r="Y1449" s="59">
        <f>MAX(Table1[[#This Row],[Qty required to meet next quarter]],Table1[[#This Row],[MOQ/One lead time demand]])</f>
        <v>282192.94472953503</v>
      </c>
      <c r="Z1449" s="59">
        <f>Table1[[#This Row],[Qty to purchase]]*Table1[[#This Row],[Std. Price ($)]]</f>
        <v>59147563.471154273</v>
      </c>
      <c r="AA1449" s="59"/>
      <c r="AB1449" s="59"/>
      <c r="AC1449" s="61">
        <f>Table1[[#This Row],[On Hand Stock (units)]]-(12*Table1[[#This Row],[APU
(units)]])</f>
        <v>-2435.8756627349958</v>
      </c>
      <c r="AD1449" s="64">
        <v>1346.4</v>
      </c>
      <c r="AE1449" s="65">
        <f>AD1449*Table1[[#This Row],[Std. Price ($)]]</f>
        <v>282205.0690668</v>
      </c>
    </row>
    <row r="1450" spans="1:31" ht="18.5" x14ac:dyDescent="0.35">
      <c r="A1450" s="46">
        <v>80344.903050158478</v>
      </c>
      <c r="B1450" s="47">
        <v>11.0889992</v>
      </c>
      <c r="C1450" s="47">
        <v>91.262263906677603</v>
      </c>
      <c r="D1450" s="47">
        <f>Table1[[#This Row],[On-Hand Stock ($)]]/Table1[[#This Row],[Std. Price ($)]]</f>
        <v>8.229982008356318</v>
      </c>
      <c r="E1450" s="48">
        <v>186</v>
      </c>
      <c r="F1450" s="49">
        <v>-0.2</v>
      </c>
      <c r="G1450" s="48">
        <v>1</v>
      </c>
      <c r="H1450" s="48">
        <v>0.28999999999999998</v>
      </c>
      <c r="I1450" s="48">
        <v>3</v>
      </c>
      <c r="J1450" s="55">
        <f>Table1[[#This Row],[APU
(units)]]+(Table1[[#This Row],[APU Trend]]*Table1[[#This Row],[APU
(units)]])</f>
        <v>148.80000000000001</v>
      </c>
      <c r="K1450" s="55" t="str">
        <f>IF(Table1[[#This Row],[On Hand Stock (units)]]&gt;J1450,"Yes","No")</f>
        <v>No</v>
      </c>
      <c r="L1450" s="55">
        <f>Table1[[#This Row],[Lead Time (days)]]/Table1[[#This Row],[S-OTD]]</f>
        <v>3</v>
      </c>
      <c r="M1450" s="55">
        <f>(Table1[[#This Row],[Demand variability (COV)]]/100)*E1450</f>
        <v>0.53939999999999999</v>
      </c>
      <c r="N1450" s="55">
        <f>AVERAGE(Table1[[#This Row],[Lead Time (days)]],Table1[[#This Row],[Exp. Lead time]])</f>
        <v>3</v>
      </c>
      <c r="O1450" s="55">
        <f>(Table1[[#This Row],[Exp. Lead time]]-N1450)^2</f>
        <v>0</v>
      </c>
      <c r="P1450" s="55">
        <v>0</v>
      </c>
      <c r="Q1450" s="55">
        <f>1.64*SQRT(Table1[[#This Row],[Lead Time (days)]]*(M1450^2)+Table1[[#This Row],[APU
(units)]]*P1450)</f>
        <v>1.5321998571883497</v>
      </c>
      <c r="R1450" s="58">
        <f>Table1[[#This Row],[Safety Stock]]+(E1450/30)*Table1[[#This Row],[Lead Time (days)]]</f>
        <v>20.13219985718835</v>
      </c>
      <c r="S1450" s="58" t="str">
        <f>IF(Table1[[#This Row],[On Hand Stock (units)]]&gt;R1450,"yes","no")</f>
        <v>no</v>
      </c>
      <c r="T1450" s="59">
        <f>Table1[[#This Row],[On Hand Stock (units)]]-J1450</f>
        <v>-140.57001799164368</v>
      </c>
      <c r="U1450" s="59">
        <f>Table1[[#This Row],[Exp. Lead time]]*Table1[[#This Row],[APU
(units)]]/30</f>
        <v>18.600000000000001</v>
      </c>
      <c r="V1450" s="59">
        <f>Table1[[#This Row],[On Hand Stock (units)]]+U1450</f>
        <v>26.829982008356318</v>
      </c>
      <c r="W1450" s="59" t="str">
        <f>IF(Table1[[#This Row],[On hand quantity after purchase]]&gt;Table1[[#This Row],[APU  Projection for oct]],"Yes","No")</f>
        <v>No</v>
      </c>
      <c r="X1450" s="59">
        <f>AE1450-Table1[[#This Row],[On Hand Stock (units)]]</f>
        <v>3704.3669501516433</v>
      </c>
      <c r="Y1450" s="59">
        <f>MAX(Table1[[#This Row],[Qty required to meet next quarter]],Table1[[#This Row],[MOQ/One lead time demand]])</f>
        <v>3704.3669501516433</v>
      </c>
      <c r="Z1450" s="59">
        <f>Table1[[#This Row],[Qty to purchase]]*Table1[[#This Row],[Std. Price ($)]]</f>
        <v>41077.722146738015</v>
      </c>
      <c r="AA1450" s="59"/>
      <c r="AB1450" s="59"/>
      <c r="AC1450" s="61">
        <f>Table1[[#This Row],[On Hand Stock (units)]]-(12*Table1[[#This Row],[APU
(units)]])</f>
        <v>-2223.7700179916437</v>
      </c>
      <c r="AD1450" s="64">
        <v>334.79999999999995</v>
      </c>
      <c r="AE1450" s="65">
        <f>AD1450*Table1[[#This Row],[Std. Price ($)]]</f>
        <v>3712.5969321599996</v>
      </c>
    </row>
    <row r="1451" spans="1:31" ht="18.5" x14ac:dyDescent="0.35">
      <c r="A1451" s="46">
        <v>86221.781777858429</v>
      </c>
      <c r="B1451" s="47">
        <v>5.8814427</v>
      </c>
      <c r="C1451" s="47">
        <v>90.130350198684226</v>
      </c>
      <c r="D1451" s="47">
        <f>Table1[[#This Row],[On-Hand Stock ($)]]/Table1[[#This Row],[Std. Price ($)]]</f>
        <v>15.32453086700721</v>
      </c>
      <c r="E1451" s="48">
        <v>170</v>
      </c>
      <c r="F1451" s="49">
        <v>-0.1</v>
      </c>
      <c r="G1451" s="48">
        <v>0.85</v>
      </c>
      <c r="H1451" s="48">
        <v>0.25</v>
      </c>
      <c r="I1451" s="48">
        <v>5</v>
      </c>
      <c r="J1451" s="55">
        <f>Table1[[#This Row],[APU
(units)]]+(Table1[[#This Row],[APU Trend]]*Table1[[#This Row],[APU
(units)]])</f>
        <v>153</v>
      </c>
      <c r="K1451" s="55" t="str">
        <f>IF(Table1[[#This Row],[On Hand Stock (units)]]&gt;J1451,"Yes","No")</f>
        <v>No</v>
      </c>
      <c r="L1451" s="55">
        <f>Table1[[#This Row],[Lead Time (days)]]/Table1[[#This Row],[S-OTD]]</f>
        <v>5.882352941176471</v>
      </c>
      <c r="M1451" s="55">
        <f>(Table1[[#This Row],[Demand variability (COV)]]/100)*E1451</f>
        <v>0.42499999999999999</v>
      </c>
      <c r="N1451" s="55">
        <f>AVERAGE(Table1[[#This Row],[Lead Time (days)]],Table1[[#This Row],[Exp. Lead time]])</f>
        <v>5.4411764705882355</v>
      </c>
      <c r="O1451" s="55">
        <f>(Table1[[#This Row],[Exp. Lead time]]-N1451)^2</f>
        <v>0.19463667820069222</v>
      </c>
      <c r="P1451" s="55">
        <v>0.19463667820069222</v>
      </c>
      <c r="Q1451" s="55">
        <f>1.64*SQRT(Table1[[#This Row],[Lead Time (days)]]*(M1451^2)+Table1[[#This Row],[APU
(units)]]*P1451)</f>
        <v>9.5615460385368074</v>
      </c>
      <c r="R1451" s="58">
        <f>Table1[[#This Row],[Safety Stock]]+(E1451/30)*Table1[[#This Row],[Lead Time (days)]]</f>
        <v>37.894879371870147</v>
      </c>
      <c r="S1451" s="58" t="str">
        <f>IF(Table1[[#This Row],[On Hand Stock (units)]]&gt;R1451,"yes","no")</f>
        <v>no</v>
      </c>
      <c r="T1451" s="59">
        <f>Table1[[#This Row],[On Hand Stock (units)]]-J1451</f>
        <v>-137.67546913299279</v>
      </c>
      <c r="U1451" s="59">
        <f>Table1[[#This Row],[Exp. Lead time]]*Table1[[#This Row],[APU
(units)]]/30</f>
        <v>33.333333333333336</v>
      </c>
      <c r="V1451" s="59">
        <f>Table1[[#This Row],[On Hand Stock (units)]]+U1451</f>
        <v>48.657864200340548</v>
      </c>
      <c r="W1451" s="59" t="str">
        <f>IF(Table1[[#This Row],[On hand quantity after purchase]]&gt;Table1[[#This Row],[APU  Projection for oct]],"Yes","No")</f>
        <v>No</v>
      </c>
      <c r="X1451" s="59">
        <f>AE1451-Table1[[#This Row],[On Hand Stock (units)]]</f>
        <v>2384.3040907329928</v>
      </c>
      <c r="Y1451" s="59">
        <f>MAX(Table1[[#This Row],[Qty required to meet next quarter]],Table1[[#This Row],[MOQ/One lead time demand]])</f>
        <v>2384.3040907329928</v>
      </c>
      <c r="Z1451" s="59">
        <f>Table1[[#This Row],[Qty to purchase]]*Table1[[#This Row],[Std. Price ($)]]</f>
        <v>14023.147889021699</v>
      </c>
      <c r="AA1451" s="59"/>
      <c r="AB1451" s="59"/>
      <c r="AC1451" s="61">
        <f>Table1[[#This Row],[On Hand Stock (units)]]-(12*Table1[[#This Row],[APU
(units)]])</f>
        <v>-2024.6754691329927</v>
      </c>
      <c r="AD1451" s="64">
        <v>408</v>
      </c>
      <c r="AE1451" s="65">
        <f>AD1451*Table1[[#This Row],[Std. Price ($)]]</f>
        <v>2399.6286215999999</v>
      </c>
    </row>
    <row r="1452" spans="1:31" ht="18.5" x14ac:dyDescent="0.35">
      <c r="A1452" s="46">
        <v>82397.145822687744</v>
      </c>
      <c r="B1452" s="47">
        <v>11.899664100000001</v>
      </c>
      <c r="C1452" s="47">
        <v>1032.5751773682084</v>
      </c>
      <c r="D1452" s="47">
        <f>Table1[[#This Row],[On-Hand Stock ($)]]/Table1[[#This Row],[Std. Price ($)]]</f>
        <v>86.773472653585941</v>
      </c>
      <c r="E1452" s="48">
        <v>66</v>
      </c>
      <c r="F1452" s="49">
        <v>-0.4</v>
      </c>
      <c r="G1452" s="48">
        <v>0.82</v>
      </c>
      <c r="H1452" s="48">
        <v>1.1599999999999999</v>
      </c>
      <c r="I1452" s="48">
        <v>23</v>
      </c>
      <c r="J1452" s="55">
        <f>Table1[[#This Row],[APU
(units)]]+(Table1[[#This Row],[APU Trend]]*Table1[[#This Row],[APU
(units)]])</f>
        <v>39.599999999999994</v>
      </c>
      <c r="K1452" s="55" t="str">
        <f>IF(Table1[[#This Row],[On Hand Stock (units)]]&gt;J1452,"Yes","No")</f>
        <v>Yes</v>
      </c>
      <c r="L1452" s="55">
        <f>Table1[[#This Row],[Lead Time (days)]]/Table1[[#This Row],[S-OTD]]</f>
        <v>28.04878048780488</v>
      </c>
      <c r="M1452" s="55">
        <f>(Table1[[#This Row],[Demand variability (COV)]]/100)*E1452</f>
        <v>0.76559999999999995</v>
      </c>
      <c r="N1452" s="55">
        <f>AVERAGE(Table1[[#This Row],[Lead Time (days)]],Table1[[#This Row],[Exp. Lead time]])</f>
        <v>25.524390243902438</v>
      </c>
      <c r="O1452" s="55">
        <f>(Table1[[#This Row],[Exp. Lead time]]-N1452)^2</f>
        <v>6.372546103509829</v>
      </c>
      <c r="P1452" s="55">
        <v>6.372546103509829</v>
      </c>
      <c r="Q1452" s="55">
        <f>1.64*SQRT(Table1[[#This Row],[Lead Time (days)]]*(M1452^2)+Table1[[#This Row],[APU
(units)]]*P1452)</f>
        <v>34.16830252096657</v>
      </c>
      <c r="R1452" s="58">
        <f>Table1[[#This Row],[Safety Stock]]+(E1452/30)*Table1[[#This Row],[Lead Time (days)]]</f>
        <v>84.768302520966571</v>
      </c>
      <c r="S1452" s="58" t="str">
        <f>IF(Table1[[#This Row],[On Hand Stock (units)]]&gt;R1452,"yes","no")</f>
        <v>yes</v>
      </c>
      <c r="T1452" s="59">
        <f>Table1[[#This Row],[On Hand Stock (units)]]-J1452</f>
        <v>47.173472653585947</v>
      </c>
      <c r="U1452" s="59">
        <f>Table1[[#This Row],[Exp. Lead time]]*Table1[[#This Row],[APU
(units)]]/30</f>
        <v>61.707317073170735</v>
      </c>
      <c r="V1452" s="59">
        <f>Table1[[#This Row],[On Hand Stock (units)]]+U1452</f>
        <v>148.48078972675668</v>
      </c>
      <c r="W1452" s="59" t="str">
        <f>IF(Table1[[#This Row],[On hand quantity after purchase]]&gt;Table1[[#This Row],[APU  Projection for oct]],"Yes","No")</f>
        <v>Yes</v>
      </c>
      <c r="X1452" s="59">
        <f>AE1452-Table1[[#This Row],[On Hand Stock (units)]]</f>
        <v>384.45322570641378</v>
      </c>
      <c r="Y1452" s="59">
        <f>MAX(Table1[[#This Row],[Qty required to meet next quarter]],Table1[[#This Row],[MOQ/One lead time demand]])</f>
        <v>384.45322570641378</v>
      </c>
      <c r="Z1452" s="59">
        <f>Table1[[#This Row],[Qty to purchase]]*Table1[[#This Row],[Std. Price ($)]]</f>
        <v>4574.8642480678091</v>
      </c>
      <c r="AA1452" s="59"/>
      <c r="AB1452" s="59"/>
      <c r="AC1452" s="61">
        <f>Table1[[#This Row],[On Hand Stock (units)]]-(12*Table1[[#This Row],[APU
(units)]])</f>
        <v>-705.22652734641406</v>
      </c>
      <c r="AD1452" s="64">
        <v>39.599999999999973</v>
      </c>
      <c r="AE1452" s="65">
        <f>AD1452*Table1[[#This Row],[Std. Price ($)]]</f>
        <v>471.22669835999972</v>
      </c>
    </row>
    <row r="1453" spans="1:31" ht="18.5" x14ac:dyDescent="0.35">
      <c r="A1453" s="46">
        <v>24687.648742077105</v>
      </c>
      <c r="B1453" s="47">
        <v>29.861845300000002</v>
      </c>
      <c r="C1453" s="47">
        <v>6644.5786619312767</v>
      </c>
      <c r="D1453" s="47">
        <f>Table1[[#This Row],[On-Hand Stock ($)]]/Table1[[#This Row],[Std. Price ($)]]</f>
        <v>222.51065180929311</v>
      </c>
      <c r="E1453" s="48">
        <v>186</v>
      </c>
      <c r="F1453" s="49">
        <v>1.2</v>
      </c>
      <c r="G1453" s="48">
        <v>0.71</v>
      </c>
      <c r="H1453" s="48">
        <v>1.29</v>
      </c>
      <c r="I1453" s="48">
        <v>23</v>
      </c>
      <c r="J1453" s="55">
        <f>Table1[[#This Row],[APU
(units)]]+(Table1[[#This Row],[APU Trend]]*Table1[[#This Row],[APU
(units)]])</f>
        <v>409.2</v>
      </c>
      <c r="K1453" s="55" t="str">
        <f>IF(Table1[[#This Row],[On Hand Stock (units)]]&gt;J1453,"Yes","No")</f>
        <v>No</v>
      </c>
      <c r="L1453" s="55">
        <f>Table1[[#This Row],[Lead Time (days)]]/Table1[[#This Row],[S-OTD]]</f>
        <v>32.394366197183103</v>
      </c>
      <c r="M1453" s="55">
        <f>(Table1[[#This Row],[Demand variability (COV)]]/100)*E1453</f>
        <v>2.3994</v>
      </c>
      <c r="N1453" s="55">
        <f>AVERAGE(Table1[[#This Row],[Lead Time (days)]],Table1[[#This Row],[Exp. Lead time]])</f>
        <v>27.697183098591552</v>
      </c>
      <c r="O1453" s="55">
        <f>(Table1[[#This Row],[Exp. Lead time]]-N1453)^2</f>
        <v>22.06352906169413</v>
      </c>
      <c r="P1453" s="55">
        <v>22.06352906169413</v>
      </c>
      <c r="Q1453" s="55">
        <f>1.64*SQRT(Table1[[#This Row],[Lead Time (days)]]*(M1453^2)+Table1[[#This Row],[APU
(units)]]*P1453)</f>
        <v>106.74157894340769</v>
      </c>
      <c r="R1453" s="58">
        <f>Table1[[#This Row],[Safety Stock]]+(E1453/30)*Table1[[#This Row],[Lead Time (days)]]</f>
        <v>249.34157894340768</v>
      </c>
      <c r="S1453" s="58" t="str">
        <f>IF(Table1[[#This Row],[On Hand Stock (units)]]&gt;R1453,"yes","no")</f>
        <v>no</v>
      </c>
      <c r="T1453" s="59">
        <f>Table1[[#This Row],[On Hand Stock (units)]]-J1453</f>
        <v>-186.68934819070688</v>
      </c>
      <c r="U1453" s="59">
        <f>Table1[[#This Row],[Exp. Lead time]]*Table1[[#This Row],[APU
(units)]]/30</f>
        <v>200.84507042253523</v>
      </c>
      <c r="V1453" s="59">
        <f>Table1[[#This Row],[On Hand Stock (units)]]+U1453</f>
        <v>423.35572223182834</v>
      </c>
      <c r="W1453" s="59" t="str">
        <f>IF(Table1[[#This Row],[On hand quantity after purchase]]&gt;Table1[[#This Row],[APU  Projection for oct]],"Yes","No")</f>
        <v>Yes</v>
      </c>
      <c r="X1453" s="59">
        <f>AE1453-Table1[[#This Row],[On Hand Stock (units)]]</f>
        <v>56431.382251350704</v>
      </c>
      <c r="Y1453" s="59">
        <f>MAX(Table1[[#This Row],[Qty required to meet next quarter]],Table1[[#This Row],[MOQ/One lead time demand]])</f>
        <v>56431.382251350704</v>
      </c>
      <c r="Z1453" s="59">
        <f>Table1[[#This Row],[Qty to purchase]]*Table1[[#This Row],[Std. Price ($)]]</f>
        <v>1685145.2068550005</v>
      </c>
      <c r="AA1453" s="59"/>
      <c r="AB1453" s="59"/>
      <c r="AC1453" s="61">
        <f>Table1[[#This Row],[On Hand Stock (units)]]-(12*Table1[[#This Row],[APU
(units)]])</f>
        <v>-2009.489348190707</v>
      </c>
      <c r="AD1453" s="64">
        <v>1897.1999999999998</v>
      </c>
      <c r="AE1453" s="65">
        <f>AD1453*Table1[[#This Row],[Std. Price ($)]]</f>
        <v>56653.892903159998</v>
      </c>
    </row>
    <row r="1454" spans="1:31" ht="18.5" x14ac:dyDescent="0.35">
      <c r="A1454" s="46">
        <v>53178.286441796983</v>
      </c>
      <c r="B1454" s="47">
        <v>8.6712047000000005</v>
      </c>
      <c r="C1454" s="47">
        <v>1605.6773564242455</v>
      </c>
      <c r="D1454" s="47">
        <f>Table1[[#This Row],[On-Hand Stock ($)]]/Table1[[#This Row],[Std. Price ($)]]</f>
        <v>185.17350379518149</v>
      </c>
      <c r="E1454" s="48">
        <v>114</v>
      </c>
      <c r="F1454" s="49">
        <v>0.2</v>
      </c>
      <c r="G1454" s="48">
        <v>1</v>
      </c>
      <c r="H1454" s="48">
        <v>1.03</v>
      </c>
      <c r="I1454" s="48">
        <v>45</v>
      </c>
      <c r="J1454" s="55">
        <f>Table1[[#This Row],[APU
(units)]]+(Table1[[#This Row],[APU Trend]]*Table1[[#This Row],[APU
(units)]])</f>
        <v>136.80000000000001</v>
      </c>
      <c r="K1454" s="55" t="str">
        <f>IF(Table1[[#This Row],[On Hand Stock (units)]]&gt;J1454,"Yes","No")</f>
        <v>Yes</v>
      </c>
      <c r="L1454" s="55">
        <f>Table1[[#This Row],[Lead Time (days)]]/Table1[[#This Row],[S-OTD]]</f>
        <v>45</v>
      </c>
      <c r="M1454" s="55">
        <f>(Table1[[#This Row],[Demand variability (COV)]]/100)*E1454</f>
        <v>1.1741999999999999</v>
      </c>
      <c r="N1454" s="55">
        <f>AVERAGE(Table1[[#This Row],[Lead Time (days)]],Table1[[#This Row],[Exp. Lead time]])</f>
        <v>45</v>
      </c>
      <c r="O1454" s="55">
        <f>(Table1[[#This Row],[Exp. Lead time]]-N1454)^2</f>
        <v>0</v>
      </c>
      <c r="P1454" s="55">
        <v>0</v>
      </c>
      <c r="Q1454" s="55">
        <f>1.64*SQRT(Table1[[#This Row],[Lead Time (days)]]*(M1454^2)+Table1[[#This Row],[APU
(units)]]*P1454)</f>
        <v>12.917907814366844</v>
      </c>
      <c r="R1454" s="58">
        <f>Table1[[#This Row],[Safety Stock]]+(E1454/30)*Table1[[#This Row],[Lead Time (days)]]</f>
        <v>183.91790781436686</v>
      </c>
      <c r="S1454" s="58" t="str">
        <f>IF(Table1[[#This Row],[On Hand Stock (units)]]&gt;R1454,"yes","no")</f>
        <v>yes</v>
      </c>
      <c r="T1454" s="59">
        <f>Table1[[#This Row],[On Hand Stock (units)]]-J1454</f>
        <v>48.373503795181477</v>
      </c>
      <c r="U1454" s="59">
        <f>Table1[[#This Row],[Exp. Lead time]]*Table1[[#This Row],[APU
(units)]]/30</f>
        <v>171</v>
      </c>
      <c r="V1454" s="59">
        <f>Table1[[#This Row],[On Hand Stock (units)]]+U1454</f>
        <v>356.17350379518149</v>
      </c>
      <c r="W1454" s="59" t="str">
        <f>IF(Table1[[#This Row],[On hand quantity after purchase]]&gt;Table1[[#This Row],[APU  Projection for oct]],"Yes","No")</f>
        <v>Yes</v>
      </c>
      <c r="X1454" s="59">
        <f>AE1454-Table1[[#This Row],[On Hand Stock (units)]]</f>
        <v>3966.5993065648186</v>
      </c>
      <c r="Y1454" s="59">
        <f>MAX(Table1[[#This Row],[Qty required to meet next quarter]],Table1[[#This Row],[MOQ/One lead time demand]])</f>
        <v>3966.5993065648186</v>
      </c>
      <c r="Z1454" s="59">
        <f>Table1[[#This Row],[Qty to purchase]]*Table1[[#This Row],[Std. Price ($)]]</f>
        <v>34395.194550101594</v>
      </c>
      <c r="AA1454" s="59"/>
      <c r="AB1454" s="59"/>
      <c r="AC1454" s="61">
        <f>Table1[[#This Row],[On Hand Stock (units)]]-(12*Table1[[#This Row],[APU
(units)]])</f>
        <v>-1182.8264962048186</v>
      </c>
      <c r="AD1454" s="64">
        <v>478.79999999999995</v>
      </c>
      <c r="AE1454" s="65">
        <f>AD1454*Table1[[#This Row],[Std. Price ($)]]</f>
        <v>4151.7728103600002</v>
      </c>
    </row>
    <row r="1455" spans="1:31" ht="18.5" x14ac:dyDescent="0.35">
      <c r="A1455" s="46">
        <v>97900.135839154827</v>
      </c>
      <c r="B1455" s="47">
        <v>9.4747695000000007</v>
      </c>
      <c r="C1455" s="47">
        <v>64.219199398785619</v>
      </c>
      <c r="D1455" s="47">
        <f>Table1[[#This Row],[On-Hand Stock ($)]]/Table1[[#This Row],[Std. Price ($)]]</f>
        <v>6.777916803019389</v>
      </c>
      <c r="E1455" s="48">
        <v>186</v>
      </c>
      <c r="F1455" s="49">
        <v>0.5</v>
      </c>
      <c r="G1455" s="48">
        <v>0.9</v>
      </c>
      <c r="H1455" s="48">
        <v>0.18</v>
      </c>
      <c r="I1455" s="48">
        <v>3</v>
      </c>
      <c r="J1455" s="55">
        <f>Table1[[#This Row],[APU
(units)]]+(Table1[[#This Row],[APU Trend]]*Table1[[#This Row],[APU
(units)]])</f>
        <v>279</v>
      </c>
      <c r="K1455" s="55" t="str">
        <f>IF(Table1[[#This Row],[On Hand Stock (units)]]&gt;J1455,"Yes","No")</f>
        <v>No</v>
      </c>
      <c r="L1455" s="55">
        <f>Table1[[#This Row],[Lead Time (days)]]/Table1[[#This Row],[S-OTD]]</f>
        <v>3.333333333333333</v>
      </c>
      <c r="M1455" s="55">
        <f>(Table1[[#This Row],[Demand variability (COV)]]/100)*E1455</f>
        <v>0.33479999999999999</v>
      </c>
      <c r="N1455" s="55">
        <f>AVERAGE(Table1[[#This Row],[Lead Time (days)]],Table1[[#This Row],[Exp. Lead time]])</f>
        <v>3.1666666666666665</v>
      </c>
      <c r="O1455" s="55">
        <f>(Table1[[#This Row],[Exp. Lead time]]-N1455)^2</f>
        <v>2.7777777777777728E-2</v>
      </c>
      <c r="P1455" s="55">
        <v>2.7777777777777728E-2</v>
      </c>
      <c r="Q1455" s="55">
        <f>1.64*SQRT(Table1[[#This Row],[Lead Time (days)]]*(M1455^2)+Table1[[#This Row],[APU
(units)]]*P1455)</f>
        <v>3.8471686797200144</v>
      </c>
      <c r="R1455" s="58">
        <f>Table1[[#This Row],[Safety Stock]]+(E1455/30)*Table1[[#This Row],[Lead Time (days)]]</f>
        <v>22.447168679720015</v>
      </c>
      <c r="S1455" s="58" t="str">
        <f>IF(Table1[[#This Row],[On Hand Stock (units)]]&gt;R1455,"yes","no")</f>
        <v>no</v>
      </c>
      <c r="T1455" s="59">
        <f>Table1[[#This Row],[On Hand Stock (units)]]-J1455</f>
        <v>-272.22208319698063</v>
      </c>
      <c r="U1455" s="59">
        <f>Table1[[#This Row],[Exp. Lead time]]*Table1[[#This Row],[APU
(units)]]/30</f>
        <v>20.666666666666668</v>
      </c>
      <c r="V1455" s="59">
        <f>Table1[[#This Row],[On Hand Stock (units)]]+U1455</f>
        <v>27.444583469686059</v>
      </c>
      <c r="W1455" s="59" t="str">
        <f>IF(Table1[[#This Row],[On hand quantity after purchase]]&gt;Table1[[#This Row],[APU  Projection for oct]],"Yes","No")</f>
        <v>No</v>
      </c>
      <c r="X1455" s="59">
        <f>AE1455-Table1[[#This Row],[On Hand Stock (units)]]</f>
        <v>10567.064845196981</v>
      </c>
      <c r="Y1455" s="59">
        <f>MAX(Table1[[#This Row],[Qty required to meet next quarter]],Table1[[#This Row],[MOQ/One lead time demand]])</f>
        <v>10567.064845196981</v>
      </c>
      <c r="Z1455" s="59">
        <f>Table1[[#This Row],[Qty to purchase]]*Table1[[#This Row],[Std. Price ($)]]</f>
        <v>100120.50369979459</v>
      </c>
      <c r="AA1455" s="59"/>
      <c r="AB1455" s="59"/>
      <c r="AC1455" s="61">
        <f>Table1[[#This Row],[On Hand Stock (units)]]-(12*Table1[[#This Row],[APU
(units)]])</f>
        <v>-2225.2220831969807</v>
      </c>
      <c r="AD1455" s="64">
        <v>1116</v>
      </c>
      <c r="AE1455" s="65">
        <f>AD1455*Table1[[#This Row],[Std. Price ($)]]</f>
        <v>10573.842762</v>
      </c>
    </row>
    <row r="1456" spans="1:31" ht="18.5" x14ac:dyDescent="0.35">
      <c r="A1456" s="46">
        <v>89175.461018655493</v>
      </c>
      <c r="B1456" s="47">
        <v>62.604173800000012</v>
      </c>
      <c r="C1456" s="47">
        <v>1151.1866650302786</v>
      </c>
      <c r="D1456" s="47">
        <f>Table1[[#This Row],[On-Hand Stock ($)]]/Table1[[#This Row],[Std. Price ($)]]</f>
        <v>18.388337312907378</v>
      </c>
      <c r="E1456" s="48">
        <v>292</v>
      </c>
      <c r="F1456" s="49">
        <v>-0.4</v>
      </c>
      <c r="G1456" s="48">
        <v>0.94</v>
      </c>
      <c r="H1456" s="48">
        <v>0.65</v>
      </c>
      <c r="I1456" s="48">
        <v>3</v>
      </c>
      <c r="J1456" s="55">
        <f>Table1[[#This Row],[APU
(units)]]+(Table1[[#This Row],[APU Trend]]*Table1[[#This Row],[APU
(units)]])</f>
        <v>175.2</v>
      </c>
      <c r="K1456" s="55" t="str">
        <f>IF(Table1[[#This Row],[On Hand Stock (units)]]&gt;J1456,"Yes","No")</f>
        <v>No</v>
      </c>
      <c r="L1456" s="55">
        <f>Table1[[#This Row],[Lead Time (days)]]/Table1[[#This Row],[S-OTD]]</f>
        <v>3.191489361702128</v>
      </c>
      <c r="M1456" s="55">
        <f>(Table1[[#This Row],[Demand variability (COV)]]/100)*E1456</f>
        <v>1.8980000000000001</v>
      </c>
      <c r="N1456" s="55">
        <f>AVERAGE(Table1[[#This Row],[Lead Time (days)]],Table1[[#This Row],[Exp. Lead time]])</f>
        <v>3.0957446808510642</v>
      </c>
      <c r="O1456" s="55">
        <f>(Table1[[#This Row],[Exp. Lead time]]-N1456)^2</f>
        <v>9.1670439112720627E-3</v>
      </c>
      <c r="P1456" s="55">
        <v>9.1670439112720627E-3</v>
      </c>
      <c r="Q1456" s="55">
        <f>1.64*SQRT(Table1[[#This Row],[Lead Time (days)]]*(M1456^2)+Table1[[#This Row],[APU
(units)]]*P1456)</f>
        <v>6.0221704007689079</v>
      </c>
      <c r="R1456" s="58">
        <f>Table1[[#This Row],[Safety Stock]]+(E1456/30)*Table1[[#This Row],[Lead Time (days)]]</f>
        <v>35.222170400768903</v>
      </c>
      <c r="S1456" s="58" t="str">
        <f>IF(Table1[[#This Row],[On Hand Stock (units)]]&gt;R1456,"yes","no")</f>
        <v>no</v>
      </c>
      <c r="T1456" s="59">
        <f>Table1[[#This Row],[On Hand Stock (units)]]-J1456</f>
        <v>-156.81166268709262</v>
      </c>
      <c r="U1456" s="59">
        <f>Table1[[#This Row],[Exp. Lead time]]*Table1[[#This Row],[APU
(units)]]/30</f>
        <v>31.063829787234045</v>
      </c>
      <c r="V1456" s="59">
        <f>Table1[[#This Row],[On Hand Stock (units)]]+U1456</f>
        <v>49.452167100141423</v>
      </c>
      <c r="W1456" s="59" t="str">
        <f>IF(Table1[[#This Row],[On hand quantity after purchase]]&gt;Table1[[#This Row],[APU  Projection for oct]],"Yes","No")</f>
        <v>No</v>
      </c>
      <c r="X1456" s="59">
        <f>AE1456-Table1[[#This Row],[On Hand Stock (units)]]</f>
        <v>10949.862912447092</v>
      </c>
      <c r="Y1456" s="59">
        <f>MAX(Table1[[#This Row],[Qty required to meet next quarter]],Table1[[#This Row],[MOQ/One lead time demand]])</f>
        <v>10949.862912447092</v>
      </c>
      <c r="Z1456" s="59">
        <f>Table1[[#This Row],[Qty to purchase]]*Table1[[#This Row],[Std. Price ($)]]</f>
        <v>685507.12085701199</v>
      </c>
      <c r="AA1456" s="59"/>
      <c r="AB1456" s="59"/>
      <c r="AC1456" s="61">
        <f>Table1[[#This Row],[On Hand Stock (units)]]-(12*Table1[[#This Row],[APU
(units)]])</f>
        <v>-3485.6116626870926</v>
      </c>
      <c r="AD1456" s="64">
        <v>175.19999999999993</v>
      </c>
      <c r="AE1456" s="65">
        <f>AD1456*Table1[[#This Row],[Std. Price ($)]]</f>
        <v>10968.251249759998</v>
      </c>
    </row>
    <row r="1457" spans="1:31" ht="18.5" x14ac:dyDescent="0.35">
      <c r="A1457" s="46">
        <v>43162.741436765697</v>
      </c>
      <c r="B1457" s="47">
        <v>12.057423400000001</v>
      </c>
      <c r="C1457" s="47">
        <v>1034.46908909953</v>
      </c>
      <c r="D1457" s="47">
        <f>Table1[[#This Row],[On-Hand Stock ($)]]/Table1[[#This Row],[Std. Price ($)]]</f>
        <v>85.795203069631768</v>
      </c>
      <c r="E1457" s="48">
        <v>138</v>
      </c>
      <c r="F1457" s="49">
        <v>-0.2</v>
      </c>
      <c r="G1457" s="48">
        <v>0.77</v>
      </c>
      <c r="H1457" s="48">
        <v>0.74</v>
      </c>
      <c r="I1457" s="48">
        <v>23</v>
      </c>
      <c r="J1457" s="55">
        <f>Table1[[#This Row],[APU
(units)]]+(Table1[[#This Row],[APU Trend]]*Table1[[#This Row],[APU
(units)]])</f>
        <v>110.4</v>
      </c>
      <c r="K1457" s="55" t="str">
        <f>IF(Table1[[#This Row],[On Hand Stock (units)]]&gt;J1457,"Yes","No")</f>
        <v>No</v>
      </c>
      <c r="L1457" s="55">
        <f>Table1[[#This Row],[Lead Time (days)]]/Table1[[#This Row],[S-OTD]]</f>
        <v>29.870129870129869</v>
      </c>
      <c r="M1457" s="55">
        <f>(Table1[[#This Row],[Demand variability (COV)]]/100)*E1457</f>
        <v>1.0212000000000001</v>
      </c>
      <c r="N1457" s="55">
        <f>AVERAGE(Table1[[#This Row],[Lead Time (days)]],Table1[[#This Row],[Exp. Lead time]])</f>
        <v>26.435064935064936</v>
      </c>
      <c r="O1457" s="55">
        <f>(Table1[[#This Row],[Exp. Lead time]]-N1457)^2</f>
        <v>11.79967110811265</v>
      </c>
      <c r="P1457" s="55">
        <v>11.79967110811265</v>
      </c>
      <c r="Q1457" s="55">
        <f>1.64*SQRT(Table1[[#This Row],[Lead Time (days)]]*(M1457^2)+Table1[[#This Row],[APU
(units)]]*P1457)</f>
        <v>66.664338799288799</v>
      </c>
      <c r="R1457" s="58">
        <f>Table1[[#This Row],[Safety Stock]]+(E1457/30)*Table1[[#This Row],[Lead Time (days)]]</f>
        <v>172.46433879928878</v>
      </c>
      <c r="S1457" s="58" t="str">
        <f>IF(Table1[[#This Row],[On Hand Stock (units)]]&gt;R1457,"yes","no")</f>
        <v>no</v>
      </c>
      <c r="T1457" s="59">
        <f>Table1[[#This Row],[On Hand Stock (units)]]-J1457</f>
        <v>-24.604796930368238</v>
      </c>
      <c r="U1457" s="59">
        <f>Table1[[#This Row],[Exp. Lead time]]*Table1[[#This Row],[APU
(units)]]/30</f>
        <v>137.40259740259742</v>
      </c>
      <c r="V1457" s="59">
        <f>Table1[[#This Row],[On Hand Stock (units)]]+U1457</f>
        <v>223.19780047222918</v>
      </c>
      <c r="W1457" s="59" t="str">
        <f>IF(Table1[[#This Row],[On hand quantity after purchase]]&gt;Table1[[#This Row],[APU  Projection for oct]],"Yes","No")</f>
        <v>Yes</v>
      </c>
      <c r="X1457" s="59">
        <f>AE1457-Table1[[#This Row],[On Hand Stock (units)]]</f>
        <v>2909.268769490368</v>
      </c>
      <c r="Y1457" s="59">
        <f>MAX(Table1[[#This Row],[Qty required to meet next quarter]],Table1[[#This Row],[MOQ/One lead time demand]])</f>
        <v>2909.268769490368</v>
      </c>
      <c r="Z1457" s="59">
        <f>Table1[[#This Row],[Qty to purchase]]*Table1[[#This Row],[Std. Price ($)]]</f>
        <v>35078.28533814237</v>
      </c>
      <c r="AA1457" s="59"/>
      <c r="AB1457" s="59"/>
      <c r="AC1457" s="61">
        <f>Table1[[#This Row],[On Hand Stock (units)]]-(12*Table1[[#This Row],[APU
(units)]])</f>
        <v>-1570.2047969303683</v>
      </c>
      <c r="AD1457" s="64">
        <v>248.39999999999998</v>
      </c>
      <c r="AE1457" s="65">
        <f>AD1457*Table1[[#This Row],[Std. Price ($)]]</f>
        <v>2995.0639725599999</v>
      </c>
    </row>
    <row r="1458" spans="1:31" ht="18.5" x14ac:dyDescent="0.35">
      <c r="A1458" s="46">
        <v>7766.6974570584243</v>
      </c>
      <c r="B1458" s="47">
        <v>34.481979500000001</v>
      </c>
      <c r="C1458" s="47">
        <v>10135.789919348221</v>
      </c>
      <c r="D1458" s="47">
        <f>Table1[[#This Row],[On-Hand Stock ($)]]/Table1[[#This Row],[Std. Price ($)]]</f>
        <v>293.94454919121512</v>
      </c>
      <c r="E1458" s="48">
        <v>236</v>
      </c>
      <c r="F1458" s="49">
        <v>-0.4</v>
      </c>
      <c r="G1458" s="48">
        <v>0.82</v>
      </c>
      <c r="H1458" s="48">
        <v>0.88</v>
      </c>
      <c r="I1458" s="48">
        <v>35</v>
      </c>
      <c r="J1458" s="55">
        <f>Table1[[#This Row],[APU
(units)]]+(Table1[[#This Row],[APU Trend]]*Table1[[#This Row],[APU
(units)]])</f>
        <v>141.6</v>
      </c>
      <c r="K1458" s="55" t="str">
        <f>IF(Table1[[#This Row],[On Hand Stock (units)]]&gt;J1458,"Yes","No")</f>
        <v>Yes</v>
      </c>
      <c r="L1458" s="55">
        <f>Table1[[#This Row],[Lead Time (days)]]/Table1[[#This Row],[S-OTD]]</f>
        <v>42.682926829268297</v>
      </c>
      <c r="M1458" s="55">
        <f>(Table1[[#This Row],[Demand variability (COV)]]/100)*E1458</f>
        <v>2.0768</v>
      </c>
      <c r="N1458" s="55">
        <f>AVERAGE(Table1[[#This Row],[Lead Time (days)]],Table1[[#This Row],[Exp. Lead time]])</f>
        <v>38.841463414634148</v>
      </c>
      <c r="O1458" s="55">
        <f>(Table1[[#This Row],[Exp. Lead time]]-N1458)^2</f>
        <v>14.756841165972652</v>
      </c>
      <c r="P1458" s="55">
        <v>14.756841165972652</v>
      </c>
      <c r="Q1458" s="55">
        <f>1.64*SQRT(Table1[[#This Row],[Lead Time (days)]]*(M1458^2)+Table1[[#This Row],[APU
(units)]]*P1458)</f>
        <v>98.857765582278105</v>
      </c>
      <c r="R1458" s="58">
        <f>Table1[[#This Row],[Safety Stock]]+(E1458/30)*Table1[[#This Row],[Lead Time (days)]]</f>
        <v>374.19109891561141</v>
      </c>
      <c r="S1458" s="58" t="str">
        <f>IF(Table1[[#This Row],[On Hand Stock (units)]]&gt;R1458,"yes","no")</f>
        <v>no</v>
      </c>
      <c r="T1458" s="59">
        <f>Table1[[#This Row],[On Hand Stock (units)]]-J1458</f>
        <v>152.34454919121512</v>
      </c>
      <c r="U1458" s="59">
        <f>Table1[[#This Row],[Exp. Lead time]]*Table1[[#This Row],[APU
(units)]]/30</f>
        <v>335.77235772357727</v>
      </c>
      <c r="V1458" s="59">
        <f>Table1[[#This Row],[On Hand Stock (units)]]+U1458</f>
        <v>629.71690691479239</v>
      </c>
      <c r="W1458" s="59" t="str">
        <f>IF(Table1[[#This Row],[On hand quantity after purchase]]&gt;Table1[[#This Row],[APU  Projection for oct]],"Yes","No")</f>
        <v>Yes</v>
      </c>
      <c r="X1458" s="59">
        <f>AE1458-Table1[[#This Row],[On Hand Stock (units)]]</f>
        <v>4588.7037480087829</v>
      </c>
      <c r="Y1458" s="59">
        <f>MAX(Table1[[#This Row],[Qty required to meet next quarter]],Table1[[#This Row],[MOQ/One lead time demand]])</f>
        <v>4588.7037480087829</v>
      </c>
      <c r="Z1458" s="59">
        <f>Table1[[#This Row],[Qty to purchase]]*Table1[[#This Row],[Std. Price ($)]]</f>
        <v>158227.58857041202</v>
      </c>
      <c r="AA1458" s="59"/>
      <c r="AB1458" s="59"/>
      <c r="AC1458" s="61">
        <f>Table1[[#This Row],[On Hand Stock (units)]]-(12*Table1[[#This Row],[APU
(units)]])</f>
        <v>-2538.0554508087848</v>
      </c>
      <c r="AD1458" s="64">
        <v>141.59999999999994</v>
      </c>
      <c r="AE1458" s="65">
        <f>AD1458*Table1[[#This Row],[Std. Price ($)]]</f>
        <v>4882.6482971999976</v>
      </c>
    </row>
    <row r="1459" spans="1:31" ht="18.5" x14ac:dyDescent="0.35">
      <c r="A1459" s="46">
        <v>28221.53884303278</v>
      </c>
      <c r="B1459" s="47">
        <v>12.396045500000001</v>
      </c>
      <c r="C1459" s="47">
        <v>2218.9507931325875</v>
      </c>
      <c r="D1459" s="47">
        <f>Table1[[#This Row],[On-Hand Stock ($)]]/Table1[[#This Row],[Std. Price ($)]]</f>
        <v>179.00473123727943</v>
      </c>
      <c r="E1459" s="48">
        <v>276</v>
      </c>
      <c r="F1459" s="49">
        <v>0.2</v>
      </c>
      <c r="G1459" s="48">
        <v>0.71</v>
      </c>
      <c r="H1459" s="48">
        <v>0.62</v>
      </c>
      <c r="I1459" s="48">
        <v>22</v>
      </c>
      <c r="J1459" s="55">
        <f>Table1[[#This Row],[APU
(units)]]+(Table1[[#This Row],[APU Trend]]*Table1[[#This Row],[APU
(units)]])</f>
        <v>331.2</v>
      </c>
      <c r="K1459" s="55" t="str">
        <f>IF(Table1[[#This Row],[On Hand Stock (units)]]&gt;J1459,"Yes","No")</f>
        <v>No</v>
      </c>
      <c r="L1459" s="55">
        <f>Table1[[#This Row],[Lead Time (days)]]/Table1[[#This Row],[S-OTD]]</f>
        <v>30.985915492957748</v>
      </c>
      <c r="M1459" s="55">
        <f>(Table1[[#This Row],[Demand variability (COV)]]/100)*E1459</f>
        <v>1.7111999999999998</v>
      </c>
      <c r="N1459" s="55">
        <f>AVERAGE(Table1[[#This Row],[Lead Time (days)]],Table1[[#This Row],[Exp. Lead time]])</f>
        <v>26.492957746478872</v>
      </c>
      <c r="O1459" s="55">
        <f>(Table1[[#This Row],[Exp. Lead time]]-N1459)^2</f>
        <v>20.186669311644536</v>
      </c>
      <c r="P1459" s="55">
        <v>20.186669311644536</v>
      </c>
      <c r="Q1459" s="55">
        <f>1.64*SQRT(Table1[[#This Row],[Lead Time (days)]]*(M1459^2)+Table1[[#This Row],[APU
(units)]]*P1459)</f>
        <v>123.11956621584034</v>
      </c>
      <c r="R1459" s="58">
        <f>Table1[[#This Row],[Safety Stock]]+(E1459/30)*Table1[[#This Row],[Lead Time (days)]]</f>
        <v>325.51956621584031</v>
      </c>
      <c r="S1459" s="58" t="str">
        <f>IF(Table1[[#This Row],[On Hand Stock (units)]]&gt;R1459,"yes","no")</f>
        <v>no</v>
      </c>
      <c r="T1459" s="59">
        <f>Table1[[#This Row],[On Hand Stock (units)]]-J1459</f>
        <v>-152.19526876272056</v>
      </c>
      <c r="U1459" s="59">
        <f>Table1[[#This Row],[Exp. Lead time]]*Table1[[#This Row],[APU
(units)]]/30</f>
        <v>285.07042253521126</v>
      </c>
      <c r="V1459" s="59">
        <f>Table1[[#This Row],[On Hand Stock (units)]]+U1459</f>
        <v>464.07515377249069</v>
      </c>
      <c r="W1459" s="59" t="str">
        <f>IF(Table1[[#This Row],[On hand quantity after purchase]]&gt;Table1[[#This Row],[APU  Projection for oct]],"Yes","No")</f>
        <v>Yes</v>
      </c>
      <c r="X1459" s="59">
        <f>AE1459-Table1[[#This Row],[On Hand Stock (units)]]</f>
        <v>14190.49121236272</v>
      </c>
      <c r="Y1459" s="59">
        <f>MAX(Table1[[#This Row],[Qty required to meet next quarter]],Table1[[#This Row],[MOQ/One lead time demand]])</f>
        <v>14190.49121236272</v>
      </c>
      <c r="Z1459" s="59">
        <f>Table1[[#This Row],[Qty to purchase]]*Table1[[#This Row],[Std. Price ($)]]</f>
        <v>175905.97473579846</v>
      </c>
      <c r="AA1459" s="59"/>
      <c r="AB1459" s="59"/>
      <c r="AC1459" s="61">
        <f>Table1[[#This Row],[On Hand Stock (units)]]-(12*Table1[[#This Row],[APU
(units)]])</f>
        <v>-3132.9952687627206</v>
      </c>
      <c r="AD1459" s="64">
        <v>1159.1999999999998</v>
      </c>
      <c r="AE1459" s="65">
        <f>AD1459*Table1[[#This Row],[Std. Price ($)]]</f>
        <v>14369.495943599999</v>
      </c>
    </row>
    <row r="1460" spans="1:31" ht="18.5" x14ac:dyDescent="0.35">
      <c r="A1460" s="46">
        <v>13305.906237074849</v>
      </c>
      <c r="B1460" s="47">
        <v>7.0768079000000004</v>
      </c>
      <c r="C1460" s="47">
        <v>2536.3718901583502</v>
      </c>
      <c r="D1460" s="47">
        <f>Table1[[#This Row],[On-Hand Stock ($)]]/Table1[[#This Row],[Std. Price ($)]]</f>
        <v>358.40620884429404</v>
      </c>
      <c r="E1460" s="48">
        <v>268</v>
      </c>
      <c r="F1460" s="49">
        <v>0.4</v>
      </c>
      <c r="G1460" s="48">
        <v>1</v>
      </c>
      <c r="H1460" s="48">
        <v>0.61</v>
      </c>
      <c r="I1460" s="48">
        <v>46</v>
      </c>
      <c r="J1460" s="55">
        <f>Table1[[#This Row],[APU
(units)]]+(Table1[[#This Row],[APU Trend]]*Table1[[#This Row],[APU
(units)]])</f>
        <v>375.2</v>
      </c>
      <c r="K1460" s="55" t="str">
        <f>IF(Table1[[#This Row],[On Hand Stock (units)]]&gt;J1460,"Yes","No")</f>
        <v>No</v>
      </c>
      <c r="L1460" s="55">
        <f>Table1[[#This Row],[Lead Time (days)]]/Table1[[#This Row],[S-OTD]]</f>
        <v>46</v>
      </c>
      <c r="M1460" s="55">
        <f>(Table1[[#This Row],[Demand variability (COV)]]/100)*E1460</f>
        <v>1.6347999999999998</v>
      </c>
      <c r="N1460" s="55">
        <f>AVERAGE(Table1[[#This Row],[Lead Time (days)]],Table1[[#This Row],[Exp. Lead time]])</f>
        <v>46</v>
      </c>
      <c r="O1460" s="55">
        <f>(Table1[[#This Row],[Exp. Lead time]]-N1460)^2</f>
        <v>0</v>
      </c>
      <c r="P1460" s="55">
        <v>0</v>
      </c>
      <c r="Q1460" s="55">
        <f>1.64*SQRT(Table1[[#This Row],[Lead Time (days)]]*(M1460^2)+Table1[[#This Row],[APU
(units)]]*P1460)</f>
        <v>18.183915012517623</v>
      </c>
      <c r="R1460" s="58">
        <f>Table1[[#This Row],[Safety Stock]]+(E1460/30)*Table1[[#This Row],[Lead Time (days)]]</f>
        <v>429.11724834585095</v>
      </c>
      <c r="S1460" s="58" t="str">
        <f>IF(Table1[[#This Row],[On Hand Stock (units)]]&gt;R1460,"yes","no")</f>
        <v>no</v>
      </c>
      <c r="T1460" s="59">
        <f>Table1[[#This Row],[On Hand Stock (units)]]-J1460</f>
        <v>-16.793791155705946</v>
      </c>
      <c r="U1460" s="59">
        <f>Table1[[#This Row],[Exp. Lead time]]*Table1[[#This Row],[APU
(units)]]/30</f>
        <v>410.93333333333334</v>
      </c>
      <c r="V1460" s="59">
        <f>Table1[[#This Row],[On Hand Stock (units)]]+U1460</f>
        <v>769.33954217762744</v>
      </c>
      <c r="W1460" s="59" t="str">
        <f>IF(Table1[[#This Row],[On hand quantity after purchase]]&gt;Table1[[#This Row],[APU  Projection for oct]],"Yes","No")</f>
        <v>Yes</v>
      </c>
      <c r="X1460" s="59">
        <f>AE1460-Table1[[#This Row],[On Hand Stock (units)]]</f>
        <v>9883.150184035705</v>
      </c>
      <c r="Y1460" s="59">
        <f>MAX(Table1[[#This Row],[Qty required to meet next quarter]],Table1[[#This Row],[MOQ/One lead time demand]])</f>
        <v>9883.150184035705</v>
      </c>
      <c r="Z1460" s="59">
        <f>Table1[[#This Row],[Qty to purchase]]*Table1[[#This Row],[Std. Price ($)]]</f>
        <v>69941.155299270336</v>
      </c>
      <c r="AA1460" s="59"/>
      <c r="AB1460" s="59"/>
      <c r="AC1460" s="61">
        <f>Table1[[#This Row],[On Hand Stock (units)]]-(12*Table1[[#This Row],[APU
(units)]])</f>
        <v>-2857.5937911557057</v>
      </c>
      <c r="AD1460" s="64">
        <v>1447.1999999999998</v>
      </c>
      <c r="AE1460" s="65">
        <f>AD1460*Table1[[#This Row],[Std. Price ($)]]</f>
        <v>10241.556392879998</v>
      </c>
    </row>
    <row r="1461" spans="1:31" ht="18.5" x14ac:dyDescent="0.35">
      <c r="A1461" s="46">
        <v>69270.307498913797</v>
      </c>
      <c r="B1461" s="47">
        <v>8.6252276999999999</v>
      </c>
      <c r="C1461" s="47">
        <v>3379.1342379530738</v>
      </c>
      <c r="D1461" s="47">
        <f>Table1[[#This Row],[On-Hand Stock ($)]]/Table1[[#This Row],[Std. Price ($)]]</f>
        <v>391.77333694657983</v>
      </c>
      <c r="E1461" s="48">
        <v>252</v>
      </c>
      <c r="F1461" s="49">
        <v>0.5</v>
      </c>
      <c r="G1461" s="48">
        <v>1</v>
      </c>
      <c r="H1461" s="48">
        <v>0.76</v>
      </c>
      <c r="I1461" s="48">
        <v>46</v>
      </c>
      <c r="J1461" s="55">
        <f>Table1[[#This Row],[APU
(units)]]+(Table1[[#This Row],[APU Trend]]*Table1[[#This Row],[APU
(units)]])</f>
        <v>378</v>
      </c>
      <c r="K1461" s="55" t="str">
        <f>IF(Table1[[#This Row],[On Hand Stock (units)]]&gt;J1461,"Yes","No")</f>
        <v>Yes</v>
      </c>
      <c r="L1461" s="55">
        <f>Table1[[#This Row],[Lead Time (days)]]/Table1[[#This Row],[S-OTD]]</f>
        <v>46</v>
      </c>
      <c r="M1461" s="55">
        <f>(Table1[[#This Row],[Demand variability (COV)]]/100)*E1461</f>
        <v>1.9152</v>
      </c>
      <c r="N1461" s="55">
        <f>AVERAGE(Table1[[#This Row],[Lead Time (days)]],Table1[[#This Row],[Exp. Lead time]])</f>
        <v>46</v>
      </c>
      <c r="O1461" s="55">
        <f>(Table1[[#This Row],[Exp. Lead time]]-N1461)^2</f>
        <v>0</v>
      </c>
      <c r="P1461" s="55">
        <v>0</v>
      </c>
      <c r="Q1461" s="55">
        <f>1.64*SQRT(Table1[[#This Row],[Lead Time (days)]]*(M1461^2)+Table1[[#This Row],[APU
(units)]]*P1461)</f>
        <v>21.302810149237683</v>
      </c>
      <c r="R1461" s="58">
        <f>Table1[[#This Row],[Safety Stock]]+(E1461/30)*Table1[[#This Row],[Lead Time (days)]]</f>
        <v>407.70281014923773</v>
      </c>
      <c r="S1461" s="58" t="str">
        <f>IF(Table1[[#This Row],[On Hand Stock (units)]]&gt;R1461,"yes","no")</f>
        <v>no</v>
      </c>
      <c r="T1461" s="59">
        <f>Table1[[#This Row],[On Hand Stock (units)]]-J1461</f>
        <v>13.773336946579832</v>
      </c>
      <c r="U1461" s="59">
        <f>Table1[[#This Row],[Exp. Lead time]]*Table1[[#This Row],[APU
(units)]]/30</f>
        <v>386.4</v>
      </c>
      <c r="V1461" s="59">
        <f>Table1[[#This Row],[On Hand Stock (units)]]+U1461</f>
        <v>778.17333694657987</v>
      </c>
      <c r="W1461" s="59" t="str">
        <f>IF(Table1[[#This Row],[On hand quantity after purchase]]&gt;Table1[[#This Row],[APU  Projection for oct]],"Yes","No")</f>
        <v>Yes</v>
      </c>
      <c r="X1461" s="59">
        <f>AE1461-Table1[[#This Row],[On Hand Stock (units)]]</f>
        <v>12649.570945453419</v>
      </c>
      <c r="Y1461" s="59">
        <f>MAX(Table1[[#This Row],[Qty required to meet next quarter]],Table1[[#This Row],[MOQ/One lead time demand]])</f>
        <v>12649.570945453419</v>
      </c>
      <c r="Z1461" s="59">
        <f>Table1[[#This Row],[Qty to purchase]]*Table1[[#This Row],[Std. Price ($)]]</f>
        <v>109105.42971184001</v>
      </c>
      <c r="AA1461" s="59"/>
      <c r="AB1461" s="59"/>
      <c r="AC1461" s="61">
        <f>Table1[[#This Row],[On Hand Stock (units)]]-(12*Table1[[#This Row],[APU
(units)]])</f>
        <v>-2632.22666305342</v>
      </c>
      <c r="AD1461" s="64">
        <v>1512</v>
      </c>
      <c r="AE1461" s="65">
        <f>AD1461*Table1[[#This Row],[Std. Price ($)]]</f>
        <v>13041.344282399999</v>
      </c>
    </row>
    <row r="1462" spans="1:31" ht="18.5" x14ac:dyDescent="0.35">
      <c r="A1462" s="46">
        <v>73771.960703263452</v>
      </c>
      <c r="B1462" s="47">
        <v>9.6684755000000013</v>
      </c>
      <c r="C1462" s="47">
        <v>2524.2674756183083</v>
      </c>
      <c r="D1462" s="47">
        <f>Table1[[#This Row],[On-Hand Stock ($)]]/Table1[[#This Row],[Std. Price ($)]]</f>
        <v>261.08226427406345</v>
      </c>
      <c r="E1462" s="48">
        <v>300</v>
      </c>
      <c r="F1462" s="49">
        <v>0.2</v>
      </c>
      <c r="G1462" s="48">
        <v>0.82</v>
      </c>
      <c r="H1462" s="48">
        <v>0.86</v>
      </c>
      <c r="I1462" s="48">
        <v>23</v>
      </c>
      <c r="J1462" s="55">
        <f>Table1[[#This Row],[APU
(units)]]+(Table1[[#This Row],[APU Trend]]*Table1[[#This Row],[APU
(units)]])</f>
        <v>360</v>
      </c>
      <c r="K1462" s="55" t="str">
        <f>IF(Table1[[#This Row],[On Hand Stock (units)]]&gt;J1462,"Yes","No")</f>
        <v>No</v>
      </c>
      <c r="L1462" s="55">
        <f>Table1[[#This Row],[Lead Time (days)]]/Table1[[#This Row],[S-OTD]]</f>
        <v>28.04878048780488</v>
      </c>
      <c r="M1462" s="55">
        <f>(Table1[[#This Row],[Demand variability (COV)]]/100)*E1462</f>
        <v>2.58</v>
      </c>
      <c r="N1462" s="55">
        <f>AVERAGE(Table1[[#This Row],[Lead Time (days)]],Table1[[#This Row],[Exp. Lead time]])</f>
        <v>25.524390243902438</v>
      </c>
      <c r="O1462" s="55">
        <f>(Table1[[#This Row],[Exp. Lead time]]-N1462)^2</f>
        <v>6.372546103509829</v>
      </c>
      <c r="P1462" s="55">
        <v>6.372546103509829</v>
      </c>
      <c r="Q1462" s="55">
        <f>1.64*SQRT(Table1[[#This Row],[Lead Time (days)]]*(M1462^2)+Table1[[#This Row],[APU
(units)]]*P1462)</f>
        <v>74.522816835651156</v>
      </c>
      <c r="R1462" s="58">
        <f>Table1[[#This Row],[Safety Stock]]+(E1462/30)*Table1[[#This Row],[Lead Time (days)]]</f>
        <v>304.52281683565116</v>
      </c>
      <c r="S1462" s="58" t="str">
        <f>IF(Table1[[#This Row],[On Hand Stock (units)]]&gt;R1462,"yes","no")</f>
        <v>no</v>
      </c>
      <c r="T1462" s="59">
        <f>Table1[[#This Row],[On Hand Stock (units)]]-J1462</f>
        <v>-98.917735725936552</v>
      </c>
      <c r="U1462" s="59">
        <f>Table1[[#This Row],[Exp. Lead time]]*Table1[[#This Row],[APU
(units)]]/30</f>
        <v>280.48780487804885</v>
      </c>
      <c r="V1462" s="59">
        <f>Table1[[#This Row],[On Hand Stock (units)]]+U1462</f>
        <v>541.5700691521123</v>
      </c>
      <c r="W1462" s="59" t="str">
        <f>IF(Table1[[#This Row],[On hand quantity after purchase]]&gt;Table1[[#This Row],[APU  Projection for oct]],"Yes","No")</f>
        <v>Yes</v>
      </c>
      <c r="X1462" s="59">
        <f>AE1462-Table1[[#This Row],[On Hand Stock (units)]]</f>
        <v>11921.196865725937</v>
      </c>
      <c r="Y1462" s="59">
        <f>MAX(Table1[[#This Row],[Qty required to meet next quarter]],Table1[[#This Row],[MOQ/One lead time demand]])</f>
        <v>11921.196865725937</v>
      </c>
      <c r="Z1462" s="59">
        <f>Table1[[#This Row],[Qty to purchase]]*Table1[[#This Row],[Std. Price ($)]]</f>
        <v>115259.79982694803</v>
      </c>
      <c r="AA1462" s="59"/>
      <c r="AB1462" s="59"/>
      <c r="AC1462" s="61">
        <f>Table1[[#This Row],[On Hand Stock (units)]]-(12*Table1[[#This Row],[APU
(units)]])</f>
        <v>-3338.9177357259364</v>
      </c>
      <c r="AD1462" s="64">
        <v>1260</v>
      </c>
      <c r="AE1462" s="65">
        <f>AD1462*Table1[[#This Row],[Std. Price ($)]]</f>
        <v>12182.279130000001</v>
      </c>
    </row>
    <row r="1463" spans="1:31" ht="18.5" x14ac:dyDescent="0.35">
      <c r="A1463" s="46">
        <v>18379.254479828687</v>
      </c>
      <c r="B1463" s="47">
        <v>7.7307254999999993</v>
      </c>
      <c r="C1463" s="47">
        <v>4026.7990770750157</v>
      </c>
      <c r="D1463" s="47">
        <f>Table1[[#This Row],[On-Hand Stock ($)]]/Table1[[#This Row],[Std. Price ($)]]</f>
        <v>520.88242909090695</v>
      </c>
      <c r="E1463" s="48">
        <v>228</v>
      </c>
      <c r="F1463" s="49">
        <v>-0.7</v>
      </c>
      <c r="G1463" s="48">
        <v>1</v>
      </c>
      <c r="H1463" s="48">
        <v>1.1599999999999999</v>
      </c>
      <c r="I1463" s="48">
        <v>46</v>
      </c>
      <c r="J1463" s="55">
        <f>Table1[[#This Row],[APU
(units)]]+(Table1[[#This Row],[APU Trend]]*Table1[[#This Row],[APU
(units)]])</f>
        <v>68.400000000000006</v>
      </c>
      <c r="K1463" s="55" t="str">
        <f>IF(Table1[[#This Row],[On Hand Stock (units)]]&gt;J1463,"Yes","No")</f>
        <v>Yes</v>
      </c>
      <c r="L1463" s="55">
        <f>Table1[[#This Row],[Lead Time (days)]]/Table1[[#This Row],[S-OTD]]</f>
        <v>46</v>
      </c>
      <c r="M1463" s="55">
        <f>(Table1[[#This Row],[Demand variability (COV)]]/100)*E1463</f>
        <v>2.6448</v>
      </c>
      <c r="N1463" s="55">
        <f>AVERAGE(Table1[[#This Row],[Lead Time (days)]],Table1[[#This Row],[Exp. Lead time]])</f>
        <v>46</v>
      </c>
      <c r="O1463" s="55">
        <f>(Table1[[#This Row],[Exp. Lead time]]-N1463)^2</f>
        <v>0</v>
      </c>
      <c r="P1463" s="55">
        <v>0</v>
      </c>
      <c r="Q1463" s="55">
        <f>1.64*SQRT(Table1[[#This Row],[Lead Time (days)]]*(M1463^2)+Table1[[#This Row],[APU
(units)]]*P1463)</f>
        <v>29.418166396566324</v>
      </c>
      <c r="R1463" s="58">
        <f>Table1[[#This Row],[Safety Stock]]+(E1463/30)*Table1[[#This Row],[Lead Time (days)]]</f>
        <v>379.0181663965663</v>
      </c>
      <c r="S1463" s="58" t="str">
        <f>IF(Table1[[#This Row],[On Hand Stock (units)]]&gt;R1463,"yes","no")</f>
        <v>yes</v>
      </c>
      <c r="T1463" s="59">
        <f>Table1[[#This Row],[On Hand Stock (units)]]-J1463</f>
        <v>452.48242909090698</v>
      </c>
      <c r="U1463" s="59">
        <f>Table1[[#This Row],[Exp. Lead time]]*Table1[[#This Row],[APU
(units)]]/30</f>
        <v>349.6</v>
      </c>
      <c r="V1463" s="59">
        <f>Table1[[#This Row],[On Hand Stock (units)]]+U1463</f>
        <v>870.48242909090698</v>
      </c>
      <c r="W1463" s="59" t="str">
        <f>IF(Table1[[#This Row],[On hand quantity after purchase]]&gt;Table1[[#This Row],[APU  Projection for oct]],"Yes","No")</f>
        <v>Yes</v>
      </c>
      <c r="X1463" s="59">
        <f>AE1463-Table1[[#This Row],[On Hand Stock (units)]]</f>
        <v>-2636.0089258909061</v>
      </c>
      <c r="Y1463" s="59">
        <f>MAX(Table1[[#This Row],[Qty required to meet next quarter]],Table1[[#This Row],[MOQ/One lead time demand]])</f>
        <v>349.6</v>
      </c>
      <c r="Z1463" s="59">
        <f>Table1[[#This Row],[Qty to purchase]]*Table1[[#This Row],[Std. Price ($)]]</f>
        <v>2702.6616347999998</v>
      </c>
      <c r="AA1463" s="59"/>
      <c r="AB1463" s="59"/>
      <c r="AC1463" s="61">
        <f>Table1[[#This Row],[On Hand Stock (units)]]-(12*Table1[[#This Row],[APU
(units)]])</f>
        <v>-2215.117570909093</v>
      </c>
      <c r="AD1463" s="64">
        <v>-273.59999999999991</v>
      </c>
      <c r="AE1463" s="65">
        <f>AD1463*Table1[[#This Row],[Std. Price ($)]]</f>
        <v>-2115.1264967999991</v>
      </c>
    </row>
    <row r="1464" spans="1:31" ht="18.5" x14ac:dyDescent="0.35">
      <c r="A1464" s="46">
        <v>75465.740892161193</v>
      </c>
      <c r="B1464" s="47">
        <v>10.0246213</v>
      </c>
      <c r="C1464" s="47">
        <v>922.67339436068016</v>
      </c>
      <c r="D1464" s="47">
        <f>Table1[[#This Row],[On-Hand Stock ($)]]/Table1[[#This Row],[Std. Price ($)]]</f>
        <v>92.040723210230411</v>
      </c>
      <c r="E1464" s="48">
        <v>228</v>
      </c>
      <c r="F1464" s="49">
        <v>-0.6</v>
      </c>
      <c r="G1464" s="48">
        <v>0.85</v>
      </c>
      <c r="H1464" s="48">
        <v>0.62</v>
      </c>
      <c r="I1464" s="48">
        <v>12</v>
      </c>
      <c r="J1464" s="55">
        <f>Table1[[#This Row],[APU
(units)]]+(Table1[[#This Row],[APU Trend]]*Table1[[#This Row],[APU
(units)]])</f>
        <v>91.200000000000017</v>
      </c>
      <c r="K1464" s="55" t="str">
        <f>IF(Table1[[#This Row],[On Hand Stock (units)]]&gt;J1464,"Yes","No")</f>
        <v>Yes</v>
      </c>
      <c r="L1464" s="55">
        <f>Table1[[#This Row],[Lead Time (days)]]/Table1[[#This Row],[S-OTD]]</f>
        <v>14.117647058823529</v>
      </c>
      <c r="M1464" s="55">
        <f>(Table1[[#This Row],[Demand variability (COV)]]/100)*E1464</f>
        <v>1.4136</v>
      </c>
      <c r="N1464" s="55">
        <f>AVERAGE(Table1[[#This Row],[Lead Time (days)]],Table1[[#This Row],[Exp. Lead time]])</f>
        <v>13.058823529411764</v>
      </c>
      <c r="O1464" s="55">
        <f>(Table1[[#This Row],[Exp. Lead time]]-N1464)^2</f>
        <v>1.1211072664359858</v>
      </c>
      <c r="P1464" s="55">
        <v>1.1211072664359858</v>
      </c>
      <c r="Q1464" s="55">
        <f>1.64*SQRT(Table1[[#This Row],[Lead Time (days)]]*(M1464^2)+Table1[[#This Row],[APU
(units)]]*P1464)</f>
        <v>27.422429959885239</v>
      </c>
      <c r="R1464" s="58">
        <f>Table1[[#This Row],[Safety Stock]]+(E1464/30)*Table1[[#This Row],[Lead Time (days)]]</f>
        <v>118.62242995988522</v>
      </c>
      <c r="S1464" s="58" t="str">
        <f>IF(Table1[[#This Row],[On Hand Stock (units)]]&gt;R1464,"yes","no")</f>
        <v>no</v>
      </c>
      <c r="T1464" s="59">
        <f>Table1[[#This Row],[On Hand Stock (units)]]-J1464</f>
        <v>0.84072321023039365</v>
      </c>
      <c r="U1464" s="59">
        <f>Table1[[#This Row],[Exp. Lead time]]*Table1[[#This Row],[APU
(units)]]/30</f>
        <v>107.29411764705881</v>
      </c>
      <c r="V1464" s="59">
        <f>Table1[[#This Row],[On Hand Stock (units)]]+U1464</f>
        <v>199.33484085728924</v>
      </c>
      <c r="W1464" s="59" t="str">
        <f>IF(Table1[[#This Row],[On hand quantity after purchase]]&gt;Table1[[#This Row],[APU  Projection for oct]],"Yes","No")</f>
        <v>Yes</v>
      </c>
      <c r="X1464" s="59">
        <f>AE1464-Table1[[#This Row],[On Hand Stock (units)]]</f>
        <v>-1463.4089170502298</v>
      </c>
      <c r="Y1464" s="59">
        <f>MAX(Table1[[#This Row],[Qty required to meet next quarter]],Table1[[#This Row],[MOQ/One lead time demand]])</f>
        <v>107.29411764705881</v>
      </c>
      <c r="Z1464" s="59">
        <f>Table1[[#This Row],[Qty to purchase]]*Table1[[#This Row],[Std. Price ($)]]</f>
        <v>1075.5828971294115</v>
      </c>
      <c r="AA1464" s="59"/>
      <c r="AB1464" s="59"/>
      <c r="AC1464" s="61">
        <f>Table1[[#This Row],[On Hand Stock (units)]]-(12*Table1[[#This Row],[APU
(units)]])</f>
        <v>-2643.9592767897698</v>
      </c>
      <c r="AD1464" s="64">
        <v>-136.79999999999993</v>
      </c>
      <c r="AE1464" s="65">
        <f>AD1464*Table1[[#This Row],[Std. Price ($)]]</f>
        <v>-1371.3681938399993</v>
      </c>
    </row>
    <row r="1465" spans="1:31" ht="18.5" x14ac:dyDescent="0.35">
      <c r="A1465" s="46">
        <v>40053.722233320012</v>
      </c>
      <c r="B1465" s="47">
        <v>18.861867600000004</v>
      </c>
      <c r="C1465" s="47">
        <v>882.93648637748311</v>
      </c>
      <c r="D1465" s="47">
        <f>Table1[[#This Row],[On-Hand Stock ($)]]/Table1[[#This Row],[Std. Price ($)]]</f>
        <v>46.810660805268455</v>
      </c>
      <c r="E1465" s="48">
        <v>340</v>
      </c>
      <c r="F1465" s="49">
        <v>-0.4</v>
      </c>
      <c r="G1465" s="48">
        <v>0.95</v>
      </c>
      <c r="H1465" s="48">
        <v>0.55000000000000004</v>
      </c>
      <c r="I1465" s="48">
        <v>5</v>
      </c>
      <c r="J1465" s="55">
        <f>Table1[[#This Row],[APU
(units)]]+(Table1[[#This Row],[APU Trend]]*Table1[[#This Row],[APU
(units)]])</f>
        <v>204</v>
      </c>
      <c r="K1465" s="55" t="str">
        <f>IF(Table1[[#This Row],[On Hand Stock (units)]]&gt;J1465,"Yes","No")</f>
        <v>No</v>
      </c>
      <c r="L1465" s="55">
        <f>Table1[[#This Row],[Lead Time (days)]]/Table1[[#This Row],[S-OTD]]</f>
        <v>5.2631578947368425</v>
      </c>
      <c r="M1465" s="55">
        <f>(Table1[[#This Row],[Demand variability (COV)]]/100)*E1465</f>
        <v>1.87</v>
      </c>
      <c r="N1465" s="55">
        <f>AVERAGE(Table1[[#This Row],[Lead Time (days)]],Table1[[#This Row],[Exp. Lead time]])</f>
        <v>5.1315789473684212</v>
      </c>
      <c r="O1465" s="55">
        <f>(Table1[[#This Row],[Exp. Lead time]]-N1465)^2</f>
        <v>1.7313019390581767E-2</v>
      </c>
      <c r="P1465" s="55">
        <v>1.7313019390581767E-2</v>
      </c>
      <c r="Q1465" s="55">
        <f>1.64*SQRT(Table1[[#This Row],[Lead Time (days)]]*(M1465^2)+Table1[[#This Row],[APU
(units)]]*P1465)</f>
        <v>7.9283317390223376</v>
      </c>
      <c r="R1465" s="58">
        <f>Table1[[#This Row],[Safety Stock]]+(E1465/30)*Table1[[#This Row],[Lead Time (days)]]</f>
        <v>64.594998405689012</v>
      </c>
      <c r="S1465" s="58" t="str">
        <f>IF(Table1[[#This Row],[On Hand Stock (units)]]&gt;R1465,"yes","no")</f>
        <v>no</v>
      </c>
      <c r="T1465" s="59">
        <f>Table1[[#This Row],[On Hand Stock (units)]]-J1465</f>
        <v>-157.18933919473153</v>
      </c>
      <c r="U1465" s="59">
        <f>Table1[[#This Row],[Exp. Lead time]]*Table1[[#This Row],[APU
(units)]]/30</f>
        <v>59.649122807017548</v>
      </c>
      <c r="V1465" s="59">
        <f>Table1[[#This Row],[On Hand Stock (units)]]+U1465</f>
        <v>106.459783612286</v>
      </c>
      <c r="W1465" s="59" t="str">
        <f>IF(Table1[[#This Row],[On hand quantity after purchase]]&gt;Table1[[#This Row],[APU  Projection for oct]],"Yes","No")</f>
        <v>No</v>
      </c>
      <c r="X1465" s="59">
        <f>AE1465-Table1[[#This Row],[On Hand Stock (units)]]</f>
        <v>3801.010329594731</v>
      </c>
      <c r="Y1465" s="59">
        <f>MAX(Table1[[#This Row],[Qty required to meet next quarter]],Table1[[#This Row],[MOQ/One lead time demand]])</f>
        <v>3801.010329594731</v>
      </c>
      <c r="Z1465" s="59">
        <f>Table1[[#This Row],[Qty to purchase]]*Table1[[#This Row],[Std. Price ($)]]</f>
        <v>71694.153583048188</v>
      </c>
      <c r="AA1465" s="59"/>
      <c r="AB1465" s="59"/>
      <c r="AC1465" s="61">
        <f>Table1[[#This Row],[On Hand Stock (units)]]-(12*Table1[[#This Row],[APU
(units)]])</f>
        <v>-4033.1893391947315</v>
      </c>
      <c r="AD1465" s="64">
        <v>203.99999999999994</v>
      </c>
      <c r="AE1465" s="65">
        <f>AD1465*Table1[[#This Row],[Std. Price ($)]]</f>
        <v>3847.8209903999996</v>
      </c>
    </row>
    <row r="1466" spans="1:31" ht="18.5" x14ac:dyDescent="0.35">
      <c r="A1466" s="46">
        <v>59245.084098267616</v>
      </c>
      <c r="B1466" s="47">
        <v>18.920013900000001</v>
      </c>
      <c r="C1466" s="47">
        <v>3876.491327631381</v>
      </c>
      <c r="D1466" s="47">
        <f>Table1[[#This Row],[On-Hand Stock ($)]]/Table1[[#This Row],[Std. Price ($)]]</f>
        <v>204.88839744622919</v>
      </c>
      <c r="E1466" s="48">
        <v>196</v>
      </c>
      <c r="F1466" s="49">
        <v>0.5</v>
      </c>
      <c r="G1466" s="48">
        <v>0.7</v>
      </c>
      <c r="H1466" s="48">
        <v>1.0900000000000001</v>
      </c>
      <c r="I1466" s="48">
        <v>23</v>
      </c>
      <c r="J1466" s="55">
        <f>Table1[[#This Row],[APU
(units)]]+(Table1[[#This Row],[APU Trend]]*Table1[[#This Row],[APU
(units)]])</f>
        <v>294</v>
      </c>
      <c r="K1466" s="55" t="str">
        <f>IF(Table1[[#This Row],[On Hand Stock (units)]]&gt;J1466,"Yes","No")</f>
        <v>No</v>
      </c>
      <c r="L1466" s="55">
        <f>Table1[[#This Row],[Lead Time (days)]]/Table1[[#This Row],[S-OTD]]</f>
        <v>32.857142857142861</v>
      </c>
      <c r="M1466" s="55">
        <f>(Table1[[#This Row],[Demand variability (COV)]]/100)*E1466</f>
        <v>2.1364000000000001</v>
      </c>
      <c r="N1466" s="55">
        <f>AVERAGE(Table1[[#This Row],[Lead Time (days)]],Table1[[#This Row],[Exp. Lead time]])</f>
        <v>27.928571428571431</v>
      </c>
      <c r="O1466" s="55">
        <f>(Table1[[#This Row],[Exp. Lead time]]-N1466)^2</f>
        <v>24.290816326530631</v>
      </c>
      <c r="P1466" s="55">
        <v>24.290816326530631</v>
      </c>
      <c r="Q1466" s="55">
        <f>1.64*SQRT(Table1[[#This Row],[Lead Time (days)]]*(M1466^2)+Table1[[#This Row],[APU
(units)]]*P1466)</f>
        <v>114.40074724489163</v>
      </c>
      <c r="R1466" s="58">
        <f>Table1[[#This Row],[Safety Stock]]+(E1466/30)*Table1[[#This Row],[Lead Time (days)]]</f>
        <v>264.6674139115583</v>
      </c>
      <c r="S1466" s="58" t="str">
        <f>IF(Table1[[#This Row],[On Hand Stock (units)]]&gt;R1466,"yes","no")</f>
        <v>no</v>
      </c>
      <c r="T1466" s="59">
        <f>Table1[[#This Row],[On Hand Stock (units)]]-J1466</f>
        <v>-89.111602553770808</v>
      </c>
      <c r="U1466" s="59">
        <f>Table1[[#This Row],[Exp. Lead time]]*Table1[[#This Row],[APU
(units)]]/30</f>
        <v>214.66666666666669</v>
      </c>
      <c r="V1466" s="59">
        <f>Table1[[#This Row],[On Hand Stock (units)]]+U1466</f>
        <v>419.55506411289588</v>
      </c>
      <c r="W1466" s="59" t="str">
        <f>IF(Table1[[#This Row],[On hand quantity after purchase]]&gt;Table1[[#This Row],[APU  Projection for oct]],"Yes","No")</f>
        <v>Yes</v>
      </c>
      <c r="X1466" s="59">
        <f>AE1466-Table1[[#This Row],[On Hand Stock (units)]]</f>
        <v>22045.047948953772</v>
      </c>
      <c r="Y1466" s="59">
        <f>MAX(Table1[[#This Row],[Qty required to meet next quarter]],Table1[[#This Row],[MOQ/One lead time demand]])</f>
        <v>22045.047948953772</v>
      </c>
      <c r="Z1466" s="59">
        <f>Table1[[#This Row],[Qty to purchase]]*Table1[[#This Row],[Std. Price ($)]]</f>
        <v>417092.61362037185</v>
      </c>
      <c r="AA1466" s="59"/>
      <c r="AB1466" s="59"/>
      <c r="AC1466" s="61">
        <f>Table1[[#This Row],[On Hand Stock (units)]]-(12*Table1[[#This Row],[APU
(units)]])</f>
        <v>-2147.1116025537708</v>
      </c>
      <c r="AD1466" s="64">
        <v>1176</v>
      </c>
      <c r="AE1466" s="65">
        <f>AD1466*Table1[[#This Row],[Std. Price ($)]]</f>
        <v>22249.936346400002</v>
      </c>
    </row>
    <row r="1467" spans="1:31" ht="18.5" x14ac:dyDescent="0.35">
      <c r="A1467" s="46">
        <v>27126.644617734051</v>
      </c>
      <c r="B1467" s="47">
        <v>52.883635500000004</v>
      </c>
      <c r="C1467" s="47">
        <v>12519.909794641835</v>
      </c>
      <c r="D1467" s="47">
        <f>Table1[[#This Row],[On-Hand Stock ($)]]/Table1[[#This Row],[Std. Price ($)]]</f>
        <v>236.74449905475643</v>
      </c>
      <c r="E1467" s="48">
        <v>332</v>
      </c>
      <c r="F1467" s="49">
        <v>-0.7</v>
      </c>
      <c r="G1467" s="48">
        <v>0.7</v>
      </c>
      <c r="H1467" s="48">
        <v>0.73</v>
      </c>
      <c r="I1467" s="48">
        <v>23</v>
      </c>
      <c r="J1467" s="55">
        <f>Table1[[#This Row],[APU
(units)]]+(Table1[[#This Row],[APU Trend]]*Table1[[#This Row],[APU
(units)]])</f>
        <v>99.600000000000023</v>
      </c>
      <c r="K1467" s="55" t="str">
        <f>IF(Table1[[#This Row],[On Hand Stock (units)]]&gt;J1467,"Yes","No")</f>
        <v>Yes</v>
      </c>
      <c r="L1467" s="55">
        <f>Table1[[#This Row],[Lead Time (days)]]/Table1[[#This Row],[S-OTD]]</f>
        <v>32.857142857142861</v>
      </c>
      <c r="M1467" s="55">
        <f>(Table1[[#This Row],[Demand variability (COV)]]/100)*E1467</f>
        <v>2.4236</v>
      </c>
      <c r="N1467" s="55">
        <f>AVERAGE(Table1[[#This Row],[Lead Time (days)]],Table1[[#This Row],[Exp. Lead time]])</f>
        <v>27.928571428571431</v>
      </c>
      <c r="O1467" s="55">
        <f>(Table1[[#This Row],[Exp. Lead time]]-N1467)^2</f>
        <v>24.290816326530631</v>
      </c>
      <c r="P1467" s="55">
        <v>24.290816326530631</v>
      </c>
      <c r="Q1467" s="55">
        <f>1.64*SQRT(Table1[[#This Row],[Lead Time (days)]]*(M1467^2)+Table1[[#This Row],[APU
(units)]]*P1467)</f>
        <v>148.50514024068318</v>
      </c>
      <c r="R1467" s="58">
        <f>Table1[[#This Row],[Safety Stock]]+(E1467/30)*Table1[[#This Row],[Lead Time (days)]]</f>
        <v>403.03847357401651</v>
      </c>
      <c r="S1467" s="58" t="str">
        <f>IF(Table1[[#This Row],[On Hand Stock (units)]]&gt;R1467,"yes","no")</f>
        <v>no</v>
      </c>
      <c r="T1467" s="59">
        <f>Table1[[#This Row],[On Hand Stock (units)]]-J1467</f>
        <v>137.14449905475641</v>
      </c>
      <c r="U1467" s="59">
        <f>Table1[[#This Row],[Exp. Lead time]]*Table1[[#This Row],[APU
(units)]]/30</f>
        <v>363.61904761904765</v>
      </c>
      <c r="V1467" s="59">
        <f>Table1[[#This Row],[On Hand Stock (units)]]+U1467</f>
        <v>600.36354667380408</v>
      </c>
      <c r="W1467" s="59" t="str">
        <f>IF(Table1[[#This Row],[On hand quantity after purchase]]&gt;Table1[[#This Row],[APU  Projection for oct]],"Yes","No")</f>
        <v>Yes</v>
      </c>
      <c r="X1467" s="59">
        <f>AE1467-Table1[[#This Row],[On Hand Stock (units)]]</f>
        <v>-21305.584882254749</v>
      </c>
      <c r="Y1467" s="59">
        <f>MAX(Table1[[#This Row],[Qty required to meet next quarter]],Table1[[#This Row],[MOQ/One lead time demand]])</f>
        <v>363.61904761904765</v>
      </c>
      <c r="Z1467" s="59">
        <f>Table1[[#This Row],[Qty to purchase]]*Table1[[#This Row],[Std. Price ($)]]</f>
        <v>19229.49717514286</v>
      </c>
      <c r="AA1467" s="59"/>
      <c r="AB1467" s="59"/>
      <c r="AC1467" s="61">
        <f>Table1[[#This Row],[On Hand Stock (units)]]-(12*Table1[[#This Row],[APU
(units)]])</f>
        <v>-3747.2555009452435</v>
      </c>
      <c r="AD1467" s="64">
        <v>-398.39999999999986</v>
      </c>
      <c r="AE1467" s="65">
        <f>AD1467*Table1[[#This Row],[Std. Price ($)]]</f>
        <v>-21068.840383199993</v>
      </c>
    </row>
    <row r="1468" spans="1:31" ht="18.5" x14ac:dyDescent="0.35">
      <c r="A1468" s="46">
        <v>85753.584120985266</v>
      </c>
      <c r="B1468" s="47">
        <v>62.191517000000005</v>
      </c>
      <c r="C1468" s="47">
        <v>23248.072695104955</v>
      </c>
      <c r="D1468" s="47">
        <f>Table1[[#This Row],[On-Hand Stock ($)]]/Table1[[#This Row],[Std. Price ($)]]</f>
        <v>373.81420837676228</v>
      </c>
      <c r="E1468" s="48">
        <v>414</v>
      </c>
      <c r="F1468" s="49">
        <v>-0.4</v>
      </c>
      <c r="G1468" s="48">
        <v>0.7</v>
      </c>
      <c r="H1468" s="48">
        <v>0.68</v>
      </c>
      <c r="I1468" s="48">
        <v>31</v>
      </c>
      <c r="J1468" s="55">
        <f>Table1[[#This Row],[APU
(units)]]+(Table1[[#This Row],[APU Trend]]*Table1[[#This Row],[APU
(units)]])</f>
        <v>248.39999999999998</v>
      </c>
      <c r="K1468" s="55" t="str">
        <f>IF(Table1[[#This Row],[On Hand Stock (units)]]&gt;J1468,"Yes","No")</f>
        <v>Yes</v>
      </c>
      <c r="L1468" s="55">
        <f>Table1[[#This Row],[Lead Time (days)]]/Table1[[#This Row],[S-OTD]]</f>
        <v>44.285714285714292</v>
      </c>
      <c r="M1468" s="55">
        <f>(Table1[[#This Row],[Demand variability (COV)]]/100)*E1468</f>
        <v>2.8152000000000004</v>
      </c>
      <c r="N1468" s="55">
        <f>AVERAGE(Table1[[#This Row],[Lead Time (days)]],Table1[[#This Row],[Exp. Lead time]])</f>
        <v>37.642857142857146</v>
      </c>
      <c r="O1468" s="55">
        <f>(Table1[[#This Row],[Exp. Lead time]]-N1468)^2</f>
        <v>44.127551020408205</v>
      </c>
      <c r="P1468" s="55">
        <v>44.127551020408205</v>
      </c>
      <c r="Q1468" s="55">
        <f>1.64*SQRT(Table1[[#This Row],[Lead Time (days)]]*(M1468^2)+Table1[[#This Row],[APU
(units)]]*P1468)</f>
        <v>223.15146805659049</v>
      </c>
      <c r="R1468" s="58">
        <f>Table1[[#This Row],[Safety Stock]]+(E1468/30)*Table1[[#This Row],[Lead Time (days)]]</f>
        <v>650.95146805659056</v>
      </c>
      <c r="S1468" s="58" t="str">
        <f>IF(Table1[[#This Row],[On Hand Stock (units)]]&gt;R1468,"yes","no")</f>
        <v>no</v>
      </c>
      <c r="T1468" s="59">
        <f>Table1[[#This Row],[On Hand Stock (units)]]-J1468</f>
        <v>125.4142083767623</v>
      </c>
      <c r="U1468" s="59">
        <f>Table1[[#This Row],[Exp. Lead time]]*Table1[[#This Row],[APU
(units)]]/30</f>
        <v>611.14285714285722</v>
      </c>
      <c r="V1468" s="59">
        <f>Table1[[#This Row],[On Hand Stock (units)]]+U1468</f>
        <v>984.9570655196195</v>
      </c>
      <c r="W1468" s="59" t="str">
        <f>IF(Table1[[#This Row],[On hand quantity after purchase]]&gt;Table1[[#This Row],[APU  Projection for oct]],"Yes","No")</f>
        <v>Yes</v>
      </c>
      <c r="X1468" s="59">
        <f>AE1468-Table1[[#This Row],[On Hand Stock (units)]]</f>
        <v>15074.558614423231</v>
      </c>
      <c r="Y1468" s="59">
        <f>MAX(Table1[[#This Row],[Qty required to meet next quarter]],Table1[[#This Row],[MOQ/One lead time demand]])</f>
        <v>15074.558614423231</v>
      </c>
      <c r="Z1468" s="59">
        <f>Table1[[#This Row],[Qty to purchase]]*Table1[[#This Row],[Std. Price ($)]]</f>
        <v>937509.6683363989</v>
      </c>
      <c r="AA1468" s="59"/>
      <c r="AB1468" s="59"/>
      <c r="AC1468" s="61">
        <f>Table1[[#This Row],[On Hand Stock (units)]]-(12*Table1[[#This Row],[APU
(units)]])</f>
        <v>-4594.1857916232375</v>
      </c>
      <c r="AD1468" s="64">
        <v>248.39999999999986</v>
      </c>
      <c r="AE1468" s="65">
        <f>AD1468*Table1[[#This Row],[Std. Price ($)]]</f>
        <v>15448.372822799993</v>
      </c>
    </row>
    <row r="1469" spans="1:31" ht="18.5" x14ac:dyDescent="0.35">
      <c r="A1469" s="46">
        <v>18353.49057330604</v>
      </c>
      <c r="B1469" s="47">
        <v>28.825131800000001</v>
      </c>
      <c r="C1469" s="47">
        <v>9177.1541560135047</v>
      </c>
      <c r="D1469" s="47">
        <f>Table1[[#This Row],[On-Hand Stock ($)]]/Table1[[#This Row],[Std. Price ($)]]</f>
        <v>318.37336320569761</v>
      </c>
      <c r="E1469" s="48">
        <v>406</v>
      </c>
      <c r="F1469" s="49">
        <v>0.2</v>
      </c>
      <c r="G1469" s="48">
        <v>0.85</v>
      </c>
      <c r="H1469" s="48">
        <v>0.84</v>
      </c>
      <c r="I1469" s="48">
        <v>23</v>
      </c>
      <c r="J1469" s="55">
        <f>Table1[[#This Row],[APU
(units)]]+(Table1[[#This Row],[APU Trend]]*Table1[[#This Row],[APU
(units)]])</f>
        <v>487.2</v>
      </c>
      <c r="K1469" s="55" t="str">
        <f>IF(Table1[[#This Row],[On Hand Stock (units)]]&gt;J1469,"Yes","No")</f>
        <v>No</v>
      </c>
      <c r="L1469" s="55">
        <f>Table1[[#This Row],[Lead Time (days)]]/Table1[[#This Row],[S-OTD]]</f>
        <v>27.058823529411764</v>
      </c>
      <c r="M1469" s="55">
        <f>(Table1[[#This Row],[Demand variability (COV)]]/100)*E1469</f>
        <v>3.4103999999999997</v>
      </c>
      <c r="N1469" s="55">
        <f>AVERAGE(Table1[[#This Row],[Lead Time (days)]],Table1[[#This Row],[Exp. Lead time]])</f>
        <v>25.029411764705884</v>
      </c>
      <c r="O1469" s="55">
        <f>(Table1[[#This Row],[Exp. Lead time]]-N1469)^2</f>
        <v>4.1185121107266358</v>
      </c>
      <c r="P1469" s="55">
        <v>4.1185121107266358</v>
      </c>
      <c r="Q1469" s="55">
        <f>1.64*SQRT(Table1[[#This Row],[Lead Time (days)]]*(M1469^2)+Table1[[#This Row],[APU
(units)]]*P1469)</f>
        <v>72.227524565655258</v>
      </c>
      <c r="R1469" s="58">
        <f>Table1[[#This Row],[Safety Stock]]+(E1469/30)*Table1[[#This Row],[Lead Time (days)]]</f>
        <v>383.4941912323219</v>
      </c>
      <c r="S1469" s="58" t="str">
        <f>IF(Table1[[#This Row],[On Hand Stock (units)]]&gt;R1469,"yes","no")</f>
        <v>no</v>
      </c>
      <c r="T1469" s="59">
        <f>Table1[[#This Row],[On Hand Stock (units)]]-J1469</f>
        <v>-168.82663679430237</v>
      </c>
      <c r="U1469" s="59">
        <f>Table1[[#This Row],[Exp. Lead time]]*Table1[[#This Row],[APU
(units)]]/30</f>
        <v>366.19607843137254</v>
      </c>
      <c r="V1469" s="59">
        <f>Table1[[#This Row],[On Hand Stock (units)]]+U1469</f>
        <v>684.56944163707021</v>
      </c>
      <c r="W1469" s="59" t="str">
        <f>IF(Table1[[#This Row],[On hand quantity after purchase]]&gt;Table1[[#This Row],[APU  Projection for oct]],"Yes","No")</f>
        <v>Yes</v>
      </c>
      <c r="X1469" s="59">
        <f>AE1469-Table1[[#This Row],[On Hand Stock (units)]]</f>
        <v>48834.241382154301</v>
      </c>
      <c r="Y1469" s="59">
        <f>MAX(Table1[[#This Row],[Qty required to meet next quarter]],Table1[[#This Row],[MOQ/One lead time demand]])</f>
        <v>48834.241382154301</v>
      </c>
      <c r="Z1469" s="59">
        <f>Table1[[#This Row],[Qty to purchase]]*Table1[[#This Row],[Std. Price ($)]]</f>
        <v>1407653.4441936119</v>
      </c>
      <c r="AA1469" s="59"/>
      <c r="AB1469" s="59"/>
      <c r="AC1469" s="61">
        <f>Table1[[#This Row],[On Hand Stock (units)]]-(12*Table1[[#This Row],[APU
(units)]])</f>
        <v>-4553.6266367943026</v>
      </c>
      <c r="AD1469" s="64">
        <v>1705.1999999999998</v>
      </c>
      <c r="AE1469" s="65">
        <f>AD1469*Table1[[#This Row],[Std. Price ($)]]</f>
        <v>49152.614745359999</v>
      </c>
    </row>
    <row r="1470" spans="1:31" ht="18.5" x14ac:dyDescent="0.35">
      <c r="A1470" s="46">
        <v>64862.27060623726</v>
      </c>
      <c r="B1470" s="47">
        <v>61.853458400000008</v>
      </c>
      <c r="C1470" s="47">
        <v>3373.5325585234737</v>
      </c>
      <c r="D1470" s="47">
        <f>Table1[[#This Row],[On-Hand Stock ($)]]/Table1[[#This Row],[Std. Price ($)]]</f>
        <v>54.540726513741276</v>
      </c>
      <c r="E1470" s="48">
        <v>380</v>
      </c>
      <c r="F1470" s="49">
        <v>0.8</v>
      </c>
      <c r="G1470" s="48">
        <v>0.82</v>
      </c>
      <c r="H1470" s="48">
        <v>0.57999999999999996</v>
      </c>
      <c r="I1470" s="48">
        <v>6</v>
      </c>
      <c r="J1470" s="55">
        <f>Table1[[#This Row],[APU
(units)]]+(Table1[[#This Row],[APU Trend]]*Table1[[#This Row],[APU
(units)]])</f>
        <v>684</v>
      </c>
      <c r="K1470" s="55" t="str">
        <f>IF(Table1[[#This Row],[On Hand Stock (units)]]&gt;J1470,"Yes","No")</f>
        <v>No</v>
      </c>
      <c r="L1470" s="55">
        <f>Table1[[#This Row],[Lead Time (days)]]/Table1[[#This Row],[S-OTD]]</f>
        <v>7.3170731707317076</v>
      </c>
      <c r="M1470" s="55">
        <f>(Table1[[#This Row],[Demand variability (COV)]]/100)*E1470</f>
        <v>2.2039999999999997</v>
      </c>
      <c r="N1470" s="55">
        <f>AVERAGE(Table1[[#This Row],[Lead Time (days)]],Table1[[#This Row],[Exp. Lead time]])</f>
        <v>6.6585365853658534</v>
      </c>
      <c r="O1470" s="55">
        <f>(Table1[[#This Row],[Exp. Lead time]]-N1470)^2</f>
        <v>0.43367043426531904</v>
      </c>
      <c r="P1470" s="55">
        <v>0.43367043426531904</v>
      </c>
      <c r="Q1470" s="55">
        <f>1.64*SQRT(Table1[[#This Row],[Lead Time (days)]]*(M1470^2)+Table1[[#This Row],[APU
(units)]]*P1470)</f>
        <v>22.839051292941235</v>
      </c>
      <c r="R1470" s="58">
        <f>Table1[[#This Row],[Safety Stock]]+(E1470/30)*Table1[[#This Row],[Lead Time (days)]]</f>
        <v>98.839051292941235</v>
      </c>
      <c r="S1470" s="58" t="str">
        <f>IF(Table1[[#This Row],[On Hand Stock (units)]]&gt;R1470,"yes","no")</f>
        <v>no</v>
      </c>
      <c r="T1470" s="59">
        <f>Table1[[#This Row],[On Hand Stock (units)]]-J1470</f>
        <v>-629.45927348625878</v>
      </c>
      <c r="U1470" s="59">
        <f>Table1[[#This Row],[Exp. Lead time]]*Table1[[#This Row],[APU
(units)]]/30</f>
        <v>92.682926829268297</v>
      </c>
      <c r="V1470" s="59">
        <f>Table1[[#This Row],[On Hand Stock (units)]]+U1470</f>
        <v>147.22365334300957</v>
      </c>
      <c r="W1470" s="59" t="str">
        <f>IF(Table1[[#This Row],[On hand quantity after purchase]]&gt;Table1[[#This Row],[APU  Projection for oct]],"Yes","No")</f>
        <v>No</v>
      </c>
      <c r="X1470" s="59">
        <f>AE1470-Table1[[#This Row],[On Hand Stock (units)]]</f>
        <v>183279.10997108629</v>
      </c>
      <c r="Y1470" s="59">
        <f>MAX(Table1[[#This Row],[Qty required to meet next quarter]],Table1[[#This Row],[MOQ/One lead time demand]])</f>
        <v>183279.10997108629</v>
      </c>
      <c r="Z1470" s="59">
        <f>Table1[[#This Row],[Qty to purchase]]*Table1[[#This Row],[Std. Price ($)]]</f>
        <v>11336446.804185612</v>
      </c>
      <c r="AA1470" s="59"/>
      <c r="AB1470" s="59"/>
      <c r="AC1470" s="61">
        <f>Table1[[#This Row],[On Hand Stock (units)]]-(12*Table1[[#This Row],[APU
(units)]])</f>
        <v>-4505.459273486259</v>
      </c>
      <c r="AD1470" s="64">
        <v>2964</v>
      </c>
      <c r="AE1470" s="65">
        <f>AD1470*Table1[[#This Row],[Std. Price ($)]]</f>
        <v>183333.65069760004</v>
      </c>
    </row>
    <row r="1471" spans="1:31" ht="18.5" x14ac:dyDescent="0.35">
      <c r="A1471" s="46">
        <v>17700.070714082551</v>
      </c>
      <c r="B1471" s="47">
        <v>6.3562225000000003</v>
      </c>
      <c r="C1471" s="47">
        <v>1255.7756688592501</v>
      </c>
      <c r="D1471" s="47">
        <f>Table1[[#This Row],[On-Hand Stock ($)]]/Table1[[#This Row],[Std. Price ($)]]</f>
        <v>197.56634838683669</v>
      </c>
      <c r="E1471" s="48">
        <v>380</v>
      </c>
      <c r="F1471" s="49">
        <v>0.2</v>
      </c>
      <c r="G1471" s="48">
        <v>1</v>
      </c>
      <c r="H1471" s="48">
        <v>0.94</v>
      </c>
      <c r="I1471" s="48">
        <v>15</v>
      </c>
      <c r="J1471" s="55">
        <f>Table1[[#This Row],[APU
(units)]]+(Table1[[#This Row],[APU Trend]]*Table1[[#This Row],[APU
(units)]])</f>
        <v>456</v>
      </c>
      <c r="K1471" s="55" t="str">
        <f>IF(Table1[[#This Row],[On Hand Stock (units)]]&gt;J1471,"Yes","No")</f>
        <v>No</v>
      </c>
      <c r="L1471" s="55">
        <f>Table1[[#This Row],[Lead Time (days)]]/Table1[[#This Row],[S-OTD]]</f>
        <v>15</v>
      </c>
      <c r="M1471" s="55">
        <f>(Table1[[#This Row],[Demand variability (COV)]]/100)*E1471</f>
        <v>3.5719999999999996</v>
      </c>
      <c r="N1471" s="55">
        <f>AVERAGE(Table1[[#This Row],[Lead Time (days)]],Table1[[#This Row],[Exp. Lead time]])</f>
        <v>15</v>
      </c>
      <c r="O1471" s="55">
        <f>(Table1[[#This Row],[Exp. Lead time]]-N1471)^2</f>
        <v>0</v>
      </c>
      <c r="P1471" s="55">
        <v>0</v>
      </c>
      <c r="Q1471" s="55">
        <f>1.64*SQRT(Table1[[#This Row],[Lead Time (days)]]*(M1471^2)+Table1[[#This Row],[APU
(units)]]*P1471)</f>
        <v>22.688246280750739</v>
      </c>
      <c r="R1471" s="58">
        <f>Table1[[#This Row],[Safety Stock]]+(E1471/30)*Table1[[#This Row],[Lead Time (days)]]</f>
        <v>212.68824628075075</v>
      </c>
      <c r="S1471" s="58" t="str">
        <f>IF(Table1[[#This Row],[On Hand Stock (units)]]&gt;R1471,"yes","no")</f>
        <v>no</v>
      </c>
      <c r="T1471" s="59">
        <f>Table1[[#This Row],[On Hand Stock (units)]]-J1471</f>
        <v>-258.43365161316331</v>
      </c>
      <c r="U1471" s="59">
        <f>Table1[[#This Row],[Exp. Lead time]]*Table1[[#This Row],[APU
(units)]]/30</f>
        <v>190</v>
      </c>
      <c r="V1471" s="59">
        <f>Table1[[#This Row],[On Hand Stock (units)]]+U1471</f>
        <v>387.56634838683669</v>
      </c>
      <c r="W1471" s="59" t="str">
        <f>IF(Table1[[#This Row],[On hand quantity after purchase]]&gt;Table1[[#This Row],[APU  Projection for oct]],"Yes","No")</f>
        <v>No</v>
      </c>
      <c r="X1471" s="59">
        <f>AE1471-Table1[[#This Row],[On Hand Stock (units)]]</f>
        <v>9946.9647616131624</v>
      </c>
      <c r="Y1471" s="59">
        <f>MAX(Table1[[#This Row],[Qty required to meet next quarter]],Table1[[#This Row],[MOQ/One lead time demand]])</f>
        <v>9946.9647616131624</v>
      </c>
      <c r="Z1471" s="59">
        <f>Table1[[#This Row],[Qty to purchase]]*Table1[[#This Row],[Std. Price ($)]]</f>
        <v>63225.121224472721</v>
      </c>
      <c r="AA1471" s="59"/>
      <c r="AB1471" s="59"/>
      <c r="AC1471" s="61">
        <f>Table1[[#This Row],[On Hand Stock (units)]]-(12*Table1[[#This Row],[APU
(units)]])</f>
        <v>-4362.4336516131634</v>
      </c>
      <c r="AD1471" s="64">
        <v>1596</v>
      </c>
      <c r="AE1471" s="65">
        <f>AD1471*Table1[[#This Row],[Std. Price ($)]]</f>
        <v>10144.53111</v>
      </c>
    </row>
    <row r="1472" spans="1:31" ht="18.5" x14ac:dyDescent="0.35">
      <c r="A1472" s="46">
        <v>92841.773076878482</v>
      </c>
      <c r="B1472" s="47">
        <v>17.950913499999999</v>
      </c>
      <c r="C1472" s="47">
        <v>5521.9013656498491</v>
      </c>
      <c r="D1472" s="47">
        <f>Table1[[#This Row],[On-Hand Stock ($)]]/Table1[[#This Row],[Std. Price ($)]]</f>
        <v>307.61116227593931</v>
      </c>
      <c r="E1472" s="48">
        <v>414</v>
      </c>
      <c r="F1472" s="49">
        <v>0.5</v>
      </c>
      <c r="G1472" s="48">
        <v>0.85</v>
      </c>
      <c r="H1472" s="48">
        <v>0.77</v>
      </c>
      <c r="I1472" s="48">
        <v>23</v>
      </c>
      <c r="J1472" s="55">
        <f>Table1[[#This Row],[APU
(units)]]+(Table1[[#This Row],[APU Trend]]*Table1[[#This Row],[APU
(units)]])</f>
        <v>621</v>
      </c>
      <c r="K1472" s="55" t="str">
        <f>IF(Table1[[#This Row],[On Hand Stock (units)]]&gt;J1472,"Yes","No")</f>
        <v>No</v>
      </c>
      <c r="L1472" s="55">
        <f>Table1[[#This Row],[Lead Time (days)]]/Table1[[#This Row],[S-OTD]]</f>
        <v>27.058823529411764</v>
      </c>
      <c r="M1472" s="55">
        <f>(Table1[[#This Row],[Demand variability (COV)]]/100)*E1472</f>
        <v>3.1878000000000002</v>
      </c>
      <c r="N1472" s="55">
        <f>AVERAGE(Table1[[#This Row],[Lead Time (days)]],Table1[[#This Row],[Exp. Lead time]])</f>
        <v>25.029411764705884</v>
      </c>
      <c r="O1472" s="55">
        <f>(Table1[[#This Row],[Exp. Lead time]]-N1472)^2</f>
        <v>4.1185121107266358</v>
      </c>
      <c r="P1472" s="55">
        <v>4.1185121107266358</v>
      </c>
      <c r="Q1472" s="55">
        <f>1.64*SQRT(Table1[[#This Row],[Lead Time (days)]]*(M1472^2)+Table1[[#This Row],[APU
(units)]]*P1472)</f>
        <v>72.212006479004316</v>
      </c>
      <c r="R1472" s="58">
        <f>Table1[[#This Row],[Safety Stock]]+(E1472/30)*Table1[[#This Row],[Lead Time (days)]]</f>
        <v>389.61200647900432</v>
      </c>
      <c r="S1472" s="58" t="str">
        <f>IF(Table1[[#This Row],[On Hand Stock (units)]]&gt;R1472,"yes","no")</f>
        <v>no</v>
      </c>
      <c r="T1472" s="59">
        <f>Table1[[#This Row],[On Hand Stock (units)]]-J1472</f>
        <v>-313.38883772406069</v>
      </c>
      <c r="U1472" s="59">
        <f>Table1[[#This Row],[Exp. Lead time]]*Table1[[#This Row],[APU
(units)]]/30</f>
        <v>373.41176470588232</v>
      </c>
      <c r="V1472" s="59">
        <f>Table1[[#This Row],[On Hand Stock (units)]]+U1472</f>
        <v>681.02292698182168</v>
      </c>
      <c r="W1472" s="59" t="str">
        <f>IF(Table1[[#This Row],[On hand quantity after purchase]]&gt;Table1[[#This Row],[APU  Projection for oct]],"Yes","No")</f>
        <v>Yes</v>
      </c>
      <c r="X1472" s="59">
        <f>AE1472-Table1[[#This Row],[On Hand Stock (units)]]</f>
        <v>44282.457971724056</v>
      </c>
      <c r="Y1472" s="59">
        <f>MAX(Table1[[#This Row],[Qty required to meet next quarter]],Table1[[#This Row],[MOQ/One lead time demand]])</f>
        <v>44282.457971724056</v>
      </c>
      <c r="Z1472" s="59">
        <f>Table1[[#This Row],[Qty to purchase]]*Table1[[#This Row],[Std. Price ($)]]</f>
        <v>794910.57261780393</v>
      </c>
      <c r="AA1472" s="59"/>
      <c r="AB1472" s="59"/>
      <c r="AC1472" s="61">
        <f>Table1[[#This Row],[On Hand Stock (units)]]-(12*Table1[[#This Row],[APU
(units)]])</f>
        <v>-4660.388837724061</v>
      </c>
      <c r="AD1472" s="64">
        <v>2484</v>
      </c>
      <c r="AE1472" s="65">
        <f>AD1472*Table1[[#This Row],[Std. Price ($)]]</f>
        <v>44590.069133999998</v>
      </c>
    </row>
    <row r="1473" spans="1:31" ht="18.5" x14ac:dyDescent="0.35">
      <c r="A1473" s="46">
        <v>50753.155301042811</v>
      </c>
      <c r="B1473" s="47">
        <v>11.629216300000001</v>
      </c>
      <c r="C1473" s="47">
        <v>8967.4034276903112</v>
      </c>
      <c r="D1473" s="47">
        <f>Table1[[#This Row],[On-Hand Stock ($)]]/Table1[[#This Row],[Std. Price ($)]]</f>
        <v>771.10986642240971</v>
      </c>
      <c r="E1473" s="48">
        <v>664</v>
      </c>
      <c r="F1473" s="49">
        <v>1.2</v>
      </c>
      <c r="G1473" s="48">
        <v>0.7</v>
      </c>
      <c r="H1473" s="48">
        <v>1.19</v>
      </c>
      <c r="I1473" s="48">
        <v>23</v>
      </c>
      <c r="J1473" s="55">
        <f>Table1[[#This Row],[APU
(units)]]+(Table1[[#This Row],[APU Trend]]*Table1[[#This Row],[APU
(units)]])</f>
        <v>1460.8</v>
      </c>
      <c r="K1473" s="55" t="str">
        <f>IF(Table1[[#This Row],[On Hand Stock (units)]]&gt;J1473,"Yes","No")</f>
        <v>No</v>
      </c>
      <c r="L1473" s="55">
        <f>Table1[[#This Row],[Lead Time (days)]]/Table1[[#This Row],[S-OTD]]</f>
        <v>32.857142857142861</v>
      </c>
      <c r="M1473" s="55">
        <f>(Table1[[#This Row],[Demand variability (COV)]]/100)*E1473</f>
        <v>7.9015999999999993</v>
      </c>
      <c r="N1473" s="55">
        <f>AVERAGE(Table1[[#This Row],[Lead Time (days)]],Table1[[#This Row],[Exp. Lead time]])</f>
        <v>27.928571428571431</v>
      </c>
      <c r="O1473" s="55">
        <f>(Table1[[#This Row],[Exp. Lead time]]-N1473)^2</f>
        <v>24.290816326530631</v>
      </c>
      <c r="P1473" s="55">
        <v>24.290816326530631</v>
      </c>
      <c r="Q1473" s="55">
        <f>1.64*SQRT(Table1[[#This Row],[Lead Time (days)]]*(M1473^2)+Table1[[#This Row],[APU
(units)]]*P1473)</f>
        <v>217.35484668248665</v>
      </c>
      <c r="R1473" s="58">
        <f>Table1[[#This Row],[Safety Stock]]+(E1473/30)*Table1[[#This Row],[Lead Time (days)]]</f>
        <v>726.42151334915332</v>
      </c>
      <c r="S1473" s="58" t="str">
        <f>IF(Table1[[#This Row],[On Hand Stock (units)]]&gt;R1473,"yes","no")</f>
        <v>yes</v>
      </c>
      <c r="T1473" s="59">
        <f>Table1[[#This Row],[On Hand Stock (units)]]-J1473</f>
        <v>-689.69013357759025</v>
      </c>
      <c r="U1473" s="59">
        <f>Table1[[#This Row],[Exp. Lead time]]*Table1[[#This Row],[APU
(units)]]/30</f>
        <v>727.2380952380953</v>
      </c>
      <c r="V1473" s="59">
        <f>Table1[[#This Row],[On Hand Stock (units)]]+U1473</f>
        <v>1498.347961660505</v>
      </c>
      <c r="W1473" s="59" t="str">
        <f>IF(Table1[[#This Row],[On hand quantity after purchase]]&gt;Table1[[#This Row],[APU  Projection for oct]],"Yes","No")</f>
        <v>Yes</v>
      </c>
      <c r="X1473" s="59">
        <f>AE1473-Table1[[#This Row],[On Hand Stock (units)]]</f>
        <v>77991.24629021759</v>
      </c>
      <c r="Y1473" s="59">
        <f>MAX(Table1[[#This Row],[Qty required to meet next quarter]],Table1[[#This Row],[MOQ/One lead time demand]])</f>
        <v>77991.24629021759</v>
      </c>
      <c r="Z1473" s="59">
        <f>Table1[[#This Row],[Qty to purchase]]*Table1[[#This Row],[Std. Price ($)]]</f>
        <v>906977.072615513</v>
      </c>
      <c r="AA1473" s="59"/>
      <c r="AB1473" s="59"/>
      <c r="AC1473" s="61">
        <f>Table1[[#This Row],[On Hand Stock (units)]]-(12*Table1[[#This Row],[APU
(units)]])</f>
        <v>-7196.8901335775899</v>
      </c>
      <c r="AD1473" s="64">
        <v>6772.7999999999993</v>
      </c>
      <c r="AE1473" s="65">
        <f>AD1473*Table1[[#This Row],[Std. Price ($)]]</f>
        <v>78762.356156640002</v>
      </c>
    </row>
    <row r="1474" spans="1:31" ht="18.5" x14ac:dyDescent="0.35">
      <c r="A1474" s="46">
        <v>41079.601450223068</v>
      </c>
      <c r="B1474" s="47">
        <v>26.184667399999999</v>
      </c>
      <c r="C1474" s="47">
        <v>12013.090734822437</v>
      </c>
      <c r="D1474" s="47">
        <f>Table1[[#This Row],[On-Hand Stock ($)]]/Table1[[#This Row],[Std. Price ($)]]</f>
        <v>458.78339989235218</v>
      </c>
      <c r="E1474" s="48">
        <v>364</v>
      </c>
      <c r="F1474" s="49">
        <v>0.6</v>
      </c>
      <c r="G1474" s="48">
        <v>0.7</v>
      </c>
      <c r="H1474" s="48">
        <v>0.41</v>
      </c>
      <c r="I1474" s="48">
        <v>60</v>
      </c>
      <c r="J1474" s="55">
        <f>Table1[[#This Row],[APU
(units)]]+(Table1[[#This Row],[APU Trend]]*Table1[[#This Row],[APU
(units)]])</f>
        <v>582.4</v>
      </c>
      <c r="K1474" s="55" t="str">
        <f>IF(Table1[[#This Row],[On Hand Stock (units)]]&gt;J1474,"Yes","No")</f>
        <v>No</v>
      </c>
      <c r="L1474" s="55">
        <f>Table1[[#This Row],[Lead Time (days)]]/Table1[[#This Row],[S-OTD]]</f>
        <v>85.714285714285722</v>
      </c>
      <c r="M1474" s="55">
        <f>(Table1[[#This Row],[Demand variability (COV)]]/100)*E1474</f>
        <v>1.4923999999999997</v>
      </c>
      <c r="N1474" s="55">
        <f>AVERAGE(Table1[[#This Row],[Lead Time (days)]],Table1[[#This Row],[Exp. Lead time]])</f>
        <v>72.857142857142861</v>
      </c>
      <c r="O1474" s="55">
        <f>(Table1[[#This Row],[Exp. Lead time]]-N1474)^2</f>
        <v>165.30612244897969</v>
      </c>
      <c r="P1474" s="55">
        <v>165.30612244897969</v>
      </c>
      <c r="Q1474" s="55">
        <f>1.64*SQRT(Table1[[#This Row],[Lead Time (days)]]*(M1474^2)+Table1[[#This Row],[APU
(units)]]*P1474)</f>
        <v>402.7362663505636</v>
      </c>
      <c r="R1474" s="58">
        <f>Table1[[#This Row],[Safety Stock]]+(E1474/30)*Table1[[#This Row],[Lead Time (days)]]</f>
        <v>1130.7362663505637</v>
      </c>
      <c r="S1474" s="58" t="str">
        <f>IF(Table1[[#This Row],[On Hand Stock (units)]]&gt;R1474,"yes","no")</f>
        <v>no</v>
      </c>
      <c r="T1474" s="59">
        <f>Table1[[#This Row],[On Hand Stock (units)]]-J1474</f>
        <v>-123.6166001076478</v>
      </c>
      <c r="U1474" s="59">
        <f>Table1[[#This Row],[Exp. Lead time]]*Table1[[#This Row],[APU
(units)]]/30</f>
        <v>1040.0000000000002</v>
      </c>
      <c r="V1474" s="59">
        <f>Table1[[#This Row],[On Hand Stock (units)]]+U1474</f>
        <v>1498.7833998923525</v>
      </c>
      <c r="W1474" s="59" t="str">
        <f>IF(Table1[[#This Row],[On hand quantity after purchase]]&gt;Table1[[#This Row],[APU  Projection for oct]],"Yes","No")</f>
        <v>Yes</v>
      </c>
      <c r="X1474" s="59">
        <f>AE1474-Table1[[#This Row],[On Hand Stock (units)]]</f>
        <v>62447.261561867635</v>
      </c>
      <c r="Y1474" s="59">
        <f>MAX(Table1[[#This Row],[Qty required to meet next quarter]],Table1[[#This Row],[MOQ/One lead time demand]])</f>
        <v>62447.261561867635</v>
      </c>
      <c r="Z1474" s="59">
        <f>Table1[[#This Row],[Qty to purchase]]*Table1[[#This Row],[Std. Price ($)]]</f>
        <v>1635160.7740383085</v>
      </c>
      <c r="AA1474" s="59"/>
      <c r="AB1474" s="59"/>
      <c r="AC1474" s="61">
        <f>Table1[[#This Row],[On Hand Stock (units)]]-(12*Table1[[#This Row],[APU
(units)]])</f>
        <v>-3909.216600107648</v>
      </c>
      <c r="AD1474" s="64">
        <v>2402.3999999999996</v>
      </c>
      <c r="AE1474" s="65">
        <f>AD1474*Table1[[#This Row],[Std. Price ($)]]</f>
        <v>62906.044961759988</v>
      </c>
    </row>
    <row r="1475" spans="1:31" ht="18.5" x14ac:dyDescent="0.35">
      <c r="A1475" s="46">
        <v>94947.716827789569</v>
      </c>
      <c r="B1475" s="47">
        <v>25.801648400000001</v>
      </c>
      <c r="C1475" s="47">
        <v>10464.308803912705</v>
      </c>
      <c r="D1475" s="47">
        <f>Table1[[#This Row],[On-Hand Stock ($)]]/Table1[[#This Row],[Std. Price ($)]]</f>
        <v>405.56745219087259</v>
      </c>
      <c r="E1475" s="48">
        <v>364</v>
      </c>
      <c r="F1475" s="49">
        <v>0.8</v>
      </c>
      <c r="G1475" s="48">
        <v>0.83</v>
      </c>
      <c r="H1475" s="48">
        <v>0.41</v>
      </c>
      <c r="I1475" s="48">
        <v>60</v>
      </c>
      <c r="J1475" s="55">
        <f>Table1[[#This Row],[APU
(units)]]+(Table1[[#This Row],[APU Trend]]*Table1[[#This Row],[APU
(units)]])</f>
        <v>655.20000000000005</v>
      </c>
      <c r="K1475" s="55" t="str">
        <f>IF(Table1[[#This Row],[On Hand Stock (units)]]&gt;J1475,"Yes","No")</f>
        <v>No</v>
      </c>
      <c r="L1475" s="55">
        <f>Table1[[#This Row],[Lead Time (days)]]/Table1[[#This Row],[S-OTD]]</f>
        <v>72.289156626506028</v>
      </c>
      <c r="M1475" s="55">
        <f>(Table1[[#This Row],[Demand variability (COV)]]/100)*E1475</f>
        <v>1.4923999999999997</v>
      </c>
      <c r="N1475" s="55">
        <f>AVERAGE(Table1[[#This Row],[Lead Time (days)]],Table1[[#This Row],[Exp. Lead time]])</f>
        <v>66.144578313253021</v>
      </c>
      <c r="O1475" s="55">
        <f>(Table1[[#This Row],[Exp. Lead time]]-N1475)^2</f>
        <v>37.755842647699168</v>
      </c>
      <c r="P1475" s="55">
        <v>37.755842647699168</v>
      </c>
      <c r="Q1475" s="55">
        <f>1.64*SQRT(Table1[[#This Row],[Lead Time (days)]]*(M1475^2)+Table1[[#This Row],[APU
(units)]]*P1475)</f>
        <v>193.19145836322414</v>
      </c>
      <c r="R1475" s="58">
        <f>Table1[[#This Row],[Safety Stock]]+(E1475/30)*Table1[[#This Row],[Lead Time (days)]]</f>
        <v>921.19145836322411</v>
      </c>
      <c r="S1475" s="58" t="str">
        <f>IF(Table1[[#This Row],[On Hand Stock (units)]]&gt;R1475,"yes","no")</f>
        <v>no</v>
      </c>
      <c r="T1475" s="59">
        <f>Table1[[#This Row],[On Hand Stock (units)]]-J1475</f>
        <v>-249.63254780912746</v>
      </c>
      <c r="U1475" s="59">
        <f>Table1[[#This Row],[Exp. Lead time]]*Table1[[#This Row],[APU
(units)]]/30</f>
        <v>877.10843373493981</v>
      </c>
      <c r="V1475" s="59">
        <f>Table1[[#This Row],[On Hand Stock (units)]]+U1475</f>
        <v>1282.6758859258125</v>
      </c>
      <c r="W1475" s="59" t="str">
        <f>IF(Table1[[#This Row],[On hand quantity after purchase]]&gt;Table1[[#This Row],[APU  Projection for oct]],"Yes","No")</f>
        <v>Yes</v>
      </c>
      <c r="X1475" s="59">
        <f>AE1475-Table1[[#This Row],[On Hand Stock (units)]]</f>
        <v>72850.472685089131</v>
      </c>
      <c r="Y1475" s="59">
        <f>MAX(Table1[[#This Row],[Qty required to meet next quarter]],Table1[[#This Row],[MOQ/One lead time demand]])</f>
        <v>72850.472685089131</v>
      </c>
      <c r="Z1475" s="59">
        <f>Table1[[#This Row],[Qty to purchase]]*Table1[[#This Row],[Std. Price ($)]]</f>
        <v>1879662.2819944739</v>
      </c>
      <c r="AA1475" s="59"/>
      <c r="AB1475" s="59"/>
      <c r="AC1475" s="61">
        <f>Table1[[#This Row],[On Hand Stock (units)]]-(12*Table1[[#This Row],[APU
(units)]])</f>
        <v>-3962.4325478091273</v>
      </c>
      <c r="AD1475" s="64">
        <v>2839.2</v>
      </c>
      <c r="AE1475" s="65">
        <f>AD1475*Table1[[#This Row],[Std. Price ($)]]</f>
        <v>73256.040137279997</v>
      </c>
    </row>
    <row r="1476" spans="1:31" ht="18.5" x14ac:dyDescent="0.35">
      <c r="A1476" s="46">
        <v>94485.729905592889</v>
      </c>
      <c r="B1476" s="47">
        <v>25.801648400000001</v>
      </c>
      <c r="C1476" s="47">
        <v>10549.065983520488</v>
      </c>
      <c r="D1476" s="47">
        <f>Table1[[#This Row],[On-Hand Stock ($)]]/Table1[[#This Row],[Std. Price ($)]]</f>
        <v>408.85240431074504</v>
      </c>
      <c r="E1476" s="48">
        <v>364</v>
      </c>
      <c r="F1476" s="49">
        <v>-0.4</v>
      </c>
      <c r="G1476" s="48">
        <v>0.82</v>
      </c>
      <c r="H1476" s="48">
        <v>0.41</v>
      </c>
      <c r="I1476" s="48">
        <v>60</v>
      </c>
      <c r="J1476" s="55">
        <f>Table1[[#This Row],[APU
(units)]]+(Table1[[#This Row],[APU Trend]]*Table1[[#This Row],[APU
(units)]])</f>
        <v>218.4</v>
      </c>
      <c r="K1476" s="55" t="str">
        <f>IF(Table1[[#This Row],[On Hand Stock (units)]]&gt;J1476,"Yes","No")</f>
        <v>Yes</v>
      </c>
      <c r="L1476" s="55">
        <f>Table1[[#This Row],[Lead Time (days)]]/Table1[[#This Row],[S-OTD]]</f>
        <v>73.170731707317074</v>
      </c>
      <c r="M1476" s="55">
        <f>(Table1[[#This Row],[Demand variability (COV)]]/100)*E1476</f>
        <v>1.4923999999999997</v>
      </c>
      <c r="N1476" s="55">
        <f>AVERAGE(Table1[[#This Row],[Lead Time (days)]],Table1[[#This Row],[Exp. Lead time]])</f>
        <v>66.585365853658544</v>
      </c>
      <c r="O1476" s="55">
        <f>(Table1[[#This Row],[Exp. Lead time]]-N1476)^2</f>
        <v>43.367043426531737</v>
      </c>
      <c r="P1476" s="55">
        <v>43.367043426531737</v>
      </c>
      <c r="Q1476" s="55">
        <f>1.64*SQRT(Table1[[#This Row],[Lead Time (days)]]*(M1476^2)+Table1[[#This Row],[APU
(units)]]*P1476)</f>
        <v>206.92120710134489</v>
      </c>
      <c r="R1476" s="58">
        <f>Table1[[#This Row],[Safety Stock]]+(E1476/30)*Table1[[#This Row],[Lead Time (days)]]</f>
        <v>934.92120710134486</v>
      </c>
      <c r="S1476" s="58" t="str">
        <f>IF(Table1[[#This Row],[On Hand Stock (units)]]&gt;R1476,"yes","no")</f>
        <v>no</v>
      </c>
      <c r="T1476" s="59">
        <f>Table1[[#This Row],[On Hand Stock (units)]]-J1476</f>
        <v>190.45240431074504</v>
      </c>
      <c r="U1476" s="59">
        <f>Table1[[#This Row],[Exp. Lead time]]*Table1[[#This Row],[APU
(units)]]/30</f>
        <v>887.80487804878055</v>
      </c>
      <c r="V1476" s="59">
        <f>Table1[[#This Row],[On Hand Stock (units)]]+U1476</f>
        <v>1296.6572823595257</v>
      </c>
      <c r="W1476" s="59" t="str">
        <f>IF(Table1[[#This Row],[On hand quantity after purchase]]&gt;Table1[[#This Row],[APU  Projection for oct]],"Yes","No")</f>
        <v>Yes</v>
      </c>
      <c r="X1476" s="59">
        <f>AE1476-Table1[[#This Row],[On Hand Stock (units)]]</f>
        <v>5226.2276062492547</v>
      </c>
      <c r="Y1476" s="59">
        <f>MAX(Table1[[#This Row],[Qty required to meet next quarter]],Table1[[#This Row],[MOQ/One lead time demand]])</f>
        <v>5226.2276062492547</v>
      </c>
      <c r="Z1476" s="59">
        <f>Table1[[#This Row],[Qty to purchase]]*Table1[[#This Row],[Std. Price ($)]]</f>
        <v>134845.28715481691</v>
      </c>
      <c r="AA1476" s="59"/>
      <c r="AB1476" s="59"/>
      <c r="AC1476" s="61">
        <f>Table1[[#This Row],[On Hand Stock (units)]]-(12*Table1[[#This Row],[APU
(units)]])</f>
        <v>-3959.147595689255</v>
      </c>
      <c r="AD1476" s="64">
        <v>218.39999999999998</v>
      </c>
      <c r="AE1476" s="65">
        <f>AD1476*Table1[[#This Row],[Std. Price ($)]]</f>
        <v>5635.0800105600001</v>
      </c>
    </row>
    <row r="1477" spans="1:31" ht="18.5" x14ac:dyDescent="0.35">
      <c r="A1477" s="46">
        <v>49987.420527752605</v>
      </c>
      <c r="B1477" s="47">
        <v>21.466721100000001</v>
      </c>
      <c r="C1477" s="47">
        <v>9908.9407481648886</v>
      </c>
      <c r="D1477" s="47">
        <f>Table1[[#This Row],[On-Hand Stock ($)]]/Table1[[#This Row],[Std. Price ($)]]</f>
        <v>461.59544822916098</v>
      </c>
      <c r="E1477" s="48">
        <v>372</v>
      </c>
      <c r="F1477" s="49">
        <v>0.5</v>
      </c>
      <c r="G1477" s="48">
        <v>0.85</v>
      </c>
      <c r="H1477" s="48">
        <v>0.4</v>
      </c>
      <c r="I1477" s="48">
        <v>68</v>
      </c>
      <c r="J1477" s="55">
        <f>Table1[[#This Row],[APU
(units)]]+(Table1[[#This Row],[APU Trend]]*Table1[[#This Row],[APU
(units)]])</f>
        <v>558</v>
      </c>
      <c r="K1477" s="55" t="str">
        <f>IF(Table1[[#This Row],[On Hand Stock (units)]]&gt;J1477,"Yes","No")</f>
        <v>No</v>
      </c>
      <c r="L1477" s="55">
        <f>Table1[[#This Row],[Lead Time (days)]]/Table1[[#This Row],[S-OTD]]</f>
        <v>80</v>
      </c>
      <c r="M1477" s="55">
        <f>(Table1[[#This Row],[Demand variability (COV)]]/100)*E1477</f>
        <v>1.488</v>
      </c>
      <c r="N1477" s="55">
        <f>AVERAGE(Table1[[#This Row],[Lead Time (days)]],Table1[[#This Row],[Exp. Lead time]])</f>
        <v>74</v>
      </c>
      <c r="O1477" s="55">
        <f>(Table1[[#This Row],[Exp. Lead time]]-N1477)^2</f>
        <v>36</v>
      </c>
      <c r="P1477" s="55">
        <v>36</v>
      </c>
      <c r="Q1477" s="55">
        <f>1.64*SQRT(Table1[[#This Row],[Lead Time (days)]]*(M1477^2)+Table1[[#This Row],[APU
(units)]]*P1477)</f>
        <v>190.85092139092021</v>
      </c>
      <c r="R1477" s="58">
        <f>Table1[[#This Row],[Safety Stock]]+(E1477/30)*Table1[[#This Row],[Lead Time (days)]]</f>
        <v>1034.0509213909202</v>
      </c>
      <c r="S1477" s="58" t="str">
        <f>IF(Table1[[#This Row],[On Hand Stock (units)]]&gt;R1477,"yes","no")</f>
        <v>no</v>
      </c>
      <c r="T1477" s="59">
        <f>Table1[[#This Row],[On Hand Stock (units)]]-J1477</f>
        <v>-96.404551770839021</v>
      </c>
      <c r="U1477" s="59">
        <f>Table1[[#This Row],[Exp. Lead time]]*Table1[[#This Row],[APU
(units)]]/30</f>
        <v>992</v>
      </c>
      <c r="V1477" s="59">
        <f>Table1[[#This Row],[On Hand Stock (units)]]+U1477</f>
        <v>1453.5954482291609</v>
      </c>
      <c r="W1477" s="59" t="str">
        <f>IF(Table1[[#This Row],[On hand quantity after purchase]]&gt;Table1[[#This Row],[APU  Projection for oct]],"Yes","No")</f>
        <v>Yes</v>
      </c>
      <c r="X1477" s="59">
        <f>AE1477-Table1[[#This Row],[On Hand Stock (units)]]</f>
        <v>47452.126046970836</v>
      </c>
      <c r="Y1477" s="59">
        <f>MAX(Table1[[#This Row],[Qty required to meet next quarter]],Table1[[#This Row],[MOQ/One lead time demand]])</f>
        <v>47452.126046970836</v>
      </c>
      <c r="Z1477" s="59">
        <f>Table1[[#This Row],[Qty to purchase]]*Table1[[#This Row],[Std. Price ($)]]</f>
        <v>1018641.5554523685</v>
      </c>
      <c r="AA1477" s="59"/>
      <c r="AB1477" s="59"/>
      <c r="AC1477" s="61">
        <f>Table1[[#This Row],[On Hand Stock (units)]]-(12*Table1[[#This Row],[APU
(units)]])</f>
        <v>-4002.4045517708391</v>
      </c>
      <c r="AD1477" s="64">
        <v>2232</v>
      </c>
      <c r="AE1477" s="65">
        <f>AD1477*Table1[[#This Row],[Std. Price ($)]]</f>
        <v>47913.721495199999</v>
      </c>
    </row>
    <row r="1478" spans="1:31" ht="18.5" x14ac:dyDescent="0.35">
      <c r="A1478" s="46">
        <v>62669.728571967542</v>
      </c>
      <c r="B1478" s="47">
        <v>10.6263082</v>
      </c>
      <c r="C1478" s="47">
        <v>1380.2330655176715</v>
      </c>
      <c r="D1478" s="47">
        <f>Table1[[#This Row],[On-Hand Stock ($)]]/Table1[[#This Row],[Std. Price ($)]]</f>
        <v>129.88829606106017</v>
      </c>
      <c r="E1478" s="48">
        <v>372</v>
      </c>
      <c r="F1478" s="49">
        <v>-0.6</v>
      </c>
      <c r="G1478" s="48">
        <v>0.71</v>
      </c>
      <c r="H1478" s="48">
        <v>0.4</v>
      </c>
      <c r="I1478" s="48">
        <v>13</v>
      </c>
      <c r="J1478" s="55">
        <f>Table1[[#This Row],[APU
(units)]]+(Table1[[#This Row],[APU Trend]]*Table1[[#This Row],[APU
(units)]])</f>
        <v>148.80000000000001</v>
      </c>
      <c r="K1478" s="55" t="str">
        <f>IF(Table1[[#This Row],[On Hand Stock (units)]]&gt;J1478,"Yes","No")</f>
        <v>No</v>
      </c>
      <c r="L1478" s="55">
        <f>Table1[[#This Row],[Lead Time (days)]]/Table1[[#This Row],[S-OTD]]</f>
        <v>18.30985915492958</v>
      </c>
      <c r="M1478" s="55">
        <f>(Table1[[#This Row],[Demand variability (COV)]]/100)*E1478</f>
        <v>1.488</v>
      </c>
      <c r="N1478" s="55">
        <f>AVERAGE(Table1[[#This Row],[Lead Time (days)]],Table1[[#This Row],[Exp. Lead time]])</f>
        <v>15.65492957746479</v>
      </c>
      <c r="O1478" s="55">
        <f>(Table1[[#This Row],[Exp. Lead time]]-N1478)^2</f>
        <v>7.0486510612973676</v>
      </c>
      <c r="P1478" s="55">
        <v>7.0486510612973676</v>
      </c>
      <c r="Q1478" s="55">
        <f>1.64*SQRT(Table1[[#This Row],[Lead Time (days)]]*(M1478^2)+Table1[[#This Row],[APU
(units)]]*P1478)</f>
        <v>84.438216506936755</v>
      </c>
      <c r="R1478" s="58">
        <f>Table1[[#This Row],[Safety Stock]]+(E1478/30)*Table1[[#This Row],[Lead Time (days)]]</f>
        <v>245.63821650693677</v>
      </c>
      <c r="S1478" s="58" t="str">
        <f>IF(Table1[[#This Row],[On Hand Stock (units)]]&gt;R1478,"yes","no")</f>
        <v>no</v>
      </c>
      <c r="T1478" s="59">
        <f>Table1[[#This Row],[On Hand Stock (units)]]-J1478</f>
        <v>-18.911703938939837</v>
      </c>
      <c r="U1478" s="59">
        <f>Table1[[#This Row],[Exp. Lead time]]*Table1[[#This Row],[APU
(units)]]/30</f>
        <v>227.04225352112678</v>
      </c>
      <c r="V1478" s="59">
        <f>Table1[[#This Row],[On Hand Stock (units)]]+U1478</f>
        <v>356.93054958218693</v>
      </c>
      <c r="W1478" s="59" t="str">
        <f>IF(Table1[[#This Row],[On hand quantity after purchase]]&gt;Table1[[#This Row],[APU  Projection for oct]],"Yes","No")</f>
        <v>Yes</v>
      </c>
      <c r="X1478" s="59">
        <f>AE1478-Table1[[#This Row],[On Hand Stock (units)]]</f>
        <v>-2501.6802863010589</v>
      </c>
      <c r="Y1478" s="59">
        <f>MAX(Table1[[#This Row],[Qty required to meet next quarter]],Table1[[#This Row],[MOQ/One lead time demand]])</f>
        <v>227.04225352112678</v>
      </c>
      <c r="Z1478" s="59">
        <f>Table1[[#This Row],[Qty to purchase]]*Table1[[#This Row],[Std. Price ($)]]</f>
        <v>2412.6209603380285</v>
      </c>
      <c r="AA1478" s="59"/>
      <c r="AB1478" s="59"/>
      <c r="AC1478" s="61">
        <f>Table1[[#This Row],[On Hand Stock (units)]]-(12*Table1[[#This Row],[APU
(units)]])</f>
        <v>-4334.1117039389401</v>
      </c>
      <c r="AD1478" s="64">
        <v>-223.19999999999987</v>
      </c>
      <c r="AE1478" s="65">
        <f>AD1478*Table1[[#This Row],[Std. Price ($)]]</f>
        <v>-2371.7919902399985</v>
      </c>
    </row>
    <row r="1479" spans="1:31" ht="18.5" x14ac:dyDescent="0.35">
      <c r="A1479" s="46">
        <v>79937.847940103456</v>
      </c>
      <c r="B1479" s="47">
        <v>18.605507300000003</v>
      </c>
      <c r="C1479" s="47">
        <v>7879.7665083079737</v>
      </c>
      <c r="D1479" s="47">
        <f>Table1[[#This Row],[On-Hand Stock ($)]]/Table1[[#This Row],[Std. Price ($)]]</f>
        <v>423.51796063673964</v>
      </c>
      <c r="E1479" s="48">
        <v>372</v>
      </c>
      <c r="F1479" s="49">
        <v>1.5</v>
      </c>
      <c r="G1479" s="48">
        <v>0.82</v>
      </c>
      <c r="H1479" s="48">
        <v>0.4</v>
      </c>
      <c r="I1479" s="48">
        <v>60</v>
      </c>
      <c r="J1479" s="55">
        <f>Table1[[#This Row],[APU
(units)]]+(Table1[[#This Row],[APU Trend]]*Table1[[#This Row],[APU
(units)]])</f>
        <v>930</v>
      </c>
      <c r="K1479" s="55" t="str">
        <f>IF(Table1[[#This Row],[On Hand Stock (units)]]&gt;J1479,"Yes","No")</f>
        <v>No</v>
      </c>
      <c r="L1479" s="55">
        <f>Table1[[#This Row],[Lead Time (days)]]/Table1[[#This Row],[S-OTD]]</f>
        <v>73.170731707317074</v>
      </c>
      <c r="M1479" s="55">
        <f>(Table1[[#This Row],[Demand variability (COV)]]/100)*E1479</f>
        <v>1.488</v>
      </c>
      <c r="N1479" s="55">
        <f>AVERAGE(Table1[[#This Row],[Lead Time (days)]],Table1[[#This Row],[Exp. Lead time]])</f>
        <v>66.585365853658544</v>
      </c>
      <c r="O1479" s="55">
        <f>(Table1[[#This Row],[Exp. Lead time]]-N1479)^2</f>
        <v>43.367043426531737</v>
      </c>
      <c r="P1479" s="55">
        <v>43.367043426531737</v>
      </c>
      <c r="Q1479" s="55">
        <f>1.64*SQRT(Table1[[#This Row],[Lead Time (days)]]*(M1479^2)+Table1[[#This Row],[APU
(units)]]*P1479)</f>
        <v>209.15876673509027</v>
      </c>
      <c r="R1479" s="58">
        <f>Table1[[#This Row],[Safety Stock]]+(E1479/30)*Table1[[#This Row],[Lead Time (days)]]</f>
        <v>953.15876673509024</v>
      </c>
      <c r="S1479" s="58" t="str">
        <f>IF(Table1[[#This Row],[On Hand Stock (units)]]&gt;R1479,"yes","no")</f>
        <v>no</v>
      </c>
      <c r="T1479" s="59">
        <f>Table1[[#This Row],[On Hand Stock (units)]]-J1479</f>
        <v>-506.48203936326036</v>
      </c>
      <c r="U1479" s="59">
        <f>Table1[[#This Row],[Exp. Lead time]]*Table1[[#This Row],[APU
(units)]]/30</f>
        <v>907.31707317073176</v>
      </c>
      <c r="V1479" s="59">
        <f>Table1[[#This Row],[On Hand Stock (units)]]+U1479</f>
        <v>1330.8350338074715</v>
      </c>
      <c r="W1479" s="59" t="str">
        <f>IF(Table1[[#This Row],[On hand quantity after purchase]]&gt;Table1[[#This Row],[APU  Projection for oct]],"Yes","No")</f>
        <v>Yes</v>
      </c>
      <c r="X1479" s="59">
        <f>AE1479-Table1[[#This Row],[On Hand Stock (units)]]</f>
        <v>82631.46662656327</v>
      </c>
      <c r="Y1479" s="59">
        <f>MAX(Table1[[#This Row],[Qty required to meet next quarter]],Table1[[#This Row],[MOQ/One lead time demand]])</f>
        <v>82631.46662656327</v>
      </c>
      <c r="Z1479" s="59">
        <f>Table1[[#This Row],[Qty to purchase]]*Table1[[#This Row],[Std. Price ($)]]</f>
        <v>1537400.3555302296</v>
      </c>
      <c r="AA1479" s="59"/>
      <c r="AB1479" s="59"/>
      <c r="AC1479" s="61">
        <f>Table1[[#This Row],[On Hand Stock (units)]]-(12*Table1[[#This Row],[APU
(units)]])</f>
        <v>-4040.4820393632604</v>
      </c>
      <c r="AD1479" s="64">
        <v>4464</v>
      </c>
      <c r="AE1479" s="65">
        <f>AD1479*Table1[[#This Row],[Std. Price ($)]]</f>
        <v>83054.984587200015</v>
      </c>
    </row>
    <row r="1480" spans="1:31" ht="18.5" x14ac:dyDescent="0.35">
      <c r="A1480" s="46">
        <v>75778.010451165872</v>
      </c>
      <c r="B1480" s="47">
        <v>18.559079499999999</v>
      </c>
      <c r="C1480" s="47">
        <v>7862.3499415034539</v>
      </c>
      <c r="D1480" s="47">
        <f>Table1[[#This Row],[On-Hand Stock ($)]]/Table1[[#This Row],[Std. Price ($)]]</f>
        <v>423.63900329773651</v>
      </c>
      <c r="E1480" s="48">
        <v>372</v>
      </c>
      <c r="F1480" s="49">
        <v>0.8</v>
      </c>
      <c r="G1480" s="48">
        <v>0.82</v>
      </c>
      <c r="H1480" s="48">
        <v>0.4</v>
      </c>
      <c r="I1480" s="48">
        <v>60</v>
      </c>
      <c r="J1480" s="55">
        <f>Table1[[#This Row],[APU
(units)]]+(Table1[[#This Row],[APU Trend]]*Table1[[#This Row],[APU
(units)]])</f>
        <v>669.6</v>
      </c>
      <c r="K1480" s="55" t="str">
        <f>IF(Table1[[#This Row],[On Hand Stock (units)]]&gt;J1480,"Yes","No")</f>
        <v>No</v>
      </c>
      <c r="L1480" s="55">
        <f>Table1[[#This Row],[Lead Time (days)]]/Table1[[#This Row],[S-OTD]]</f>
        <v>73.170731707317074</v>
      </c>
      <c r="M1480" s="55">
        <f>(Table1[[#This Row],[Demand variability (COV)]]/100)*E1480</f>
        <v>1.488</v>
      </c>
      <c r="N1480" s="55">
        <f>AVERAGE(Table1[[#This Row],[Lead Time (days)]],Table1[[#This Row],[Exp. Lead time]])</f>
        <v>66.585365853658544</v>
      </c>
      <c r="O1480" s="55">
        <f>(Table1[[#This Row],[Exp. Lead time]]-N1480)^2</f>
        <v>43.367043426531737</v>
      </c>
      <c r="P1480" s="55">
        <v>43.367043426531737</v>
      </c>
      <c r="Q1480" s="55">
        <f>1.64*SQRT(Table1[[#This Row],[Lead Time (days)]]*(M1480^2)+Table1[[#This Row],[APU
(units)]]*P1480)</f>
        <v>209.15876673509027</v>
      </c>
      <c r="R1480" s="58">
        <f>Table1[[#This Row],[Safety Stock]]+(E1480/30)*Table1[[#This Row],[Lead Time (days)]]</f>
        <v>953.15876673509024</v>
      </c>
      <c r="S1480" s="58" t="str">
        <f>IF(Table1[[#This Row],[On Hand Stock (units)]]&gt;R1480,"yes","no")</f>
        <v>no</v>
      </c>
      <c r="T1480" s="59">
        <f>Table1[[#This Row],[On Hand Stock (units)]]-J1480</f>
        <v>-245.96099670226351</v>
      </c>
      <c r="U1480" s="59">
        <f>Table1[[#This Row],[Exp. Lead time]]*Table1[[#This Row],[APU
(units)]]/30</f>
        <v>907.31707317073176</v>
      </c>
      <c r="V1480" s="59">
        <f>Table1[[#This Row],[On Hand Stock (units)]]+U1480</f>
        <v>1330.9560764684684</v>
      </c>
      <c r="W1480" s="59" t="str">
        <f>IF(Table1[[#This Row],[On hand quantity after purchase]]&gt;Table1[[#This Row],[APU  Projection for oct]],"Yes","No")</f>
        <v>Yes</v>
      </c>
      <c r="X1480" s="59">
        <f>AE1480-Table1[[#This Row],[On Hand Stock (units)]]</f>
        <v>53427.386073902271</v>
      </c>
      <c r="Y1480" s="59">
        <f>MAX(Table1[[#This Row],[Qty required to meet next quarter]],Table1[[#This Row],[MOQ/One lead time demand]])</f>
        <v>53427.386073902271</v>
      </c>
      <c r="Z1480" s="59">
        <f>Table1[[#This Row],[Qty to purchase]]*Table1[[#This Row],[Std. Price ($)]]</f>
        <v>991563.10562274512</v>
      </c>
      <c r="AA1480" s="59"/>
      <c r="AB1480" s="59"/>
      <c r="AC1480" s="61">
        <f>Table1[[#This Row],[On Hand Stock (units)]]-(12*Table1[[#This Row],[APU
(units)]])</f>
        <v>-4040.3609967022635</v>
      </c>
      <c r="AD1480" s="64">
        <v>2901.6000000000004</v>
      </c>
      <c r="AE1480" s="65">
        <f>AD1480*Table1[[#This Row],[Std. Price ($)]]</f>
        <v>53851.025077200007</v>
      </c>
    </row>
    <row r="1481" spans="1:31" ht="18.5" x14ac:dyDescent="0.35">
      <c r="A1481" s="46">
        <v>53079.258848230056</v>
      </c>
      <c r="B1481" s="47">
        <v>18.942100800000002</v>
      </c>
      <c r="C1481" s="47">
        <v>9000.1474914912014</v>
      </c>
      <c r="D1481" s="47">
        <f>Table1[[#This Row],[On-Hand Stock ($)]]/Table1[[#This Row],[Std. Price ($)]]</f>
        <v>475.13987949484465</v>
      </c>
      <c r="E1481" s="48">
        <v>372</v>
      </c>
      <c r="F1481" s="49">
        <v>-0.1</v>
      </c>
      <c r="G1481" s="48">
        <v>0.7</v>
      </c>
      <c r="H1481" s="48">
        <v>0.4</v>
      </c>
      <c r="I1481" s="48">
        <v>60</v>
      </c>
      <c r="J1481" s="55">
        <f>Table1[[#This Row],[APU
(units)]]+(Table1[[#This Row],[APU Trend]]*Table1[[#This Row],[APU
(units)]])</f>
        <v>334.8</v>
      </c>
      <c r="K1481" s="55" t="str">
        <f>IF(Table1[[#This Row],[On Hand Stock (units)]]&gt;J1481,"Yes","No")</f>
        <v>Yes</v>
      </c>
      <c r="L1481" s="55">
        <f>Table1[[#This Row],[Lead Time (days)]]/Table1[[#This Row],[S-OTD]]</f>
        <v>85.714285714285722</v>
      </c>
      <c r="M1481" s="55">
        <f>(Table1[[#This Row],[Demand variability (COV)]]/100)*E1481</f>
        <v>1.488</v>
      </c>
      <c r="N1481" s="55">
        <f>AVERAGE(Table1[[#This Row],[Lead Time (days)]],Table1[[#This Row],[Exp. Lead time]])</f>
        <v>72.857142857142861</v>
      </c>
      <c r="O1481" s="55">
        <f>(Table1[[#This Row],[Exp. Lead time]]-N1481)^2</f>
        <v>165.30612244897969</v>
      </c>
      <c r="P1481" s="55">
        <v>165.30612244897969</v>
      </c>
      <c r="Q1481" s="55">
        <f>1.64*SQRT(Table1[[#This Row],[Lead Time (days)]]*(M1481^2)+Table1[[#This Row],[APU
(units)]]*P1481)</f>
        <v>407.12558598467939</v>
      </c>
      <c r="R1481" s="58">
        <f>Table1[[#This Row],[Safety Stock]]+(E1481/30)*Table1[[#This Row],[Lead Time (days)]]</f>
        <v>1151.1255859846794</v>
      </c>
      <c r="S1481" s="58" t="str">
        <f>IF(Table1[[#This Row],[On Hand Stock (units)]]&gt;R1481,"yes","no")</f>
        <v>no</v>
      </c>
      <c r="T1481" s="59">
        <f>Table1[[#This Row],[On Hand Stock (units)]]-J1481</f>
        <v>140.33987949484464</v>
      </c>
      <c r="U1481" s="59">
        <f>Table1[[#This Row],[Exp. Lead time]]*Table1[[#This Row],[APU
(units)]]/30</f>
        <v>1062.8571428571429</v>
      </c>
      <c r="V1481" s="59">
        <f>Table1[[#This Row],[On Hand Stock (units)]]+U1481</f>
        <v>1537.9970223519877</v>
      </c>
      <c r="W1481" s="59" t="str">
        <f>IF(Table1[[#This Row],[On hand quantity after purchase]]&gt;Table1[[#This Row],[APU  Projection for oct]],"Yes","No")</f>
        <v>Yes</v>
      </c>
      <c r="X1481" s="59">
        <f>AE1481-Table1[[#This Row],[On Hand Stock (units)]]</f>
        <v>16436.36771474516</v>
      </c>
      <c r="Y1481" s="59">
        <f>MAX(Table1[[#This Row],[Qty required to meet next quarter]],Table1[[#This Row],[MOQ/One lead time demand]])</f>
        <v>16436.36771474516</v>
      </c>
      <c r="Z1481" s="59">
        <f>Table1[[#This Row],[Qty to purchase]]*Table1[[#This Row],[Std. Price ($)]]</f>
        <v>311339.33403856849</v>
      </c>
      <c r="AA1481" s="59"/>
      <c r="AB1481" s="59"/>
      <c r="AC1481" s="61">
        <f>Table1[[#This Row],[On Hand Stock (units)]]-(12*Table1[[#This Row],[APU
(units)]])</f>
        <v>-3988.8601205051555</v>
      </c>
      <c r="AD1481" s="64">
        <v>892.80000000000007</v>
      </c>
      <c r="AE1481" s="65">
        <f>AD1481*Table1[[#This Row],[Std. Price ($)]]</f>
        <v>16911.507594240004</v>
      </c>
    </row>
    <row r="1482" spans="1:31" ht="18.5" x14ac:dyDescent="0.35">
      <c r="A1482" s="46">
        <v>29275.115706583976</v>
      </c>
      <c r="B1482" s="47">
        <v>10.029071800000001</v>
      </c>
      <c r="C1482" s="47">
        <v>1139.1943454719215</v>
      </c>
      <c r="D1482" s="47">
        <f>Table1[[#This Row],[On-Hand Stock ($)]]/Table1[[#This Row],[Std. Price ($)]]</f>
        <v>113.58921026688844</v>
      </c>
      <c r="E1482" s="48">
        <v>406</v>
      </c>
      <c r="F1482" s="49">
        <v>1.5</v>
      </c>
      <c r="G1482" s="48">
        <v>1</v>
      </c>
      <c r="H1482" s="48">
        <v>0.42</v>
      </c>
      <c r="I1482" s="48">
        <v>17</v>
      </c>
      <c r="J1482" s="55">
        <f>Table1[[#This Row],[APU
(units)]]+(Table1[[#This Row],[APU Trend]]*Table1[[#This Row],[APU
(units)]])</f>
        <v>1015</v>
      </c>
      <c r="K1482" s="55" t="str">
        <f>IF(Table1[[#This Row],[On Hand Stock (units)]]&gt;J1482,"Yes","No")</f>
        <v>No</v>
      </c>
      <c r="L1482" s="55">
        <f>Table1[[#This Row],[Lead Time (days)]]/Table1[[#This Row],[S-OTD]]</f>
        <v>17</v>
      </c>
      <c r="M1482" s="55">
        <f>(Table1[[#This Row],[Demand variability (COV)]]/100)*E1482</f>
        <v>1.7051999999999998</v>
      </c>
      <c r="N1482" s="55">
        <f>AVERAGE(Table1[[#This Row],[Lead Time (days)]],Table1[[#This Row],[Exp. Lead time]])</f>
        <v>17</v>
      </c>
      <c r="O1482" s="55">
        <f>(Table1[[#This Row],[Exp. Lead time]]-N1482)^2</f>
        <v>0</v>
      </c>
      <c r="P1482" s="55">
        <v>0</v>
      </c>
      <c r="Q1482" s="55">
        <f>1.64*SQRT(Table1[[#This Row],[Lead Time (days)]]*(M1482^2)+Table1[[#This Row],[APU
(units)]]*P1482)</f>
        <v>11.530380328997303</v>
      </c>
      <c r="R1482" s="58">
        <f>Table1[[#This Row],[Safety Stock]]+(E1482/30)*Table1[[#This Row],[Lead Time (days)]]</f>
        <v>241.59704699566396</v>
      </c>
      <c r="S1482" s="58" t="str">
        <f>IF(Table1[[#This Row],[On Hand Stock (units)]]&gt;R1482,"yes","no")</f>
        <v>no</v>
      </c>
      <c r="T1482" s="59">
        <f>Table1[[#This Row],[On Hand Stock (units)]]-J1482</f>
        <v>-901.41078973311153</v>
      </c>
      <c r="U1482" s="59">
        <f>Table1[[#This Row],[Exp. Lead time]]*Table1[[#This Row],[APU
(units)]]/30</f>
        <v>230.06666666666666</v>
      </c>
      <c r="V1482" s="59">
        <f>Table1[[#This Row],[On Hand Stock (units)]]+U1482</f>
        <v>343.65587693355508</v>
      </c>
      <c r="W1482" s="59" t="str">
        <f>IF(Table1[[#This Row],[On hand quantity after purchase]]&gt;Table1[[#This Row],[APU  Projection for oct]],"Yes","No")</f>
        <v>No</v>
      </c>
      <c r="X1482" s="59">
        <f>AE1482-Table1[[#This Row],[On Hand Stock (units)]]</f>
        <v>48748.048599333117</v>
      </c>
      <c r="Y1482" s="59">
        <f>MAX(Table1[[#This Row],[Qty required to meet next quarter]],Table1[[#This Row],[MOQ/One lead time demand]])</f>
        <v>48748.048599333117</v>
      </c>
      <c r="Z1482" s="59">
        <f>Table1[[#This Row],[Qty to purchase]]*Table1[[#This Row],[Std. Price ($)]]</f>
        <v>488897.67951260129</v>
      </c>
      <c r="AA1482" s="59"/>
      <c r="AB1482" s="59"/>
      <c r="AC1482" s="61">
        <f>Table1[[#This Row],[On Hand Stock (units)]]-(12*Table1[[#This Row],[APU
(units)]])</f>
        <v>-4758.4107897331114</v>
      </c>
      <c r="AD1482" s="64">
        <v>4872</v>
      </c>
      <c r="AE1482" s="65">
        <f>AD1482*Table1[[#This Row],[Std. Price ($)]]</f>
        <v>48861.637809600004</v>
      </c>
    </row>
    <row r="1483" spans="1:31" ht="18.5" x14ac:dyDescent="0.35">
      <c r="A1483" s="46">
        <v>45494.158419282547</v>
      </c>
      <c r="B1483" s="47">
        <v>7.4411209999999999</v>
      </c>
      <c r="C1483" s="47">
        <v>7240.0300107421435</v>
      </c>
      <c r="D1483" s="47">
        <f>Table1[[#This Row],[On-Hand Stock ($)]]/Table1[[#This Row],[Std. Price ($)]]</f>
        <v>972.97571303331097</v>
      </c>
      <c r="E1483" s="48">
        <v>672</v>
      </c>
      <c r="F1483" s="49">
        <v>0.6</v>
      </c>
      <c r="G1483" s="48">
        <v>1</v>
      </c>
      <c r="H1483" s="48">
        <v>0.68</v>
      </c>
      <c r="I1483" s="48">
        <v>46</v>
      </c>
      <c r="J1483" s="55">
        <f>Table1[[#This Row],[APU
(units)]]+(Table1[[#This Row],[APU Trend]]*Table1[[#This Row],[APU
(units)]])</f>
        <v>1075.2</v>
      </c>
      <c r="K1483" s="55" t="str">
        <f>IF(Table1[[#This Row],[On Hand Stock (units)]]&gt;J1483,"Yes","No")</f>
        <v>No</v>
      </c>
      <c r="L1483" s="55">
        <f>Table1[[#This Row],[Lead Time (days)]]/Table1[[#This Row],[S-OTD]]</f>
        <v>46</v>
      </c>
      <c r="M1483" s="55">
        <f>(Table1[[#This Row],[Demand variability (COV)]]/100)*E1483</f>
        <v>4.5696000000000003</v>
      </c>
      <c r="N1483" s="55">
        <f>AVERAGE(Table1[[#This Row],[Lead Time (days)]],Table1[[#This Row],[Exp. Lead time]])</f>
        <v>46</v>
      </c>
      <c r="O1483" s="55">
        <f>(Table1[[#This Row],[Exp. Lead time]]-N1483)^2</f>
        <v>0</v>
      </c>
      <c r="P1483" s="55">
        <v>0</v>
      </c>
      <c r="Q1483" s="55">
        <f>1.64*SQRT(Table1[[#This Row],[Lead Time (days)]]*(M1483^2)+Table1[[#This Row],[APU
(units)]]*P1483)</f>
        <v>50.827757549058326</v>
      </c>
      <c r="R1483" s="58">
        <f>Table1[[#This Row],[Safety Stock]]+(E1483/30)*Table1[[#This Row],[Lead Time (days)]]</f>
        <v>1081.2277575490582</v>
      </c>
      <c r="S1483" s="58" t="str">
        <f>IF(Table1[[#This Row],[On Hand Stock (units)]]&gt;R1483,"yes","no")</f>
        <v>no</v>
      </c>
      <c r="T1483" s="59">
        <f>Table1[[#This Row],[On Hand Stock (units)]]-J1483</f>
        <v>-102.22428696668908</v>
      </c>
      <c r="U1483" s="59">
        <f>Table1[[#This Row],[Exp. Lead time]]*Table1[[#This Row],[APU
(units)]]/30</f>
        <v>1030.4000000000001</v>
      </c>
      <c r="V1483" s="59">
        <f>Table1[[#This Row],[On Hand Stock (units)]]+U1483</f>
        <v>2003.3757130333111</v>
      </c>
      <c r="W1483" s="59" t="str">
        <f>IF(Table1[[#This Row],[On hand quantity after purchase]]&gt;Table1[[#This Row],[APU  Projection for oct]],"Yes","No")</f>
        <v>Yes</v>
      </c>
      <c r="X1483" s="59">
        <f>AE1483-Table1[[#This Row],[On Hand Stock (units)]]</f>
        <v>32029.884146166696</v>
      </c>
      <c r="Y1483" s="59">
        <f>MAX(Table1[[#This Row],[Qty required to meet next quarter]],Table1[[#This Row],[MOQ/One lead time demand]])</f>
        <v>32029.884146166696</v>
      </c>
      <c r="Z1483" s="59">
        <f>Table1[[#This Row],[Qty to purchase]]*Table1[[#This Row],[Std. Price ($)]]</f>
        <v>238338.24354760806</v>
      </c>
      <c r="AA1483" s="59"/>
      <c r="AB1483" s="59"/>
      <c r="AC1483" s="61">
        <f>Table1[[#This Row],[On Hand Stock (units)]]-(12*Table1[[#This Row],[APU
(units)]])</f>
        <v>-7091.024286966689</v>
      </c>
      <c r="AD1483" s="64">
        <v>4435.2000000000007</v>
      </c>
      <c r="AE1483" s="65">
        <f>AD1483*Table1[[#This Row],[Std. Price ($)]]</f>
        <v>33002.859859200005</v>
      </c>
    </row>
    <row r="1484" spans="1:31" ht="18.5" x14ac:dyDescent="0.35">
      <c r="A1484" s="46">
        <v>14606.237238854903</v>
      </c>
      <c r="B1484" s="47">
        <v>12.766196000000001</v>
      </c>
      <c r="C1484" s="47">
        <v>3354.9847639028749</v>
      </c>
      <c r="D1484" s="47">
        <f>Table1[[#This Row],[On-Hand Stock ($)]]/Table1[[#This Row],[Std. Price ($)]]</f>
        <v>262.80222894140701</v>
      </c>
      <c r="E1484" s="48">
        <v>478</v>
      </c>
      <c r="F1484" s="49">
        <v>1.2</v>
      </c>
      <c r="G1484" s="48">
        <v>1</v>
      </c>
      <c r="H1484" s="48">
        <v>0.43</v>
      </c>
      <c r="I1484" s="48">
        <v>28</v>
      </c>
      <c r="J1484" s="55">
        <f>Table1[[#This Row],[APU
(units)]]+(Table1[[#This Row],[APU Trend]]*Table1[[#This Row],[APU
(units)]])</f>
        <v>1051.5999999999999</v>
      </c>
      <c r="K1484" s="55" t="str">
        <f>IF(Table1[[#This Row],[On Hand Stock (units)]]&gt;J1484,"Yes","No")</f>
        <v>No</v>
      </c>
      <c r="L1484" s="55">
        <f>Table1[[#This Row],[Lead Time (days)]]/Table1[[#This Row],[S-OTD]]</f>
        <v>28</v>
      </c>
      <c r="M1484" s="55">
        <f>(Table1[[#This Row],[Demand variability (COV)]]/100)*E1484</f>
        <v>2.0554000000000001</v>
      </c>
      <c r="N1484" s="55">
        <f>AVERAGE(Table1[[#This Row],[Lead Time (days)]],Table1[[#This Row],[Exp. Lead time]])</f>
        <v>28</v>
      </c>
      <c r="O1484" s="55">
        <f>(Table1[[#This Row],[Exp. Lead time]]-N1484)^2</f>
        <v>0</v>
      </c>
      <c r="P1484" s="55">
        <v>0</v>
      </c>
      <c r="Q1484" s="55">
        <f>1.64*SQRT(Table1[[#This Row],[Lead Time (days)]]*(M1484^2)+Table1[[#This Row],[APU
(units)]]*P1484)</f>
        <v>17.836893362819882</v>
      </c>
      <c r="R1484" s="58">
        <f>Table1[[#This Row],[Safety Stock]]+(E1484/30)*Table1[[#This Row],[Lead Time (days)]]</f>
        <v>463.97022669615319</v>
      </c>
      <c r="S1484" s="58" t="str">
        <f>IF(Table1[[#This Row],[On Hand Stock (units)]]&gt;R1484,"yes","no")</f>
        <v>no</v>
      </c>
      <c r="T1484" s="59">
        <f>Table1[[#This Row],[On Hand Stock (units)]]-J1484</f>
        <v>-788.79777105859284</v>
      </c>
      <c r="U1484" s="59">
        <f>Table1[[#This Row],[Exp. Lead time]]*Table1[[#This Row],[APU
(units)]]/30</f>
        <v>446.13333333333333</v>
      </c>
      <c r="V1484" s="59">
        <f>Table1[[#This Row],[On Hand Stock (units)]]+U1484</f>
        <v>708.93556227474028</v>
      </c>
      <c r="W1484" s="59" t="str">
        <f>IF(Table1[[#This Row],[On hand quantity after purchase]]&gt;Table1[[#This Row],[APU  Projection for oct]],"Yes","No")</f>
        <v>No</v>
      </c>
      <c r="X1484" s="59">
        <f>AE1484-Table1[[#This Row],[On Hand Stock (units)]]</f>
        <v>61980.062988658603</v>
      </c>
      <c r="Y1484" s="59">
        <f>MAX(Table1[[#This Row],[Qty required to meet next quarter]],Table1[[#This Row],[MOQ/One lead time demand]])</f>
        <v>61980.062988658603</v>
      </c>
      <c r="Z1484" s="59">
        <f>Table1[[#This Row],[Qty to purchase]]*Table1[[#This Row],[Std. Price ($)]]</f>
        <v>791249.6322055615</v>
      </c>
      <c r="AA1484" s="59"/>
      <c r="AB1484" s="59"/>
      <c r="AC1484" s="61">
        <f>Table1[[#This Row],[On Hand Stock (units)]]-(12*Table1[[#This Row],[APU
(units)]])</f>
        <v>-5473.1977710585934</v>
      </c>
      <c r="AD1484" s="64">
        <v>4875.6000000000004</v>
      </c>
      <c r="AE1484" s="65">
        <f>AD1484*Table1[[#This Row],[Std. Price ($)]]</f>
        <v>62242.865217600011</v>
      </c>
    </row>
    <row r="1485" spans="1:31" ht="18.5" x14ac:dyDescent="0.35">
      <c r="A1485" s="46">
        <v>15253.359541819023</v>
      </c>
      <c r="B1485" s="47">
        <v>22.706271600000001</v>
      </c>
      <c r="C1485" s="47">
        <v>3928.1996478708011</v>
      </c>
      <c r="D1485" s="47">
        <f>Table1[[#This Row],[On-Hand Stock ($)]]/Table1[[#This Row],[Std. Price ($)]]</f>
        <v>173.00064568375905</v>
      </c>
      <c r="E1485" s="48">
        <v>372</v>
      </c>
      <c r="F1485" s="49">
        <v>1.2</v>
      </c>
      <c r="G1485" s="48">
        <v>0.85</v>
      </c>
      <c r="H1485" s="48">
        <v>0.51</v>
      </c>
      <c r="I1485" s="48">
        <v>21</v>
      </c>
      <c r="J1485" s="55">
        <f>Table1[[#This Row],[APU
(units)]]+(Table1[[#This Row],[APU Trend]]*Table1[[#This Row],[APU
(units)]])</f>
        <v>818.4</v>
      </c>
      <c r="K1485" s="55" t="str">
        <f>IF(Table1[[#This Row],[On Hand Stock (units)]]&gt;J1485,"Yes","No")</f>
        <v>No</v>
      </c>
      <c r="L1485" s="55">
        <f>Table1[[#This Row],[Lead Time (days)]]/Table1[[#This Row],[S-OTD]]</f>
        <v>24.705882352941178</v>
      </c>
      <c r="M1485" s="55">
        <f>(Table1[[#This Row],[Demand variability (COV)]]/100)*E1485</f>
        <v>1.8972000000000002</v>
      </c>
      <c r="N1485" s="55">
        <f>AVERAGE(Table1[[#This Row],[Lead Time (days)]],Table1[[#This Row],[Exp. Lead time]])</f>
        <v>22.852941176470587</v>
      </c>
      <c r="O1485" s="55">
        <f>(Table1[[#This Row],[Exp. Lead time]]-N1485)^2</f>
        <v>3.433391003460216</v>
      </c>
      <c r="P1485" s="55">
        <v>3.433391003460216</v>
      </c>
      <c r="Q1485" s="55">
        <f>1.64*SQRT(Table1[[#This Row],[Lead Time (days)]]*(M1485^2)+Table1[[#This Row],[APU
(units)]]*P1485)</f>
        <v>60.320086831444442</v>
      </c>
      <c r="R1485" s="58">
        <f>Table1[[#This Row],[Safety Stock]]+(E1485/30)*Table1[[#This Row],[Lead Time (days)]]</f>
        <v>320.72008683144446</v>
      </c>
      <c r="S1485" s="58" t="str">
        <f>IF(Table1[[#This Row],[On Hand Stock (units)]]&gt;R1485,"yes","no")</f>
        <v>no</v>
      </c>
      <c r="T1485" s="59">
        <f>Table1[[#This Row],[On Hand Stock (units)]]-J1485</f>
        <v>-645.39935431624099</v>
      </c>
      <c r="U1485" s="59">
        <f>Table1[[#This Row],[Exp. Lead time]]*Table1[[#This Row],[APU
(units)]]/30</f>
        <v>306.35294117647061</v>
      </c>
      <c r="V1485" s="59">
        <f>Table1[[#This Row],[On Hand Stock (units)]]+U1485</f>
        <v>479.35358686022965</v>
      </c>
      <c r="W1485" s="59" t="str">
        <f>IF(Table1[[#This Row],[On hand quantity after purchase]]&gt;Table1[[#This Row],[APU  Projection for oct]],"Yes","No")</f>
        <v>No</v>
      </c>
      <c r="X1485" s="59">
        <f>AE1485-Table1[[#This Row],[On Hand Stock (units)]]</f>
        <v>85983.676313356234</v>
      </c>
      <c r="Y1485" s="59">
        <f>MAX(Table1[[#This Row],[Qty required to meet next quarter]],Table1[[#This Row],[MOQ/One lead time demand]])</f>
        <v>85983.676313356234</v>
      </c>
      <c r="Z1485" s="59">
        <f>Table1[[#This Row],[Qty to purchase]]*Table1[[#This Row],[Std. Price ($)]]</f>
        <v>1952368.7075375535</v>
      </c>
      <c r="AA1485" s="59"/>
      <c r="AB1485" s="59"/>
      <c r="AC1485" s="61">
        <f>Table1[[#This Row],[On Hand Stock (units)]]-(12*Table1[[#This Row],[APU
(units)]])</f>
        <v>-4290.9993543162409</v>
      </c>
      <c r="AD1485" s="64">
        <v>3794.3999999999996</v>
      </c>
      <c r="AE1485" s="65">
        <f>AD1485*Table1[[#This Row],[Std. Price ($)]]</f>
        <v>86156.676959039993</v>
      </c>
    </row>
    <row r="1486" spans="1:31" ht="18.5" x14ac:dyDescent="0.35">
      <c r="A1486" s="46">
        <v>5404.5112577612572</v>
      </c>
      <c r="B1486" s="47">
        <v>61.560475200000006</v>
      </c>
      <c r="C1486" s="47">
        <v>17564.538111824768</v>
      </c>
      <c r="D1486" s="47">
        <f>Table1[[#This Row],[On-Hand Stock ($)]]/Table1[[#This Row],[Std. Price ($)]]</f>
        <v>285.32167847568479</v>
      </c>
      <c r="E1486" s="48">
        <v>406</v>
      </c>
      <c r="F1486" s="49">
        <v>0.5</v>
      </c>
      <c r="G1486" s="48">
        <v>0.7</v>
      </c>
      <c r="H1486" s="48">
        <v>0.49</v>
      </c>
      <c r="I1486" s="48">
        <v>31</v>
      </c>
      <c r="J1486" s="55">
        <f>Table1[[#This Row],[APU
(units)]]+(Table1[[#This Row],[APU Trend]]*Table1[[#This Row],[APU
(units)]])</f>
        <v>609</v>
      </c>
      <c r="K1486" s="55" t="str">
        <f>IF(Table1[[#This Row],[On Hand Stock (units)]]&gt;J1486,"Yes","No")</f>
        <v>No</v>
      </c>
      <c r="L1486" s="55">
        <f>Table1[[#This Row],[Lead Time (days)]]/Table1[[#This Row],[S-OTD]]</f>
        <v>44.285714285714292</v>
      </c>
      <c r="M1486" s="55">
        <f>(Table1[[#This Row],[Demand variability (COV)]]/100)*E1486</f>
        <v>1.9893999999999998</v>
      </c>
      <c r="N1486" s="55">
        <f>AVERAGE(Table1[[#This Row],[Lead Time (days)]],Table1[[#This Row],[Exp. Lead time]])</f>
        <v>37.642857142857146</v>
      </c>
      <c r="O1486" s="55">
        <f>(Table1[[#This Row],[Exp. Lead time]]-N1486)^2</f>
        <v>44.127551020408205</v>
      </c>
      <c r="P1486" s="55">
        <v>44.127551020408205</v>
      </c>
      <c r="Q1486" s="55">
        <f>1.64*SQRT(Table1[[#This Row],[Lead Time (days)]]*(M1486^2)+Table1[[#This Row],[APU
(units)]]*P1486)</f>
        <v>220.26411831074535</v>
      </c>
      <c r="R1486" s="58">
        <f>Table1[[#This Row],[Safety Stock]]+(E1486/30)*Table1[[#This Row],[Lead Time (days)]]</f>
        <v>639.79745164407859</v>
      </c>
      <c r="S1486" s="58" t="str">
        <f>IF(Table1[[#This Row],[On Hand Stock (units)]]&gt;R1486,"yes","no")</f>
        <v>no</v>
      </c>
      <c r="T1486" s="59">
        <f>Table1[[#This Row],[On Hand Stock (units)]]-J1486</f>
        <v>-323.67832152431521</v>
      </c>
      <c r="U1486" s="59">
        <f>Table1[[#This Row],[Exp. Lead time]]*Table1[[#This Row],[APU
(units)]]/30</f>
        <v>599.33333333333348</v>
      </c>
      <c r="V1486" s="59">
        <f>Table1[[#This Row],[On Hand Stock (units)]]+U1486</f>
        <v>884.65501180901833</v>
      </c>
      <c r="W1486" s="59" t="str">
        <f>IF(Table1[[#This Row],[On hand quantity after purchase]]&gt;Table1[[#This Row],[APU  Projection for oct]],"Yes","No")</f>
        <v>Yes</v>
      </c>
      <c r="X1486" s="59">
        <f>AE1486-Table1[[#This Row],[On Hand Stock (units)]]</f>
        <v>149675.99590872435</v>
      </c>
      <c r="Y1486" s="59">
        <f>MAX(Table1[[#This Row],[Qty required to meet next quarter]],Table1[[#This Row],[MOQ/One lead time demand]])</f>
        <v>149675.99590872435</v>
      </c>
      <c r="Z1486" s="59">
        <f>Table1[[#This Row],[Qty to purchase]]*Table1[[#This Row],[Std. Price ($)]]</f>
        <v>9214125.4341743272</v>
      </c>
      <c r="AA1486" s="59"/>
      <c r="AB1486" s="59"/>
      <c r="AC1486" s="61">
        <f>Table1[[#This Row],[On Hand Stock (units)]]-(12*Table1[[#This Row],[APU
(units)]])</f>
        <v>-4586.6783215243149</v>
      </c>
      <c r="AD1486" s="64">
        <v>2436</v>
      </c>
      <c r="AE1486" s="65">
        <f>AD1486*Table1[[#This Row],[Std. Price ($)]]</f>
        <v>149961.31758720003</v>
      </c>
    </row>
    <row r="1487" spans="1:31" ht="18.5" x14ac:dyDescent="0.35">
      <c r="A1487" s="46">
        <v>76912.215136926709</v>
      </c>
      <c r="B1487" s="47">
        <v>7.3150257999999999</v>
      </c>
      <c r="C1487" s="47">
        <v>6429.5596732039139</v>
      </c>
      <c r="D1487" s="47">
        <f>Table1[[#This Row],[On-Hand Stock ($)]]/Table1[[#This Row],[Std. Price ($)]]</f>
        <v>878.95242600564904</v>
      </c>
      <c r="E1487" s="48">
        <v>584</v>
      </c>
      <c r="F1487" s="49">
        <v>0.2</v>
      </c>
      <c r="G1487" s="48">
        <v>1</v>
      </c>
      <c r="H1487" s="48">
        <v>0.71</v>
      </c>
      <c r="I1487" s="48">
        <v>46</v>
      </c>
      <c r="J1487" s="55">
        <f>Table1[[#This Row],[APU
(units)]]+(Table1[[#This Row],[APU Trend]]*Table1[[#This Row],[APU
(units)]])</f>
        <v>700.8</v>
      </c>
      <c r="K1487" s="55" t="str">
        <f>IF(Table1[[#This Row],[On Hand Stock (units)]]&gt;J1487,"Yes","No")</f>
        <v>Yes</v>
      </c>
      <c r="L1487" s="55">
        <f>Table1[[#This Row],[Lead Time (days)]]/Table1[[#This Row],[S-OTD]]</f>
        <v>46</v>
      </c>
      <c r="M1487" s="55">
        <f>(Table1[[#This Row],[Demand variability (COV)]]/100)*E1487</f>
        <v>4.1463999999999999</v>
      </c>
      <c r="N1487" s="55">
        <f>AVERAGE(Table1[[#This Row],[Lead Time (days)]],Table1[[#This Row],[Exp. Lead time]])</f>
        <v>46</v>
      </c>
      <c r="O1487" s="55">
        <f>(Table1[[#This Row],[Exp. Lead time]]-N1487)^2</f>
        <v>0</v>
      </c>
      <c r="P1487" s="55">
        <v>0</v>
      </c>
      <c r="Q1487" s="55">
        <f>1.64*SQRT(Table1[[#This Row],[Lead Time (days)]]*(M1487^2)+Table1[[#This Row],[APU
(units)]]*P1487)</f>
        <v>46.120494988930197</v>
      </c>
      <c r="R1487" s="58">
        <f>Table1[[#This Row],[Safety Stock]]+(E1487/30)*Table1[[#This Row],[Lead Time (days)]]</f>
        <v>941.58716165559679</v>
      </c>
      <c r="S1487" s="58" t="str">
        <f>IF(Table1[[#This Row],[On Hand Stock (units)]]&gt;R1487,"yes","no")</f>
        <v>no</v>
      </c>
      <c r="T1487" s="59">
        <f>Table1[[#This Row],[On Hand Stock (units)]]-J1487</f>
        <v>178.15242600564909</v>
      </c>
      <c r="U1487" s="59">
        <f>Table1[[#This Row],[Exp. Lead time]]*Table1[[#This Row],[APU
(units)]]/30</f>
        <v>895.4666666666667</v>
      </c>
      <c r="V1487" s="59">
        <f>Table1[[#This Row],[On Hand Stock (units)]]+U1487</f>
        <v>1774.4190926723159</v>
      </c>
      <c r="W1487" s="59" t="str">
        <f>IF(Table1[[#This Row],[On hand quantity after purchase]]&gt;Table1[[#This Row],[APU  Projection for oct]],"Yes","No")</f>
        <v>Yes</v>
      </c>
      <c r="X1487" s="59">
        <f>AE1487-Table1[[#This Row],[On Hand Stock (units)]]</f>
        <v>17063.342856234351</v>
      </c>
      <c r="Y1487" s="59">
        <f>MAX(Table1[[#This Row],[Qty required to meet next quarter]],Table1[[#This Row],[MOQ/One lead time demand]])</f>
        <v>17063.342856234351</v>
      </c>
      <c r="Z1487" s="59">
        <f>Table1[[#This Row],[Qty to purchase]]*Table1[[#This Row],[Std. Price ($)]]</f>
        <v>124818.79322759996</v>
      </c>
      <c r="AA1487" s="59"/>
      <c r="AB1487" s="59"/>
      <c r="AC1487" s="61">
        <f>Table1[[#This Row],[On Hand Stock (units)]]-(12*Table1[[#This Row],[APU
(units)]])</f>
        <v>-6129.0475739943513</v>
      </c>
      <c r="AD1487" s="64">
        <v>2452.8000000000002</v>
      </c>
      <c r="AE1487" s="65">
        <f>AD1487*Table1[[#This Row],[Std. Price ($)]]</f>
        <v>17942.29528224</v>
      </c>
    </row>
    <row r="1488" spans="1:31" ht="18.5" x14ac:dyDescent="0.35">
      <c r="A1488" s="46">
        <v>21094.164785974146</v>
      </c>
      <c r="B1488" s="47">
        <v>9.8825801999999996</v>
      </c>
      <c r="C1488" s="47">
        <v>3889.7262267150568</v>
      </c>
      <c r="D1488" s="47">
        <f>Table1[[#This Row],[On-Hand Stock ($)]]/Table1[[#This Row],[Std. Price ($)]]</f>
        <v>393.59419787102331</v>
      </c>
      <c r="E1488" s="48">
        <v>680</v>
      </c>
      <c r="F1488" s="49">
        <v>1.5</v>
      </c>
      <c r="G1488" s="48">
        <v>0.82</v>
      </c>
      <c r="H1488" s="48">
        <v>0.52</v>
      </c>
      <c r="I1488" s="48">
        <v>23</v>
      </c>
      <c r="J1488" s="55">
        <f>Table1[[#This Row],[APU
(units)]]+(Table1[[#This Row],[APU Trend]]*Table1[[#This Row],[APU
(units)]])</f>
        <v>1700</v>
      </c>
      <c r="K1488" s="55" t="str">
        <f>IF(Table1[[#This Row],[On Hand Stock (units)]]&gt;J1488,"Yes","No")</f>
        <v>No</v>
      </c>
      <c r="L1488" s="55">
        <f>Table1[[#This Row],[Lead Time (days)]]/Table1[[#This Row],[S-OTD]]</f>
        <v>28.04878048780488</v>
      </c>
      <c r="M1488" s="55">
        <f>(Table1[[#This Row],[Demand variability (COV)]]/100)*E1488</f>
        <v>3.536</v>
      </c>
      <c r="N1488" s="55">
        <f>AVERAGE(Table1[[#This Row],[Lead Time (days)]],Table1[[#This Row],[Exp. Lead time]])</f>
        <v>25.524390243902438</v>
      </c>
      <c r="O1488" s="55">
        <f>(Table1[[#This Row],[Exp. Lead time]]-N1488)^2</f>
        <v>6.372546103509829</v>
      </c>
      <c r="P1488" s="55">
        <v>6.372546103509829</v>
      </c>
      <c r="Q1488" s="55">
        <f>1.64*SQRT(Table1[[#This Row],[Lead Time (days)]]*(M1488^2)+Table1[[#This Row],[APU
(units)]]*P1488)</f>
        <v>111.48269773017167</v>
      </c>
      <c r="R1488" s="58">
        <f>Table1[[#This Row],[Safety Stock]]+(E1488/30)*Table1[[#This Row],[Lead Time (days)]]</f>
        <v>632.81603106350508</v>
      </c>
      <c r="S1488" s="58" t="str">
        <f>IF(Table1[[#This Row],[On Hand Stock (units)]]&gt;R1488,"yes","no")</f>
        <v>no</v>
      </c>
      <c r="T1488" s="59">
        <f>Table1[[#This Row],[On Hand Stock (units)]]-J1488</f>
        <v>-1306.4058021289766</v>
      </c>
      <c r="U1488" s="59">
        <f>Table1[[#This Row],[Exp. Lead time]]*Table1[[#This Row],[APU
(units)]]/30</f>
        <v>635.77235772357733</v>
      </c>
      <c r="V1488" s="59">
        <f>Table1[[#This Row],[On Hand Stock (units)]]+U1488</f>
        <v>1029.3665555946006</v>
      </c>
      <c r="W1488" s="59" t="str">
        <f>IF(Table1[[#This Row],[On hand quantity after purchase]]&gt;Table1[[#This Row],[APU  Projection for oct]],"Yes","No")</f>
        <v>No</v>
      </c>
      <c r="X1488" s="59">
        <f>AE1488-Table1[[#This Row],[On Hand Stock (units)]]</f>
        <v>80248.260234128975</v>
      </c>
      <c r="Y1488" s="59">
        <f>MAX(Table1[[#This Row],[Qty required to meet next quarter]],Table1[[#This Row],[MOQ/One lead time demand]])</f>
        <v>80248.260234128975</v>
      </c>
      <c r="Z1488" s="59">
        <f>Table1[[#This Row],[Qty to purchase]]*Table1[[#This Row],[Std. Price ($)]]</f>
        <v>793059.86767425039</v>
      </c>
      <c r="AA1488" s="59"/>
      <c r="AB1488" s="59"/>
      <c r="AC1488" s="61">
        <f>Table1[[#This Row],[On Hand Stock (units)]]-(12*Table1[[#This Row],[APU
(units)]])</f>
        <v>-7766.4058021289766</v>
      </c>
      <c r="AD1488" s="64">
        <v>8160</v>
      </c>
      <c r="AE1488" s="65">
        <f>AD1488*Table1[[#This Row],[Std. Price ($)]]</f>
        <v>80641.854431999993</v>
      </c>
    </row>
    <row r="1489" spans="1:31" ht="18.5" x14ac:dyDescent="0.35">
      <c r="A1489" s="46">
        <v>30739.833469982146</v>
      </c>
      <c r="B1489" s="47">
        <v>7.3724959000000005</v>
      </c>
      <c r="C1489" s="47">
        <v>3484.2509341056561</v>
      </c>
      <c r="D1489" s="47">
        <f>Table1[[#This Row],[On-Hand Stock ($)]]/Table1[[#This Row],[Std. Price ($)]]</f>
        <v>472.60127117950054</v>
      </c>
      <c r="E1489" s="48">
        <v>494</v>
      </c>
      <c r="F1489" s="49">
        <v>0.5</v>
      </c>
      <c r="G1489" s="48">
        <v>1</v>
      </c>
      <c r="H1489" s="48">
        <v>0.4</v>
      </c>
      <c r="I1489" s="48">
        <v>46</v>
      </c>
      <c r="J1489" s="55">
        <f>Table1[[#This Row],[APU
(units)]]+(Table1[[#This Row],[APU Trend]]*Table1[[#This Row],[APU
(units)]])</f>
        <v>741</v>
      </c>
      <c r="K1489" s="55" t="str">
        <f>IF(Table1[[#This Row],[On Hand Stock (units)]]&gt;J1489,"Yes","No")</f>
        <v>No</v>
      </c>
      <c r="L1489" s="55">
        <f>Table1[[#This Row],[Lead Time (days)]]/Table1[[#This Row],[S-OTD]]</f>
        <v>46</v>
      </c>
      <c r="M1489" s="55">
        <f>(Table1[[#This Row],[Demand variability (COV)]]/100)*E1489</f>
        <v>1.976</v>
      </c>
      <c r="N1489" s="55">
        <f>AVERAGE(Table1[[#This Row],[Lead Time (days)]],Table1[[#This Row],[Exp. Lead time]])</f>
        <v>46</v>
      </c>
      <c r="O1489" s="55">
        <f>(Table1[[#This Row],[Exp. Lead time]]-N1489)^2</f>
        <v>0</v>
      </c>
      <c r="P1489" s="55">
        <v>0</v>
      </c>
      <c r="Q1489" s="55">
        <f>1.64*SQRT(Table1[[#This Row],[Lead Time (days)]]*(M1489^2)+Table1[[#This Row],[APU
(units)]]*P1489)</f>
        <v>21.979089836515069</v>
      </c>
      <c r="R1489" s="58">
        <f>Table1[[#This Row],[Safety Stock]]+(E1489/30)*Table1[[#This Row],[Lead Time (days)]]</f>
        <v>779.44575650318166</v>
      </c>
      <c r="S1489" s="58" t="str">
        <f>IF(Table1[[#This Row],[On Hand Stock (units)]]&gt;R1489,"yes","no")</f>
        <v>no</v>
      </c>
      <c r="T1489" s="59">
        <f>Table1[[#This Row],[On Hand Stock (units)]]-J1489</f>
        <v>-268.39872882049946</v>
      </c>
      <c r="U1489" s="59">
        <f>Table1[[#This Row],[Exp. Lead time]]*Table1[[#This Row],[APU
(units)]]/30</f>
        <v>757.4666666666667</v>
      </c>
      <c r="V1489" s="59">
        <f>Table1[[#This Row],[On Hand Stock (units)]]+U1489</f>
        <v>1230.0679378461673</v>
      </c>
      <c r="W1489" s="59" t="str">
        <f>IF(Table1[[#This Row],[On hand quantity after purchase]]&gt;Table1[[#This Row],[APU  Projection for oct]],"Yes","No")</f>
        <v>Yes</v>
      </c>
      <c r="X1489" s="59">
        <f>AE1489-Table1[[#This Row],[On Hand Stock (units)]]</f>
        <v>21379.4765764205</v>
      </c>
      <c r="Y1489" s="59">
        <f>MAX(Table1[[#This Row],[Qty required to meet next quarter]],Table1[[#This Row],[MOQ/One lead time demand]])</f>
        <v>21379.4765764205</v>
      </c>
      <c r="Z1489" s="59">
        <f>Table1[[#This Row],[Qty to purchase]]*Table1[[#This Row],[Std. Price ($)]]</f>
        <v>157620.10340380619</v>
      </c>
      <c r="AA1489" s="59"/>
      <c r="AB1489" s="59"/>
      <c r="AC1489" s="61">
        <f>Table1[[#This Row],[On Hand Stock (units)]]-(12*Table1[[#This Row],[APU
(units)]])</f>
        <v>-5455.3987288204999</v>
      </c>
      <c r="AD1489" s="64">
        <v>2964</v>
      </c>
      <c r="AE1489" s="65">
        <f>AD1489*Table1[[#This Row],[Std. Price ($)]]</f>
        <v>21852.077847600001</v>
      </c>
    </row>
    <row r="1490" spans="1:31" ht="18.5" x14ac:dyDescent="0.35">
      <c r="A1490" s="46">
        <v>65825.060610473491</v>
      </c>
      <c r="B1490" s="47">
        <v>15.201369300000001</v>
      </c>
      <c r="C1490" s="47">
        <v>229.08958592999389</v>
      </c>
      <c r="D1490" s="47">
        <f>Table1[[#This Row],[On-Hand Stock ($)]]/Table1[[#This Row],[Std. Price ($)]]</f>
        <v>15.070325666648587</v>
      </c>
      <c r="E1490" s="48">
        <v>526</v>
      </c>
      <c r="F1490" s="49">
        <v>0.4</v>
      </c>
      <c r="G1490" s="48">
        <v>1</v>
      </c>
      <c r="H1490" s="48">
        <v>0.18</v>
      </c>
      <c r="I1490" s="48">
        <v>3</v>
      </c>
      <c r="J1490" s="55">
        <f>Table1[[#This Row],[APU
(units)]]+(Table1[[#This Row],[APU Trend]]*Table1[[#This Row],[APU
(units)]])</f>
        <v>736.4</v>
      </c>
      <c r="K1490" s="55" t="str">
        <f>IF(Table1[[#This Row],[On Hand Stock (units)]]&gt;J1490,"Yes","No")</f>
        <v>No</v>
      </c>
      <c r="L1490" s="55">
        <f>Table1[[#This Row],[Lead Time (days)]]/Table1[[#This Row],[S-OTD]]</f>
        <v>3</v>
      </c>
      <c r="M1490" s="55">
        <f>(Table1[[#This Row],[Demand variability (COV)]]/100)*E1490</f>
        <v>0.94679999999999997</v>
      </c>
      <c r="N1490" s="55">
        <f>AVERAGE(Table1[[#This Row],[Lead Time (days)]],Table1[[#This Row],[Exp. Lead time]])</f>
        <v>3</v>
      </c>
      <c r="O1490" s="55">
        <f>(Table1[[#This Row],[Exp. Lead time]]-N1490)^2</f>
        <v>0</v>
      </c>
      <c r="P1490" s="55">
        <v>0</v>
      </c>
      <c r="Q1490" s="55">
        <f>1.64*SQRT(Table1[[#This Row],[Lead Time (days)]]*(M1490^2)+Table1[[#This Row],[APU
(units)]]*P1490)</f>
        <v>2.6894453555541888</v>
      </c>
      <c r="R1490" s="58">
        <f>Table1[[#This Row],[Safety Stock]]+(E1490/30)*Table1[[#This Row],[Lead Time (days)]]</f>
        <v>55.2894453555542</v>
      </c>
      <c r="S1490" s="58" t="str">
        <f>IF(Table1[[#This Row],[On Hand Stock (units)]]&gt;R1490,"yes","no")</f>
        <v>no</v>
      </c>
      <c r="T1490" s="59">
        <f>Table1[[#This Row],[On Hand Stock (units)]]-J1490</f>
        <v>-721.32967433335136</v>
      </c>
      <c r="U1490" s="59">
        <f>Table1[[#This Row],[Exp. Lead time]]*Table1[[#This Row],[APU
(units)]]/30</f>
        <v>52.6</v>
      </c>
      <c r="V1490" s="59">
        <f>Table1[[#This Row],[On Hand Stock (units)]]+U1490</f>
        <v>67.670325666648594</v>
      </c>
      <c r="W1490" s="59" t="str">
        <f>IF(Table1[[#This Row],[On hand quantity after purchase]]&gt;Table1[[#This Row],[APU  Projection for oct]],"Yes","No")</f>
        <v>No</v>
      </c>
      <c r="X1490" s="59">
        <f>AE1490-Table1[[#This Row],[On Hand Stock (units)]]</f>
        <v>43162.899034053356</v>
      </c>
      <c r="Y1490" s="59">
        <f>MAX(Table1[[#This Row],[Qty required to meet next quarter]],Table1[[#This Row],[MOQ/One lead time demand]])</f>
        <v>43162.899034053356</v>
      </c>
      <c r="Z1490" s="59">
        <f>Table1[[#This Row],[Qty to purchase]]*Table1[[#This Row],[Std. Price ($)]]</f>
        <v>656135.16827525839</v>
      </c>
      <c r="AA1490" s="59"/>
      <c r="AB1490" s="59"/>
      <c r="AC1490" s="61">
        <f>Table1[[#This Row],[On Hand Stock (units)]]-(12*Table1[[#This Row],[APU
(units)]])</f>
        <v>-6296.9296743333516</v>
      </c>
      <c r="AD1490" s="64">
        <v>2840.3999999999996</v>
      </c>
      <c r="AE1490" s="65">
        <f>AD1490*Table1[[#This Row],[Std. Price ($)]]</f>
        <v>43177.969359720002</v>
      </c>
    </row>
    <row r="1491" spans="1:31" ht="18.5" x14ac:dyDescent="0.35">
      <c r="A1491" s="46">
        <v>15390.492101974662</v>
      </c>
      <c r="B1491" s="47">
        <v>11.832051</v>
      </c>
      <c r="C1491" s="47">
        <v>3192.2655579043026</v>
      </c>
      <c r="D1491" s="47">
        <f>Table1[[#This Row],[On-Hand Stock ($)]]/Table1[[#This Row],[Std. Price ($)]]</f>
        <v>269.7981573866021</v>
      </c>
      <c r="E1491" s="48">
        <v>712</v>
      </c>
      <c r="F1491" s="49">
        <v>0.2</v>
      </c>
      <c r="G1491" s="48">
        <v>0.88</v>
      </c>
      <c r="H1491" s="48">
        <v>0.34</v>
      </c>
      <c r="I1491" s="48">
        <v>22</v>
      </c>
      <c r="J1491" s="55">
        <f>Table1[[#This Row],[APU
(units)]]+(Table1[[#This Row],[APU Trend]]*Table1[[#This Row],[APU
(units)]])</f>
        <v>854.4</v>
      </c>
      <c r="K1491" s="55" t="str">
        <f>IF(Table1[[#This Row],[On Hand Stock (units)]]&gt;J1491,"Yes","No")</f>
        <v>No</v>
      </c>
      <c r="L1491" s="55">
        <f>Table1[[#This Row],[Lead Time (days)]]/Table1[[#This Row],[S-OTD]]</f>
        <v>25</v>
      </c>
      <c r="M1491" s="55">
        <f>(Table1[[#This Row],[Demand variability (COV)]]/100)*E1491</f>
        <v>2.4208000000000003</v>
      </c>
      <c r="N1491" s="55">
        <f>AVERAGE(Table1[[#This Row],[Lead Time (days)]],Table1[[#This Row],[Exp. Lead time]])</f>
        <v>23.5</v>
      </c>
      <c r="O1491" s="55">
        <f>(Table1[[#This Row],[Exp. Lead time]]-N1491)^2</f>
        <v>2.25</v>
      </c>
      <c r="P1491" s="55">
        <v>2.25</v>
      </c>
      <c r="Q1491" s="55">
        <f>1.64*SQRT(Table1[[#This Row],[Lead Time (days)]]*(M1491^2)+Table1[[#This Row],[APU
(units)]]*P1491)</f>
        <v>68.23121400382648</v>
      </c>
      <c r="R1491" s="58">
        <f>Table1[[#This Row],[Safety Stock]]+(E1491/30)*Table1[[#This Row],[Lead Time (days)]]</f>
        <v>590.36454733715982</v>
      </c>
      <c r="S1491" s="58" t="str">
        <f>IF(Table1[[#This Row],[On Hand Stock (units)]]&gt;R1491,"yes","no")</f>
        <v>no</v>
      </c>
      <c r="T1491" s="59">
        <f>Table1[[#This Row],[On Hand Stock (units)]]-J1491</f>
        <v>-584.60184261339782</v>
      </c>
      <c r="U1491" s="59">
        <f>Table1[[#This Row],[Exp. Lead time]]*Table1[[#This Row],[APU
(units)]]/30</f>
        <v>593.33333333333337</v>
      </c>
      <c r="V1491" s="59">
        <f>Table1[[#This Row],[On Hand Stock (units)]]+U1491</f>
        <v>863.13149071993553</v>
      </c>
      <c r="W1491" s="59" t="str">
        <f>IF(Table1[[#This Row],[On hand quantity after purchase]]&gt;Table1[[#This Row],[APU  Projection for oct]],"Yes","No")</f>
        <v>Yes</v>
      </c>
      <c r="X1491" s="59">
        <f>AE1491-Table1[[#This Row],[On Hand Stock (units)]]</f>
        <v>35112.767153013388</v>
      </c>
      <c r="Y1491" s="59">
        <f>MAX(Table1[[#This Row],[Qty required to meet next quarter]],Table1[[#This Row],[MOQ/One lead time demand]])</f>
        <v>35112.767153013388</v>
      </c>
      <c r="Z1491" s="59">
        <f>Table1[[#This Row],[Qty to purchase]]*Table1[[#This Row],[Std. Price ($)]]</f>
        <v>415456.05170557922</v>
      </c>
      <c r="AA1491" s="59"/>
      <c r="AB1491" s="59"/>
      <c r="AC1491" s="61">
        <f>Table1[[#This Row],[On Hand Stock (units)]]-(12*Table1[[#This Row],[APU
(units)]])</f>
        <v>-8274.2018426133982</v>
      </c>
      <c r="AD1491" s="64">
        <v>2990.3999999999996</v>
      </c>
      <c r="AE1491" s="65">
        <f>AD1491*Table1[[#This Row],[Std. Price ($)]]</f>
        <v>35382.565310399994</v>
      </c>
    </row>
    <row r="1492" spans="1:31" ht="18.5" x14ac:dyDescent="0.35">
      <c r="A1492" s="46">
        <v>9459.6758361383363</v>
      </c>
      <c r="B1492" s="47">
        <v>6.2880712000000001</v>
      </c>
      <c r="C1492" s="47">
        <v>953.13127114313534</v>
      </c>
      <c r="D1492" s="47">
        <f>Table1[[#This Row],[On-Hand Stock ($)]]/Table1[[#This Row],[Std. Price ($)]]</f>
        <v>151.57768428944243</v>
      </c>
      <c r="E1492" s="48">
        <v>640</v>
      </c>
      <c r="F1492" s="49">
        <v>1.2</v>
      </c>
      <c r="G1492" s="48">
        <v>0.82</v>
      </c>
      <c r="H1492" s="48">
        <v>0.86</v>
      </c>
      <c r="I1492" s="48">
        <v>5</v>
      </c>
      <c r="J1492" s="55">
        <f>Table1[[#This Row],[APU
(units)]]+(Table1[[#This Row],[APU Trend]]*Table1[[#This Row],[APU
(units)]])</f>
        <v>1408</v>
      </c>
      <c r="K1492" s="55" t="str">
        <f>IF(Table1[[#This Row],[On Hand Stock (units)]]&gt;J1492,"Yes","No")</f>
        <v>No</v>
      </c>
      <c r="L1492" s="55">
        <f>Table1[[#This Row],[Lead Time (days)]]/Table1[[#This Row],[S-OTD]]</f>
        <v>6.0975609756097562</v>
      </c>
      <c r="M1492" s="55">
        <f>(Table1[[#This Row],[Demand variability (COV)]]/100)*E1492</f>
        <v>5.5039999999999996</v>
      </c>
      <c r="N1492" s="55">
        <f>AVERAGE(Table1[[#This Row],[Lead Time (days)]],Table1[[#This Row],[Exp. Lead time]])</f>
        <v>5.5487804878048781</v>
      </c>
      <c r="O1492" s="55">
        <f>(Table1[[#This Row],[Exp. Lead time]]-N1492)^2</f>
        <v>0.30116002379535994</v>
      </c>
      <c r="P1492" s="55">
        <v>0.30116002379535994</v>
      </c>
      <c r="Q1492" s="55">
        <f>1.64*SQRT(Table1[[#This Row],[Lead Time (days)]]*(M1492^2)+Table1[[#This Row],[APU
(units)]]*P1492)</f>
        <v>30.426861934284315</v>
      </c>
      <c r="R1492" s="58">
        <f>Table1[[#This Row],[Safety Stock]]+(E1492/30)*Table1[[#This Row],[Lead Time (days)]]</f>
        <v>137.09352860095098</v>
      </c>
      <c r="S1492" s="58" t="str">
        <f>IF(Table1[[#This Row],[On Hand Stock (units)]]&gt;R1492,"yes","no")</f>
        <v>yes</v>
      </c>
      <c r="T1492" s="59">
        <f>Table1[[#This Row],[On Hand Stock (units)]]-J1492</f>
        <v>-1256.4223157105575</v>
      </c>
      <c r="U1492" s="59">
        <f>Table1[[#This Row],[Exp. Lead time]]*Table1[[#This Row],[APU
(units)]]/30</f>
        <v>130.08130081300814</v>
      </c>
      <c r="V1492" s="59">
        <f>Table1[[#This Row],[On Hand Stock (units)]]+U1492</f>
        <v>281.65898510245057</v>
      </c>
      <c r="W1492" s="59" t="str">
        <f>IF(Table1[[#This Row],[On hand quantity after purchase]]&gt;Table1[[#This Row],[APU  Projection for oct]],"Yes","No")</f>
        <v>No</v>
      </c>
      <c r="X1492" s="59">
        <f>AE1492-Table1[[#This Row],[On Hand Stock (units)]]</f>
        <v>40896.951109310561</v>
      </c>
      <c r="Y1492" s="59">
        <f>MAX(Table1[[#This Row],[Qty required to meet next quarter]],Table1[[#This Row],[MOQ/One lead time demand]])</f>
        <v>40896.951109310561</v>
      </c>
      <c r="Z1492" s="59">
        <f>Table1[[#This Row],[Qty to purchase]]*Table1[[#This Row],[Std. Price ($)]]</f>
        <v>257162.94043826379</v>
      </c>
      <c r="AA1492" s="59"/>
      <c r="AB1492" s="59"/>
      <c r="AC1492" s="61">
        <f>Table1[[#This Row],[On Hand Stock (units)]]-(12*Table1[[#This Row],[APU
(units)]])</f>
        <v>-7528.422315710558</v>
      </c>
      <c r="AD1492" s="64">
        <v>6528</v>
      </c>
      <c r="AE1492" s="65">
        <f>AD1492*Table1[[#This Row],[Std. Price ($)]]</f>
        <v>41048.528793600002</v>
      </c>
    </row>
    <row r="1493" spans="1:31" ht="18.5" x14ac:dyDescent="0.35">
      <c r="A1493" s="46">
        <v>70191.94027903369</v>
      </c>
      <c r="B1493" s="47">
        <v>59.791301400000002</v>
      </c>
      <c r="C1493" s="47">
        <v>39154.347199266842</v>
      </c>
      <c r="D1493" s="47">
        <f>Table1[[#This Row],[On-Hand Stock ($)]]/Table1[[#This Row],[Std. Price ($)]]</f>
        <v>654.85022540865521</v>
      </c>
      <c r="E1493" s="48">
        <v>656</v>
      </c>
      <c r="F1493" s="49">
        <v>1.2</v>
      </c>
      <c r="G1493" s="48">
        <v>0.77</v>
      </c>
      <c r="H1493" s="48">
        <v>0.79</v>
      </c>
      <c r="I1493" s="48">
        <v>31</v>
      </c>
      <c r="J1493" s="55">
        <f>Table1[[#This Row],[APU
(units)]]+(Table1[[#This Row],[APU Trend]]*Table1[[#This Row],[APU
(units)]])</f>
        <v>1443.1999999999998</v>
      </c>
      <c r="K1493" s="55" t="str">
        <f>IF(Table1[[#This Row],[On Hand Stock (units)]]&gt;J1493,"Yes","No")</f>
        <v>No</v>
      </c>
      <c r="L1493" s="55">
        <f>Table1[[#This Row],[Lead Time (days)]]/Table1[[#This Row],[S-OTD]]</f>
        <v>40.259740259740262</v>
      </c>
      <c r="M1493" s="55">
        <f>(Table1[[#This Row],[Demand variability (COV)]]/100)*E1493</f>
        <v>5.1824000000000003</v>
      </c>
      <c r="N1493" s="55">
        <f>AVERAGE(Table1[[#This Row],[Lead Time (days)]],Table1[[#This Row],[Exp. Lead time]])</f>
        <v>35.629870129870127</v>
      </c>
      <c r="O1493" s="55">
        <f>(Table1[[#This Row],[Exp. Lead time]]-N1493)^2</f>
        <v>21.435697419463697</v>
      </c>
      <c r="P1493" s="55">
        <v>21.435697419463697</v>
      </c>
      <c r="Q1493" s="55">
        <f>1.64*SQRT(Table1[[#This Row],[Lead Time (days)]]*(M1493^2)+Table1[[#This Row],[APU
(units)]]*P1493)</f>
        <v>200.1498415248459</v>
      </c>
      <c r="R1493" s="58">
        <f>Table1[[#This Row],[Safety Stock]]+(E1493/30)*Table1[[#This Row],[Lead Time (days)]]</f>
        <v>878.01650819151257</v>
      </c>
      <c r="S1493" s="58" t="str">
        <f>IF(Table1[[#This Row],[On Hand Stock (units)]]&gt;R1493,"yes","no")</f>
        <v>no</v>
      </c>
      <c r="T1493" s="59">
        <f>Table1[[#This Row],[On Hand Stock (units)]]-J1493</f>
        <v>-788.34977459134461</v>
      </c>
      <c r="U1493" s="59">
        <f>Table1[[#This Row],[Exp. Lead time]]*Table1[[#This Row],[APU
(units)]]/30</f>
        <v>880.34632034632034</v>
      </c>
      <c r="V1493" s="59">
        <f>Table1[[#This Row],[On Hand Stock (units)]]+U1493</f>
        <v>1535.1965457549754</v>
      </c>
      <c r="W1493" s="59" t="str">
        <f>IF(Table1[[#This Row],[On hand quantity after purchase]]&gt;Table1[[#This Row],[APU  Projection for oct]],"Yes","No")</f>
        <v>Yes</v>
      </c>
      <c r="X1493" s="59">
        <f>AE1493-Table1[[#This Row],[On Hand Stock (units)]]</f>
        <v>399420.70570227125</v>
      </c>
      <c r="Y1493" s="59">
        <f>MAX(Table1[[#This Row],[Qty required to meet next quarter]],Table1[[#This Row],[MOQ/One lead time demand]])</f>
        <v>399420.70570227125</v>
      </c>
      <c r="Z1493" s="59">
        <f>Table1[[#This Row],[Qty to purchase]]*Table1[[#This Row],[Std. Price ($)]]</f>
        <v>23881883.8000452</v>
      </c>
      <c r="AA1493" s="59"/>
      <c r="AB1493" s="59"/>
      <c r="AC1493" s="61">
        <f>Table1[[#This Row],[On Hand Stock (units)]]-(12*Table1[[#This Row],[APU
(units)]])</f>
        <v>-7217.1497745913448</v>
      </c>
      <c r="AD1493" s="64">
        <v>6691.1999999999989</v>
      </c>
      <c r="AE1493" s="65">
        <f>AD1493*Table1[[#This Row],[Std. Price ($)]]</f>
        <v>400075.55592767993</v>
      </c>
    </row>
    <row r="1494" spans="1:31" ht="18.5" x14ac:dyDescent="0.35">
      <c r="A1494" s="46">
        <v>40486.814687517661</v>
      </c>
      <c r="B1494" s="47">
        <v>15.122488500000001</v>
      </c>
      <c r="C1494" s="47">
        <v>7800.2938371810351</v>
      </c>
      <c r="D1494" s="47">
        <f>Table1[[#This Row],[On-Hand Stock ($)]]/Table1[[#This Row],[Std. Price ($)]]</f>
        <v>515.80755622204867</v>
      </c>
      <c r="E1494" s="48">
        <v>826</v>
      </c>
      <c r="F1494" s="49">
        <v>1.5</v>
      </c>
      <c r="G1494" s="48">
        <v>0.85</v>
      </c>
      <c r="H1494" s="48">
        <v>0.49</v>
      </c>
      <c r="I1494" s="48">
        <v>28</v>
      </c>
      <c r="J1494" s="55">
        <f>Table1[[#This Row],[APU
(units)]]+(Table1[[#This Row],[APU Trend]]*Table1[[#This Row],[APU
(units)]])</f>
        <v>2065</v>
      </c>
      <c r="K1494" s="55" t="str">
        <f>IF(Table1[[#This Row],[On Hand Stock (units)]]&gt;J1494,"Yes","No")</f>
        <v>No</v>
      </c>
      <c r="L1494" s="55">
        <f>Table1[[#This Row],[Lead Time (days)]]/Table1[[#This Row],[S-OTD]]</f>
        <v>32.941176470588239</v>
      </c>
      <c r="M1494" s="55">
        <f>(Table1[[#This Row],[Demand variability (COV)]]/100)*E1494</f>
        <v>4.0473999999999997</v>
      </c>
      <c r="N1494" s="55">
        <f>AVERAGE(Table1[[#This Row],[Lead Time (days)]],Table1[[#This Row],[Exp. Lead time]])</f>
        <v>30.47058823529412</v>
      </c>
      <c r="O1494" s="55">
        <f>(Table1[[#This Row],[Exp. Lead time]]-N1494)^2</f>
        <v>6.1038062283737116</v>
      </c>
      <c r="P1494" s="55">
        <v>6.1038062283737116</v>
      </c>
      <c r="Q1494" s="55">
        <f>1.64*SQRT(Table1[[#This Row],[Lead Time (days)]]*(M1494^2)+Table1[[#This Row],[APU
(units)]]*P1494)</f>
        <v>121.63034823289094</v>
      </c>
      <c r="R1494" s="58">
        <f>Table1[[#This Row],[Safety Stock]]+(E1494/30)*Table1[[#This Row],[Lead Time (days)]]</f>
        <v>892.56368156622432</v>
      </c>
      <c r="S1494" s="58" t="str">
        <f>IF(Table1[[#This Row],[On Hand Stock (units)]]&gt;R1494,"yes","no")</f>
        <v>no</v>
      </c>
      <c r="T1494" s="59">
        <f>Table1[[#This Row],[On Hand Stock (units)]]-J1494</f>
        <v>-1549.1924437779512</v>
      </c>
      <c r="U1494" s="59">
        <f>Table1[[#This Row],[Exp. Lead time]]*Table1[[#This Row],[APU
(units)]]/30</f>
        <v>906.98039215686288</v>
      </c>
      <c r="V1494" s="59">
        <f>Table1[[#This Row],[On Hand Stock (units)]]+U1494</f>
        <v>1422.7879483789116</v>
      </c>
      <c r="W1494" s="59" t="str">
        <f>IF(Table1[[#This Row],[On hand quantity after purchase]]&gt;Table1[[#This Row],[APU  Projection for oct]],"Yes","No")</f>
        <v>No</v>
      </c>
      <c r="X1494" s="59">
        <f>AE1494-Table1[[#This Row],[On Hand Stock (units)]]</f>
        <v>149378.29845577796</v>
      </c>
      <c r="Y1494" s="59">
        <f>MAX(Table1[[#This Row],[Qty required to meet next quarter]],Table1[[#This Row],[MOQ/One lead time demand]])</f>
        <v>149378.29845577796</v>
      </c>
      <c r="Z1494" s="59">
        <f>Table1[[#This Row],[Qty to purchase]]*Table1[[#This Row],[Std. Price ($)]]</f>
        <v>2258971.6005470701</v>
      </c>
      <c r="AA1494" s="59"/>
      <c r="AB1494" s="59"/>
      <c r="AC1494" s="61">
        <f>Table1[[#This Row],[On Hand Stock (units)]]-(12*Table1[[#This Row],[APU
(units)]])</f>
        <v>-9396.1924437779508</v>
      </c>
      <c r="AD1494" s="64">
        <v>9912</v>
      </c>
      <c r="AE1494" s="65">
        <f>AD1494*Table1[[#This Row],[Std. Price ($)]]</f>
        <v>149894.106012</v>
      </c>
    </row>
    <row r="1495" spans="1:31" ht="18.5" x14ac:dyDescent="0.35">
      <c r="A1495" s="46">
        <v>40954.525425911139</v>
      </c>
      <c r="B1495" s="47">
        <v>14.036870100000002</v>
      </c>
      <c r="C1495" s="47">
        <v>2330.3893004902516</v>
      </c>
      <c r="D1495" s="47">
        <f>Table1[[#This Row],[On-Hand Stock ($)]]/Table1[[#This Row],[Std. Price ($)]]</f>
        <v>166.01915411971015</v>
      </c>
      <c r="E1495" s="48">
        <v>390</v>
      </c>
      <c r="F1495" s="49">
        <v>0.8</v>
      </c>
      <c r="G1495" s="48">
        <v>1</v>
      </c>
      <c r="H1495" s="48">
        <v>0.43</v>
      </c>
      <c r="I1495" s="48">
        <v>22</v>
      </c>
      <c r="J1495" s="55">
        <f>Table1[[#This Row],[APU
(units)]]+(Table1[[#This Row],[APU Trend]]*Table1[[#This Row],[APU
(units)]])</f>
        <v>702</v>
      </c>
      <c r="K1495" s="55" t="str">
        <f>IF(Table1[[#This Row],[On Hand Stock (units)]]&gt;J1495,"Yes","No")</f>
        <v>No</v>
      </c>
      <c r="L1495" s="55">
        <f>Table1[[#This Row],[Lead Time (days)]]/Table1[[#This Row],[S-OTD]]</f>
        <v>22</v>
      </c>
      <c r="M1495" s="55">
        <f>(Table1[[#This Row],[Demand variability (COV)]]/100)*E1495</f>
        <v>1.677</v>
      </c>
      <c r="N1495" s="55">
        <f>AVERAGE(Table1[[#This Row],[Lead Time (days)]],Table1[[#This Row],[Exp. Lead time]])</f>
        <v>22</v>
      </c>
      <c r="O1495" s="55">
        <f>(Table1[[#This Row],[Exp. Lead time]]-N1495)^2</f>
        <v>0</v>
      </c>
      <c r="P1495" s="55">
        <v>0</v>
      </c>
      <c r="Q1495" s="55">
        <f>1.64*SQRT(Table1[[#This Row],[Lead Time (days)]]*(M1495^2)+Table1[[#This Row],[APU
(units)]]*P1495)</f>
        <v>12.899956655927182</v>
      </c>
      <c r="R1495" s="58">
        <f>Table1[[#This Row],[Safety Stock]]+(E1495/30)*Table1[[#This Row],[Lead Time (days)]]</f>
        <v>298.89995665592716</v>
      </c>
      <c r="S1495" s="58" t="str">
        <f>IF(Table1[[#This Row],[On Hand Stock (units)]]&gt;R1495,"yes","no")</f>
        <v>no</v>
      </c>
      <c r="T1495" s="59">
        <f>Table1[[#This Row],[On Hand Stock (units)]]-J1495</f>
        <v>-535.98084588028985</v>
      </c>
      <c r="U1495" s="59">
        <f>Table1[[#This Row],[Exp. Lead time]]*Table1[[#This Row],[APU
(units)]]/30</f>
        <v>286</v>
      </c>
      <c r="V1495" s="59">
        <f>Table1[[#This Row],[On Hand Stock (units)]]+U1495</f>
        <v>452.01915411971015</v>
      </c>
      <c r="W1495" s="59" t="str">
        <f>IF(Table1[[#This Row],[On hand quantity after purchase]]&gt;Table1[[#This Row],[APU  Projection for oct]],"Yes","No")</f>
        <v>No</v>
      </c>
      <c r="X1495" s="59">
        <f>AE1495-Table1[[#This Row],[On Hand Stock (units)]]</f>
        <v>42534.139690080294</v>
      </c>
      <c r="Y1495" s="59">
        <f>MAX(Table1[[#This Row],[Qty required to meet next quarter]],Table1[[#This Row],[MOQ/One lead time demand]])</f>
        <v>42534.139690080294</v>
      </c>
      <c r="Z1495" s="59">
        <f>Table1[[#This Row],[Qty to purchase]]*Table1[[#This Row],[Std. Price ($)]]</f>
        <v>597046.1936449114</v>
      </c>
      <c r="AA1495" s="59"/>
      <c r="AB1495" s="59"/>
      <c r="AC1495" s="61">
        <f>Table1[[#This Row],[On Hand Stock (units)]]-(12*Table1[[#This Row],[APU
(units)]])</f>
        <v>-4513.98084588029</v>
      </c>
      <c r="AD1495" s="64">
        <v>3042</v>
      </c>
      <c r="AE1495" s="65">
        <f>AD1495*Table1[[#This Row],[Std. Price ($)]]</f>
        <v>42700.158844200007</v>
      </c>
    </row>
    <row r="1496" spans="1:31" ht="18.5" x14ac:dyDescent="0.35">
      <c r="A1496" s="46">
        <v>72649.088559891738</v>
      </c>
      <c r="B1496" s="47">
        <v>24.464175399999998</v>
      </c>
      <c r="C1496" s="47">
        <v>8457.7069397171617</v>
      </c>
      <c r="D1496" s="47">
        <f>Table1[[#This Row],[On-Hand Stock ($)]]/Table1[[#This Row],[Std. Price ($)]]</f>
        <v>345.71804695764087</v>
      </c>
      <c r="E1496" s="48">
        <v>558</v>
      </c>
      <c r="F1496" s="49">
        <v>0.2</v>
      </c>
      <c r="G1496" s="48">
        <v>1</v>
      </c>
      <c r="H1496" s="48">
        <v>0.66</v>
      </c>
      <c r="I1496" s="48">
        <v>23</v>
      </c>
      <c r="J1496" s="55">
        <f>Table1[[#This Row],[APU
(units)]]+(Table1[[#This Row],[APU Trend]]*Table1[[#This Row],[APU
(units)]])</f>
        <v>669.6</v>
      </c>
      <c r="K1496" s="55" t="str">
        <f>IF(Table1[[#This Row],[On Hand Stock (units)]]&gt;J1496,"Yes","No")</f>
        <v>No</v>
      </c>
      <c r="L1496" s="55">
        <f>Table1[[#This Row],[Lead Time (days)]]/Table1[[#This Row],[S-OTD]]</f>
        <v>23</v>
      </c>
      <c r="M1496" s="55">
        <f>(Table1[[#This Row],[Demand variability (COV)]]/100)*E1496</f>
        <v>3.6827999999999999</v>
      </c>
      <c r="N1496" s="55">
        <f>AVERAGE(Table1[[#This Row],[Lead Time (days)]],Table1[[#This Row],[Exp. Lead time]])</f>
        <v>23</v>
      </c>
      <c r="O1496" s="55">
        <f>(Table1[[#This Row],[Exp. Lead time]]-N1496)^2</f>
        <v>0</v>
      </c>
      <c r="P1496" s="55">
        <v>0</v>
      </c>
      <c r="Q1496" s="55">
        <f>1.64*SQRT(Table1[[#This Row],[Lead Time (days)]]*(M1496^2)+Table1[[#This Row],[APU
(units)]]*P1496)</f>
        <v>28.965824867851975</v>
      </c>
      <c r="R1496" s="58">
        <f>Table1[[#This Row],[Safety Stock]]+(E1496/30)*Table1[[#This Row],[Lead Time (days)]]</f>
        <v>456.76582486785196</v>
      </c>
      <c r="S1496" s="58" t="str">
        <f>IF(Table1[[#This Row],[On Hand Stock (units)]]&gt;R1496,"yes","no")</f>
        <v>no</v>
      </c>
      <c r="T1496" s="59">
        <f>Table1[[#This Row],[On Hand Stock (units)]]-J1496</f>
        <v>-323.88195304235916</v>
      </c>
      <c r="U1496" s="59">
        <f>Table1[[#This Row],[Exp. Lead time]]*Table1[[#This Row],[APU
(units)]]/30</f>
        <v>427.8</v>
      </c>
      <c r="V1496" s="59">
        <f>Table1[[#This Row],[On Hand Stock (units)]]+U1496</f>
        <v>773.51804695764088</v>
      </c>
      <c r="W1496" s="59" t="str">
        <f>IF(Table1[[#This Row],[On hand quantity after purchase]]&gt;Table1[[#This Row],[APU  Projection for oct]],"Yes","No")</f>
        <v>Yes</v>
      </c>
      <c r="X1496" s="59">
        <f>AE1496-Table1[[#This Row],[On Hand Stock (units)]]</f>
        <v>56988.523420482365</v>
      </c>
      <c r="Y1496" s="59">
        <f>MAX(Table1[[#This Row],[Qty required to meet next quarter]],Table1[[#This Row],[MOQ/One lead time demand]])</f>
        <v>56988.523420482365</v>
      </c>
      <c r="Z1496" s="59">
        <f>Table1[[#This Row],[Qty to purchase]]*Table1[[#This Row],[Std. Price ($)]]</f>
        <v>1394177.2327456884</v>
      </c>
      <c r="AA1496" s="59"/>
      <c r="AB1496" s="59"/>
      <c r="AC1496" s="61">
        <f>Table1[[#This Row],[On Hand Stock (units)]]-(12*Table1[[#This Row],[APU
(units)]])</f>
        <v>-6350.2819530423594</v>
      </c>
      <c r="AD1496" s="64">
        <v>2343.6000000000004</v>
      </c>
      <c r="AE1496" s="65">
        <f>AD1496*Table1[[#This Row],[Std. Price ($)]]</f>
        <v>57334.241467440006</v>
      </c>
    </row>
    <row r="1497" spans="1:31" ht="18.5" x14ac:dyDescent="0.35">
      <c r="A1497" s="46">
        <v>96233.842032882996</v>
      </c>
      <c r="B1497" s="47">
        <v>9.5348086999999992</v>
      </c>
      <c r="C1497" s="47">
        <v>6841.0396644869024</v>
      </c>
      <c r="D1497" s="47">
        <f>Table1[[#This Row],[On-Hand Stock ($)]]/Table1[[#This Row],[Std. Price ($)]]</f>
        <v>717.48053681317208</v>
      </c>
      <c r="E1497" s="48">
        <v>850</v>
      </c>
      <c r="F1497" s="49">
        <v>0.8</v>
      </c>
      <c r="G1497" s="48">
        <v>0.7</v>
      </c>
      <c r="H1497" s="48">
        <v>0.71</v>
      </c>
      <c r="I1497" s="48">
        <v>25</v>
      </c>
      <c r="J1497" s="55">
        <f>Table1[[#This Row],[APU
(units)]]+(Table1[[#This Row],[APU Trend]]*Table1[[#This Row],[APU
(units)]])</f>
        <v>1530</v>
      </c>
      <c r="K1497" s="55" t="str">
        <f>IF(Table1[[#This Row],[On Hand Stock (units)]]&gt;J1497,"Yes","No")</f>
        <v>No</v>
      </c>
      <c r="L1497" s="55">
        <f>Table1[[#This Row],[Lead Time (days)]]/Table1[[#This Row],[S-OTD]]</f>
        <v>35.714285714285715</v>
      </c>
      <c r="M1497" s="55">
        <f>(Table1[[#This Row],[Demand variability (COV)]]/100)*E1497</f>
        <v>6.0349999999999993</v>
      </c>
      <c r="N1497" s="55">
        <f>AVERAGE(Table1[[#This Row],[Lead Time (days)]],Table1[[#This Row],[Exp. Lead time]])</f>
        <v>30.357142857142858</v>
      </c>
      <c r="O1497" s="55">
        <f>(Table1[[#This Row],[Exp. Lead time]]-N1497)^2</f>
        <v>28.698979591836739</v>
      </c>
      <c r="P1497" s="55">
        <v>28.698979591836739</v>
      </c>
      <c r="Q1497" s="55">
        <f>1.64*SQRT(Table1[[#This Row],[Lead Time (days)]]*(M1497^2)+Table1[[#This Row],[APU
(units)]]*P1497)</f>
        <v>260.88200848788608</v>
      </c>
      <c r="R1497" s="58">
        <f>Table1[[#This Row],[Safety Stock]]+(E1497/30)*Table1[[#This Row],[Lead Time (days)]]</f>
        <v>969.21534182121934</v>
      </c>
      <c r="S1497" s="58" t="str">
        <f>IF(Table1[[#This Row],[On Hand Stock (units)]]&gt;R1497,"yes","no")</f>
        <v>no</v>
      </c>
      <c r="T1497" s="59">
        <f>Table1[[#This Row],[On Hand Stock (units)]]-J1497</f>
        <v>-812.51946318682792</v>
      </c>
      <c r="U1497" s="59">
        <f>Table1[[#This Row],[Exp. Lead time]]*Table1[[#This Row],[APU
(units)]]/30</f>
        <v>1011.9047619047619</v>
      </c>
      <c r="V1497" s="59">
        <f>Table1[[#This Row],[On Hand Stock (units)]]+U1497</f>
        <v>1729.3852987179339</v>
      </c>
      <c r="W1497" s="59" t="str">
        <f>IF(Table1[[#This Row],[On hand quantity after purchase]]&gt;Table1[[#This Row],[APU  Projection for oct]],"Yes","No")</f>
        <v>Yes</v>
      </c>
      <c r="X1497" s="59">
        <f>AE1497-Table1[[#This Row],[On Hand Stock (units)]]</f>
        <v>62498.301144186822</v>
      </c>
      <c r="Y1497" s="59">
        <f>MAX(Table1[[#This Row],[Qty required to meet next quarter]],Table1[[#This Row],[MOQ/One lead time demand]])</f>
        <v>62498.301144186822</v>
      </c>
      <c r="Z1497" s="59">
        <f>Table1[[#This Row],[Qty to purchase]]*Table1[[#This Row],[Std. Price ($)]]</f>
        <v>595909.34548481239</v>
      </c>
      <c r="AA1497" s="59"/>
      <c r="AB1497" s="59"/>
      <c r="AC1497" s="61">
        <f>Table1[[#This Row],[On Hand Stock (units)]]-(12*Table1[[#This Row],[APU
(units)]])</f>
        <v>-9482.5194631868271</v>
      </c>
      <c r="AD1497" s="64">
        <v>6630</v>
      </c>
      <c r="AE1497" s="65">
        <f>AD1497*Table1[[#This Row],[Std. Price ($)]]</f>
        <v>63215.781680999993</v>
      </c>
    </row>
    <row r="1498" spans="1:31" ht="18.5" x14ac:dyDescent="0.35">
      <c r="A1498" s="46">
        <v>81592.471257316152</v>
      </c>
      <c r="B1498" s="47">
        <v>9.0487014000000006</v>
      </c>
      <c r="C1498" s="47">
        <v>1453.4235602987949</v>
      </c>
      <c r="D1498" s="47">
        <f>Table1[[#This Row],[On-Hand Stock ($)]]/Table1[[#This Row],[Std. Price ($)]]</f>
        <v>160.62233640495583</v>
      </c>
      <c r="E1498" s="48">
        <v>914</v>
      </c>
      <c r="F1498" s="49">
        <v>-0.7</v>
      </c>
      <c r="G1498" s="48">
        <v>0.71</v>
      </c>
      <c r="H1498" s="48">
        <v>0.62</v>
      </c>
      <c r="I1498" s="48">
        <v>7</v>
      </c>
      <c r="J1498" s="55">
        <f>Table1[[#This Row],[APU
(units)]]+(Table1[[#This Row],[APU Trend]]*Table1[[#This Row],[APU
(units)]])</f>
        <v>274.20000000000005</v>
      </c>
      <c r="K1498" s="55" t="str">
        <f>IF(Table1[[#This Row],[On Hand Stock (units)]]&gt;J1498,"Yes","No")</f>
        <v>No</v>
      </c>
      <c r="L1498" s="55">
        <f>Table1[[#This Row],[Lead Time (days)]]/Table1[[#This Row],[S-OTD]]</f>
        <v>9.8591549295774659</v>
      </c>
      <c r="M1498" s="55">
        <f>(Table1[[#This Row],[Demand variability (COV)]]/100)*E1498</f>
        <v>5.6667999999999994</v>
      </c>
      <c r="N1498" s="55">
        <f>AVERAGE(Table1[[#This Row],[Lead Time (days)]],Table1[[#This Row],[Exp. Lead time]])</f>
        <v>8.429577464788732</v>
      </c>
      <c r="O1498" s="55">
        <f>(Table1[[#This Row],[Exp. Lead time]]-N1498)^2</f>
        <v>2.0436917278317837</v>
      </c>
      <c r="P1498" s="55">
        <v>2.0436917278317837</v>
      </c>
      <c r="Q1498" s="55">
        <f>1.64*SQRT(Table1[[#This Row],[Lead Time (days)]]*(M1498^2)+Table1[[#This Row],[APU
(units)]]*P1498)</f>
        <v>75.023907464835005</v>
      </c>
      <c r="R1498" s="58">
        <f>Table1[[#This Row],[Safety Stock]]+(E1498/30)*Table1[[#This Row],[Lead Time (days)]]</f>
        <v>288.29057413150167</v>
      </c>
      <c r="S1498" s="58" t="str">
        <f>IF(Table1[[#This Row],[On Hand Stock (units)]]&gt;R1498,"yes","no")</f>
        <v>no</v>
      </c>
      <c r="T1498" s="59">
        <f>Table1[[#This Row],[On Hand Stock (units)]]-J1498</f>
        <v>-113.57766359504421</v>
      </c>
      <c r="U1498" s="59">
        <f>Table1[[#This Row],[Exp. Lead time]]*Table1[[#This Row],[APU
(units)]]/30</f>
        <v>300.37558685446015</v>
      </c>
      <c r="V1498" s="59">
        <f>Table1[[#This Row],[On Hand Stock (units)]]+U1498</f>
        <v>460.99792325941598</v>
      </c>
      <c r="W1498" s="59" t="str">
        <f>IF(Table1[[#This Row],[On hand quantity after purchase]]&gt;Table1[[#This Row],[APU  Projection for oct]],"Yes","No")</f>
        <v>Yes</v>
      </c>
      <c r="X1498" s="59">
        <f>AE1498-Table1[[#This Row],[On Hand Stock (units)]]</f>
        <v>-10085.238031924953</v>
      </c>
      <c r="Y1498" s="59">
        <f>MAX(Table1[[#This Row],[Qty required to meet next quarter]],Table1[[#This Row],[MOQ/One lead time demand]])</f>
        <v>300.37558685446015</v>
      </c>
      <c r="Z1498" s="59">
        <f>Table1[[#This Row],[Qty to purchase]]*Table1[[#This Row],[Std. Price ($)]]</f>
        <v>2718.0089932957753</v>
      </c>
      <c r="AA1498" s="59"/>
      <c r="AB1498" s="59"/>
      <c r="AC1498" s="61">
        <f>Table1[[#This Row],[On Hand Stock (units)]]-(12*Table1[[#This Row],[APU
(units)]])</f>
        <v>-10807.377663595043</v>
      </c>
      <c r="AD1498" s="64">
        <v>-1096.7999999999995</v>
      </c>
      <c r="AE1498" s="65">
        <f>AD1498*Table1[[#This Row],[Std. Price ($)]]</f>
        <v>-9924.6156955199967</v>
      </c>
    </row>
    <row r="1499" spans="1:31" ht="18.5" x14ac:dyDescent="0.35">
      <c r="A1499" s="46">
        <v>59688.165307100528</v>
      </c>
      <c r="B1499" s="47">
        <v>7.0768079000000004</v>
      </c>
      <c r="C1499" s="47">
        <v>5711.9474365110491</v>
      </c>
      <c r="D1499" s="47">
        <f>Table1[[#This Row],[On-Hand Stock ($)]]/Table1[[#This Row],[Std. Price ($)]]</f>
        <v>807.13614347381804</v>
      </c>
      <c r="E1499" s="48">
        <v>850</v>
      </c>
      <c r="F1499" s="49">
        <v>0.4</v>
      </c>
      <c r="G1499" s="48">
        <v>1</v>
      </c>
      <c r="H1499" s="48">
        <v>0.39</v>
      </c>
      <c r="I1499" s="48">
        <v>46</v>
      </c>
      <c r="J1499" s="55">
        <f>Table1[[#This Row],[APU
(units)]]+(Table1[[#This Row],[APU Trend]]*Table1[[#This Row],[APU
(units)]])</f>
        <v>1190</v>
      </c>
      <c r="K1499" s="55" t="str">
        <f>IF(Table1[[#This Row],[On Hand Stock (units)]]&gt;J1499,"Yes","No")</f>
        <v>No</v>
      </c>
      <c r="L1499" s="55">
        <f>Table1[[#This Row],[Lead Time (days)]]/Table1[[#This Row],[S-OTD]]</f>
        <v>46</v>
      </c>
      <c r="M1499" s="55">
        <f>(Table1[[#This Row],[Demand variability (COV)]]/100)*E1499</f>
        <v>3.3150000000000004</v>
      </c>
      <c r="N1499" s="55">
        <f>AVERAGE(Table1[[#This Row],[Lead Time (days)]],Table1[[#This Row],[Exp. Lead time]])</f>
        <v>46</v>
      </c>
      <c r="O1499" s="55">
        <f>(Table1[[#This Row],[Exp. Lead time]]-N1499)^2</f>
        <v>0</v>
      </c>
      <c r="P1499" s="55">
        <v>0</v>
      </c>
      <c r="Q1499" s="55">
        <f>1.64*SQRT(Table1[[#This Row],[Lead Time (days)]]*(M1499^2)+Table1[[#This Row],[APU
(units)]]*P1499)</f>
        <v>36.872815186258833</v>
      </c>
      <c r="R1499" s="58">
        <f>Table1[[#This Row],[Safety Stock]]+(E1499/30)*Table1[[#This Row],[Lead Time (days)]]</f>
        <v>1340.206148519592</v>
      </c>
      <c r="S1499" s="58" t="str">
        <f>IF(Table1[[#This Row],[On Hand Stock (units)]]&gt;R1499,"yes","no")</f>
        <v>no</v>
      </c>
      <c r="T1499" s="59">
        <f>Table1[[#This Row],[On Hand Stock (units)]]-J1499</f>
        <v>-382.86385652618196</v>
      </c>
      <c r="U1499" s="59">
        <f>Table1[[#This Row],[Exp. Lead time]]*Table1[[#This Row],[APU
(units)]]/30</f>
        <v>1303.3333333333333</v>
      </c>
      <c r="V1499" s="59">
        <f>Table1[[#This Row],[On Hand Stock (units)]]+U1499</f>
        <v>2110.4694768071513</v>
      </c>
      <c r="W1499" s="59" t="str">
        <f>IF(Table1[[#This Row],[On hand quantity after purchase]]&gt;Table1[[#This Row],[APU  Projection for oct]],"Yes","No")</f>
        <v>Yes</v>
      </c>
      <c r="X1499" s="59">
        <f>AE1499-Table1[[#This Row],[On Hand Stock (units)]]</f>
        <v>31675.412117526183</v>
      </c>
      <c r="Y1499" s="59">
        <f>MAX(Table1[[#This Row],[Qty required to meet next quarter]],Table1[[#This Row],[MOQ/One lead time demand]])</f>
        <v>31675.412117526183</v>
      </c>
      <c r="Z1499" s="59">
        <f>Table1[[#This Row],[Qty to purchase]]*Table1[[#This Row],[Std. Price ($)]]</f>
        <v>224160.80670906501</v>
      </c>
      <c r="AA1499" s="59"/>
      <c r="AB1499" s="59"/>
      <c r="AC1499" s="61">
        <f>Table1[[#This Row],[On Hand Stock (units)]]-(12*Table1[[#This Row],[APU
(units)]])</f>
        <v>-9392.8638565261826</v>
      </c>
      <c r="AD1499" s="64">
        <v>4590</v>
      </c>
      <c r="AE1499" s="65">
        <f>AD1499*Table1[[#This Row],[Std. Price ($)]]</f>
        <v>32482.548261</v>
      </c>
    </row>
    <row r="1500" spans="1:31" ht="18.5" x14ac:dyDescent="0.35">
      <c r="A1500" s="46">
        <v>50536.675429035728</v>
      </c>
      <c r="B1500" s="47">
        <v>11.246082299999999</v>
      </c>
      <c r="C1500" s="47">
        <v>4376.5427706055943</v>
      </c>
      <c r="D1500" s="47">
        <f>Table1[[#This Row],[On-Hand Stock ($)]]/Table1[[#This Row],[Std. Price ($)]]</f>
        <v>389.16154567049495</v>
      </c>
      <c r="E1500" s="48">
        <v>566</v>
      </c>
      <c r="F1500" s="49">
        <v>0.5</v>
      </c>
      <c r="G1500" s="48">
        <v>0.85</v>
      </c>
      <c r="H1500" s="48">
        <v>0.67</v>
      </c>
      <c r="I1500" s="48">
        <v>23</v>
      </c>
      <c r="J1500" s="55">
        <f>Table1[[#This Row],[APU
(units)]]+(Table1[[#This Row],[APU Trend]]*Table1[[#This Row],[APU
(units)]])</f>
        <v>849</v>
      </c>
      <c r="K1500" s="55" t="str">
        <f>IF(Table1[[#This Row],[On Hand Stock (units)]]&gt;J1500,"Yes","No")</f>
        <v>No</v>
      </c>
      <c r="L1500" s="55">
        <f>Table1[[#This Row],[Lead Time (days)]]/Table1[[#This Row],[S-OTD]]</f>
        <v>27.058823529411764</v>
      </c>
      <c r="M1500" s="55">
        <f>(Table1[[#This Row],[Demand variability (COV)]]/100)*E1500</f>
        <v>3.7922000000000002</v>
      </c>
      <c r="N1500" s="55">
        <f>AVERAGE(Table1[[#This Row],[Lead Time (days)]],Table1[[#This Row],[Exp. Lead time]])</f>
        <v>25.029411764705884</v>
      </c>
      <c r="O1500" s="55">
        <f>(Table1[[#This Row],[Exp. Lead time]]-N1500)^2</f>
        <v>4.1185121107266358</v>
      </c>
      <c r="P1500" s="55">
        <v>4.1185121107266358</v>
      </c>
      <c r="Q1500" s="55">
        <f>1.64*SQRT(Table1[[#This Row],[Lead Time (days)]]*(M1500^2)+Table1[[#This Row],[APU
(units)]]*P1500)</f>
        <v>84.61249083504714</v>
      </c>
      <c r="R1500" s="58">
        <f>Table1[[#This Row],[Safety Stock]]+(E1500/30)*Table1[[#This Row],[Lead Time (days)]]</f>
        <v>518.54582416838048</v>
      </c>
      <c r="S1500" s="58" t="str">
        <f>IF(Table1[[#This Row],[On Hand Stock (units)]]&gt;R1500,"yes","no")</f>
        <v>no</v>
      </c>
      <c r="T1500" s="59">
        <f>Table1[[#This Row],[On Hand Stock (units)]]-J1500</f>
        <v>-459.83845432950505</v>
      </c>
      <c r="U1500" s="59">
        <f>Table1[[#This Row],[Exp. Lead time]]*Table1[[#This Row],[APU
(units)]]/30</f>
        <v>510.50980392156868</v>
      </c>
      <c r="V1500" s="59">
        <f>Table1[[#This Row],[On Hand Stock (units)]]+U1500</f>
        <v>899.67134959206362</v>
      </c>
      <c r="W1500" s="59" t="str">
        <f>IF(Table1[[#This Row],[On hand quantity after purchase]]&gt;Table1[[#This Row],[APU  Projection for oct]],"Yes","No")</f>
        <v>Yes</v>
      </c>
      <c r="X1500" s="59">
        <f>AE1500-Table1[[#This Row],[On Hand Stock (units)]]</f>
        <v>37802.5339451295</v>
      </c>
      <c r="Y1500" s="59">
        <f>MAX(Table1[[#This Row],[Qty required to meet next quarter]],Table1[[#This Row],[MOQ/One lead time demand]])</f>
        <v>37802.5339451295</v>
      </c>
      <c r="Z1500" s="59">
        <f>Table1[[#This Row],[Qty to purchase]]*Table1[[#This Row],[Std. Price ($)]]</f>
        <v>425130.40789547004</v>
      </c>
      <c r="AA1500" s="59"/>
      <c r="AB1500" s="59"/>
      <c r="AC1500" s="61">
        <f>Table1[[#This Row],[On Hand Stock (units)]]-(12*Table1[[#This Row],[APU
(units)]])</f>
        <v>-6402.8384543295051</v>
      </c>
      <c r="AD1500" s="64">
        <v>3396</v>
      </c>
      <c r="AE1500" s="65">
        <f>AD1500*Table1[[#This Row],[Std. Price ($)]]</f>
        <v>38191.695490799997</v>
      </c>
    </row>
    <row r="1501" spans="1:31" ht="18.5" x14ac:dyDescent="0.35">
      <c r="A1501" s="46">
        <v>94028.813483331061</v>
      </c>
      <c r="B1501" s="47">
        <v>20.745530800000001</v>
      </c>
      <c r="C1501" s="47">
        <v>10398.223583322051</v>
      </c>
      <c r="D1501" s="47">
        <f>Table1[[#This Row],[On-Hand Stock ($)]]/Table1[[#This Row],[Std. Price ($)]]</f>
        <v>501.22716471164239</v>
      </c>
      <c r="E1501" s="48">
        <v>874</v>
      </c>
      <c r="F1501" s="49">
        <v>-0.2</v>
      </c>
      <c r="G1501" s="48">
        <v>1</v>
      </c>
      <c r="H1501" s="48">
        <v>0.6</v>
      </c>
      <c r="I1501" s="48">
        <v>23</v>
      </c>
      <c r="J1501" s="55">
        <f>Table1[[#This Row],[APU
(units)]]+(Table1[[#This Row],[APU Trend]]*Table1[[#This Row],[APU
(units)]])</f>
        <v>699.2</v>
      </c>
      <c r="K1501" s="55" t="str">
        <f>IF(Table1[[#This Row],[On Hand Stock (units)]]&gt;J1501,"Yes","No")</f>
        <v>No</v>
      </c>
      <c r="L1501" s="55">
        <f>Table1[[#This Row],[Lead Time (days)]]/Table1[[#This Row],[S-OTD]]</f>
        <v>23</v>
      </c>
      <c r="M1501" s="55">
        <f>(Table1[[#This Row],[Demand variability (COV)]]/100)*E1501</f>
        <v>5.2439999999999998</v>
      </c>
      <c r="N1501" s="55">
        <f>AVERAGE(Table1[[#This Row],[Lead Time (days)]],Table1[[#This Row],[Exp. Lead time]])</f>
        <v>23</v>
      </c>
      <c r="O1501" s="55">
        <f>(Table1[[#This Row],[Exp. Lead time]]-N1501)^2</f>
        <v>0</v>
      </c>
      <c r="P1501" s="55">
        <v>0</v>
      </c>
      <c r="Q1501" s="55">
        <f>1.64*SQRT(Table1[[#This Row],[Lead Time (days)]]*(M1501^2)+Table1[[#This Row],[APU
(units)]]*P1501)</f>
        <v>41.244918433533115</v>
      </c>
      <c r="R1501" s="58">
        <f>Table1[[#This Row],[Safety Stock]]+(E1501/30)*Table1[[#This Row],[Lead Time (days)]]</f>
        <v>711.31158510019975</v>
      </c>
      <c r="S1501" s="58" t="str">
        <f>IF(Table1[[#This Row],[On Hand Stock (units)]]&gt;R1501,"yes","no")</f>
        <v>no</v>
      </c>
      <c r="T1501" s="59">
        <f>Table1[[#This Row],[On Hand Stock (units)]]-J1501</f>
        <v>-197.97283528835766</v>
      </c>
      <c r="U1501" s="59">
        <f>Table1[[#This Row],[Exp. Lead time]]*Table1[[#This Row],[APU
(units)]]/30</f>
        <v>670.06666666666672</v>
      </c>
      <c r="V1501" s="59">
        <f>Table1[[#This Row],[On Hand Stock (units)]]+U1501</f>
        <v>1171.2938313783091</v>
      </c>
      <c r="W1501" s="59" t="str">
        <f>IF(Table1[[#This Row],[On hand quantity after purchase]]&gt;Table1[[#This Row],[APU  Projection for oct]],"Yes","No")</f>
        <v>Yes</v>
      </c>
      <c r="X1501" s="59">
        <f>AE1501-Table1[[#This Row],[On Hand Stock (units)]]</f>
        <v>32135.641889848353</v>
      </c>
      <c r="Y1501" s="59">
        <f>MAX(Table1[[#This Row],[Qty required to meet next quarter]],Table1[[#This Row],[MOQ/One lead time demand]])</f>
        <v>32135.641889848353</v>
      </c>
      <c r="Z1501" s="59">
        <f>Table1[[#This Row],[Qty to purchase]]*Table1[[#This Row],[Std. Price ($)]]</f>
        <v>666670.94860361924</v>
      </c>
      <c r="AA1501" s="59"/>
      <c r="AB1501" s="59"/>
      <c r="AC1501" s="61">
        <f>Table1[[#This Row],[On Hand Stock (units)]]-(12*Table1[[#This Row],[APU
(units)]])</f>
        <v>-9986.7728352883569</v>
      </c>
      <c r="AD1501" s="64">
        <v>1573.1999999999998</v>
      </c>
      <c r="AE1501" s="65">
        <f>AD1501*Table1[[#This Row],[Std. Price ($)]]</f>
        <v>32636.869054559997</v>
      </c>
    </row>
    <row r="1502" spans="1:31" ht="18.5" x14ac:dyDescent="0.35">
      <c r="A1502" s="46">
        <v>12912.217789608505</v>
      </c>
      <c r="B1502" s="47">
        <v>8.4401973000000012</v>
      </c>
      <c r="C1502" s="47">
        <v>985.19234989499535</v>
      </c>
      <c r="D1502" s="47">
        <f>Table1[[#This Row],[On-Hand Stock ($)]]/Table1[[#This Row],[Std. Price ($)]]</f>
        <v>116.72622272645157</v>
      </c>
      <c r="E1502" s="48">
        <v>1012</v>
      </c>
      <c r="F1502" s="49">
        <v>0.6</v>
      </c>
      <c r="G1502" s="48">
        <v>0.82</v>
      </c>
      <c r="H1502" s="48">
        <v>0.34</v>
      </c>
      <c r="I1502" s="48">
        <v>5</v>
      </c>
      <c r="J1502" s="55">
        <f>Table1[[#This Row],[APU
(units)]]+(Table1[[#This Row],[APU Trend]]*Table1[[#This Row],[APU
(units)]])</f>
        <v>1619.1999999999998</v>
      </c>
      <c r="K1502" s="55" t="str">
        <f>IF(Table1[[#This Row],[On Hand Stock (units)]]&gt;J1502,"Yes","No")</f>
        <v>No</v>
      </c>
      <c r="L1502" s="55">
        <f>Table1[[#This Row],[Lead Time (days)]]/Table1[[#This Row],[S-OTD]]</f>
        <v>6.0975609756097562</v>
      </c>
      <c r="M1502" s="55">
        <f>(Table1[[#This Row],[Demand variability (COV)]]/100)*E1502</f>
        <v>3.4408000000000003</v>
      </c>
      <c r="N1502" s="55">
        <f>AVERAGE(Table1[[#This Row],[Lead Time (days)]],Table1[[#This Row],[Exp. Lead time]])</f>
        <v>5.5487804878048781</v>
      </c>
      <c r="O1502" s="55">
        <f>(Table1[[#This Row],[Exp. Lead time]]-N1502)^2</f>
        <v>0.30116002379535994</v>
      </c>
      <c r="P1502" s="55">
        <v>0.30116002379535994</v>
      </c>
      <c r="Q1502" s="55">
        <f>1.64*SQRT(Table1[[#This Row],[Lead Time (days)]]*(M1502^2)+Table1[[#This Row],[APU
(units)]]*P1502)</f>
        <v>31.287893492511127</v>
      </c>
      <c r="R1502" s="58">
        <f>Table1[[#This Row],[Safety Stock]]+(E1502/30)*Table1[[#This Row],[Lead Time (days)]]</f>
        <v>199.95456015917782</v>
      </c>
      <c r="S1502" s="58" t="str">
        <f>IF(Table1[[#This Row],[On Hand Stock (units)]]&gt;R1502,"yes","no")</f>
        <v>no</v>
      </c>
      <c r="T1502" s="59">
        <f>Table1[[#This Row],[On Hand Stock (units)]]-J1502</f>
        <v>-1502.4737772735482</v>
      </c>
      <c r="U1502" s="59">
        <f>Table1[[#This Row],[Exp. Lead time]]*Table1[[#This Row],[APU
(units)]]/30</f>
        <v>205.6910569105691</v>
      </c>
      <c r="V1502" s="59">
        <f>Table1[[#This Row],[On Hand Stock (units)]]+U1502</f>
        <v>322.41727963702067</v>
      </c>
      <c r="W1502" s="59" t="str">
        <f>IF(Table1[[#This Row],[On hand quantity after purchase]]&gt;Table1[[#This Row],[APU  Projection for oct]],"Yes","No")</f>
        <v>No</v>
      </c>
      <c r="X1502" s="59">
        <f>AE1502-Table1[[#This Row],[On Hand Stock (units)]]</f>
        <v>56257.03958343355</v>
      </c>
      <c r="Y1502" s="59">
        <f>MAX(Table1[[#This Row],[Qty required to meet next quarter]],Table1[[#This Row],[MOQ/One lead time demand]])</f>
        <v>56257.03958343355</v>
      </c>
      <c r="Z1502" s="59">
        <f>Table1[[#This Row],[Qty to purchase]]*Table1[[#This Row],[Std. Price ($)]]</f>
        <v>474820.51359808905</v>
      </c>
      <c r="AA1502" s="59"/>
      <c r="AB1502" s="59"/>
      <c r="AC1502" s="61">
        <f>Table1[[#This Row],[On Hand Stock (units)]]-(12*Table1[[#This Row],[APU
(units)]])</f>
        <v>-12027.273777273549</v>
      </c>
      <c r="AD1502" s="64">
        <v>6679.1999999999989</v>
      </c>
      <c r="AE1502" s="65">
        <f>AD1502*Table1[[#This Row],[Std. Price ($)]]</f>
        <v>56373.765806160001</v>
      </c>
    </row>
    <row r="1503" spans="1:31" ht="18.5" x14ac:dyDescent="0.35">
      <c r="A1503" s="46">
        <v>43822.258358041465</v>
      </c>
      <c r="B1503" s="47">
        <v>10.6119976</v>
      </c>
      <c r="C1503" s="47">
        <v>288.98473591130886</v>
      </c>
      <c r="D1503" s="47">
        <f>Table1[[#This Row],[On-Hand Stock ($)]]/Table1[[#This Row],[Std. Price ($)]]</f>
        <v>27.231888547666919</v>
      </c>
      <c r="E1503" s="48">
        <v>914</v>
      </c>
      <c r="F1503" s="49">
        <v>0.8</v>
      </c>
      <c r="G1503" s="48">
        <v>1</v>
      </c>
      <c r="H1503" s="48">
        <v>0.16</v>
      </c>
      <c r="I1503" s="48">
        <v>3</v>
      </c>
      <c r="J1503" s="55">
        <f>Table1[[#This Row],[APU
(units)]]+(Table1[[#This Row],[APU Trend]]*Table1[[#This Row],[APU
(units)]])</f>
        <v>1645.2</v>
      </c>
      <c r="K1503" s="55" t="str">
        <f>IF(Table1[[#This Row],[On Hand Stock (units)]]&gt;J1503,"Yes","No")</f>
        <v>No</v>
      </c>
      <c r="L1503" s="55">
        <f>Table1[[#This Row],[Lead Time (days)]]/Table1[[#This Row],[S-OTD]]</f>
        <v>3</v>
      </c>
      <c r="M1503" s="55">
        <f>(Table1[[#This Row],[Demand variability (COV)]]/100)*E1503</f>
        <v>1.4624000000000001</v>
      </c>
      <c r="N1503" s="55">
        <f>AVERAGE(Table1[[#This Row],[Lead Time (days)]],Table1[[#This Row],[Exp. Lead time]])</f>
        <v>3</v>
      </c>
      <c r="O1503" s="55">
        <f>(Table1[[#This Row],[Exp. Lead time]]-N1503)^2</f>
        <v>0</v>
      </c>
      <c r="P1503" s="55">
        <v>0</v>
      </c>
      <c r="Q1503" s="55">
        <f>1.64*SQRT(Table1[[#This Row],[Lead Time (days)]]*(M1503^2)+Table1[[#This Row],[APU
(units)]]*P1503)</f>
        <v>4.1540398056215109</v>
      </c>
      <c r="R1503" s="58">
        <f>Table1[[#This Row],[Safety Stock]]+(E1503/30)*Table1[[#This Row],[Lead Time (days)]]</f>
        <v>95.5540398056215</v>
      </c>
      <c r="S1503" s="58" t="str">
        <f>IF(Table1[[#This Row],[On Hand Stock (units)]]&gt;R1503,"yes","no")</f>
        <v>no</v>
      </c>
      <c r="T1503" s="59">
        <f>Table1[[#This Row],[On Hand Stock (units)]]-J1503</f>
        <v>-1617.9681114523332</v>
      </c>
      <c r="U1503" s="59">
        <f>Table1[[#This Row],[Exp. Lead time]]*Table1[[#This Row],[APU
(units)]]/30</f>
        <v>91.4</v>
      </c>
      <c r="V1503" s="59">
        <f>Table1[[#This Row],[On Hand Stock (units)]]+U1503</f>
        <v>118.63188854766693</v>
      </c>
      <c r="W1503" s="59" t="str">
        <f>IF(Table1[[#This Row],[On hand quantity after purchase]]&gt;Table1[[#This Row],[APU  Projection for oct]],"Yes","No")</f>
        <v>No</v>
      </c>
      <c r="X1503" s="59">
        <f>AE1503-Table1[[#This Row],[On Hand Stock (units)]]</f>
        <v>75627.821401372334</v>
      </c>
      <c r="Y1503" s="59">
        <f>MAX(Table1[[#This Row],[Qty required to meet next quarter]],Table1[[#This Row],[MOQ/One lead time demand]])</f>
        <v>75627.821401372334</v>
      </c>
      <c r="Z1503" s="59">
        <f>Table1[[#This Row],[Qty to purchase]]*Table1[[#This Row],[Std. Price ($)]]</f>
        <v>802562.25920459186</v>
      </c>
      <c r="AA1503" s="59"/>
      <c r="AB1503" s="59"/>
      <c r="AC1503" s="61">
        <f>Table1[[#This Row],[On Hand Stock (units)]]-(12*Table1[[#This Row],[APU
(units)]])</f>
        <v>-10940.768111452333</v>
      </c>
      <c r="AD1503" s="64">
        <v>7129.2000000000007</v>
      </c>
      <c r="AE1503" s="65">
        <f>AD1503*Table1[[#This Row],[Std. Price ($)]]</f>
        <v>75655.053289920004</v>
      </c>
    </row>
    <row r="1504" spans="1:31" ht="18.5" x14ac:dyDescent="0.35">
      <c r="A1504" s="46">
        <v>61494.19702189097</v>
      </c>
      <c r="B1504" s="47">
        <v>16.0679242</v>
      </c>
      <c r="C1504" s="47">
        <v>738.73423756871227</v>
      </c>
      <c r="D1504" s="47">
        <f>Table1[[#This Row],[On-Hand Stock ($)]]/Table1[[#This Row],[Std. Price ($)]]</f>
        <v>45.975710886706338</v>
      </c>
      <c r="E1504" s="48">
        <v>890</v>
      </c>
      <c r="F1504" s="49">
        <v>0.6</v>
      </c>
      <c r="G1504" s="48">
        <v>0.93</v>
      </c>
      <c r="H1504" s="48">
        <v>0.5</v>
      </c>
      <c r="I1504" s="48">
        <v>2</v>
      </c>
      <c r="J1504" s="55">
        <f>Table1[[#This Row],[APU
(units)]]+(Table1[[#This Row],[APU Trend]]*Table1[[#This Row],[APU
(units)]])</f>
        <v>1424</v>
      </c>
      <c r="K1504" s="55" t="str">
        <f>IF(Table1[[#This Row],[On Hand Stock (units)]]&gt;J1504,"Yes","No")</f>
        <v>No</v>
      </c>
      <c r="L1504" s="55">
        <f>Table1[[#This Row],[Lead Time (days)]]/Table1[[#This Row],[S-OTD]]</f>
        <v>2.150537634408602</v>
      </c>
      <c r="M1504" s="55">
        <f>(Table1[[#This Row],[Demand variability (COV)]]/100)*E1504</f>
        <v>4.45</v>
      </c>
      <c r="N1504" s="55">
        <f>AVERAGE(Table1[[#This Row],[Lead Time (days)]],Table1[[#This Row],[Exp. Lead time]])</f>
        <v>2.075268817204301</v>
      </c>
      <c r="O1504" s="55">
        <f>(Table1[[#This Row],[Exp. Lead time]]-N1504)^2</f>
        <v>5.6653948433344793E-3</v>
      </c>
      <c r="P1504" s="55">
        <v>5.6653948433344793E-3</v>
      </c>
      <c r="Q1504" s="55">
        <f>1.64*SQRT(Table1[[#This Row],[Lead Time (days)]]*(M1504^2)+Table1[[#This Row],[APU
(units)]]*P1504)</f>
        <v>10.958244061612373</v>
      </c>
      <c r="R1504" s="58">
        <f>Table1[[#This Row],[Safety Stock]]+(E1504/30)*Table1[[#This Row],[Lead Time (days)]]</f>
        <v>70.291577394945705</v>
      </c>
      <c r="S1504" s="58" t="str">
        <f>IF(Table1[[#This Row],[On Hand Stock (units)]]&gt;R1504,"yes","no")</f>
        <v>no</v>
      </c>
      <c r="T1504" s="59">
        <f>Table1[[#This Row],[On Hand Stock (units)]]-J1504</f>
        <v>-1378.0242891132937</v>
      </c>
      <c r="U1504" s="59">
        <f>Table1[[#This Row],[Exp. Lead time]]*Table1[[#This Row],[APU
(units)]]/30</f>
        <v>63.799283154121859</v>
      </c>
      <c r="V1504" s="59">
        <f>Table1[[#This Row],[On Hand Stock (units)]]+U1504</f>
        <v>109.7749940408282</v>
      </c>
      <c r="W1504" s="59" t="str">
        <f>IF(Table1[[#This Row],[On hand quantity after purchase]]&gt;Table1[[#This Row],[APU  Projection for oct]],"Yes","No")</f>
        <v>No</v>
      </c>
      <c r="X1504" s="59">
        <f>AE1504-Table1[[#This Row],[On Hand Stock (units)]]</f>
        <v>94337.011039913297</v>
      </c>
      <c r="Y1504" s="59">
        <f>MAX(Table1[[#This Row],[Qty required to meet next quarter]],Table1[[#This Row],[MOQ/One lead time demand]])</f>
        <v>94337.011039913297</v>
      </c>
      <c r="Z1504" s="59">
        <f>Table1[[#This Row],[Qty to purchase]]*Table1[[#This Row],[Std. Price ($)]]</f>
        <v>1515799.9426438902</v>
      </c>
      <c r="AA1504" s="59"/>
      <c r="AB1504" s="59"/>
      <c r="AC1504" s="61">
        <f>Table1[[#This Row],[On Hand Stock (units)]]-(12*Table1[[#This Row],[APU
(units)]])</f>
        <v>-10634.024289113293</v>
      </c>
      <c r="AD1504" s="64">
        <v>5874</v>
      </c>
      <c r="AE1504" s="65">
        <f>AD1504*Table1[[#This Row],[Std. Price ($)]]</f>
        <v>94382.986750800002</v>
      </c>
    </row>
    <row r="1505" spans="1:31" ht="18.5" x14ac:dyDescent="0.35">
      <c r="A1505" s="46">
        <v>42720.38637837251</v>
      </c>
      <c r="B1505" s="47">
        <v>26.9896973</v>
      </c>
      <c r="C1505" s="47">
        <v>6620.5173408306782</v>
      </c>
      <c r="D1505" s="47">
        <f>Table1[[#This Row],[On-Hand Stock ($)]]/Table1[[#This Row],[Std. Price ($)]]</f>
        <v>245.29794711075468</v>
      </c>
      <c r="E1505" s="48">
        <v>1148</v>
      </c>
      <c r="F1505" s="49">
        <v>-0.6</v>
      </c>
      <c r="G1505" s="48">
        <v>0.83</v>
      </c>
      <c r="H1505" s="48">
        <v>0.49</v>
      </c>
      <c r="I1505" s="48">
        <v>10</v>
      </c>
      <c r="J1505" s="55">
        <f>Table1[[#This Row],[APU
(units)]]+(Table1[[#This Row],[APU Trend]]*Table1[[#This Row],[APU
(units)]])</f>
        <v>459.20000000000005</v>
      </c>
      <c r="K1505" s="55" t="str">
        <f>IF(Table1[[#This Row],[On Hand Stock (units)]]&gt;J1505,"Yes","No")</f>
        <v>No</v>
      </c>
      <c r="L1505" s="55">
        <f>Table1[[#This Row],[Lead Time (days)]]/Table1[[#This Row],[S-OTD]]</f>
        <v>12.048192771084338</v>
      </c>
      <c r="M1505" s="55">
        <f>(Table1[[#This Row],[Demand variability (COV)]]/100)*E1505</f>
        <v>5.6251999999999995</v>
      </c>
      <c r="N1505" s="55">
        <f>AVERAGE(Table1[[#This Row],[Lead Time (days)]],Table1[[#This Row],[Exp. Lead time]])</f>
        <v>11.024096385542169</v>
      </c>
      <c r="O1505" s="55">
        <f>(Table1[[#This Row],[Exp. Lead time]]-N1505)^2</f>
        <v>1.0487734068805348</v>
      </c>
      <c r="P1505" s="55">
        <v>1.0487734068805348</v>
      </c>
      <c r="Q1505" s="55">
        <f>1.64*SQRT(Table1[[#This Row],[Lead Time (days)]]*(M1505^2)+Table1[[#This Row],[APU
(units)]]*P1505)</f>
        <v>63.947817035324327</v>
      </c>
      <c r="R1505" s="58">
        <f>Table1[[#This Row],[Safety Stock]]+(E1505/30)*Table1[[#This Row],[Lead Time (days)]]</f>
        <v>446.61448370199093</v>
      </c>
      <c r="S1505" s="58" t="str">
        <f>IF(Table1[[#This Row],[On Hand Stock (units)]]&gt;R1505,"yes","no")</f>
        <v>no</v>
      </c>
      <c r="T1505" s="59">
        <f>Table1[[#This Row],[On Hand Stock (units)]]-J1505</f>
        <v>-213.90205288924537</v>
      </c>
      <c r="U1505" s="59">
        <f>Table1[[#This Row],[Exp. Lead time]]*Table1[[#This Row],[APU
(units)]]/30</f>
        <v>461.04417670682739</v>
      </c>
      <c r="V1505" s="59">
        <f>Table1[[#This Row],[On Hand Stock (units)]]+U1505</f>
        <v>706.34212381758209</v>
      </c>
      <c r="W1505" s="59" t="str">
        <f>IF(Table1[[#This Row],[On hand quantity after purchase]]&gt;Table1[[#This Row],[APU  Projection for oct]],"Yes","No")</f>
        <v>Yes</v>
      </c>
      <c r="X1505" s="59">
        <f>AE1505-Table1[[#This Row],[On Hand Stock (units)]]</f>
        <v>-18835.801447350739</v>
      </c>
      <c r="Y1505" s="59">
        <f>MAX(Table1[[#This Row],[Qty required to meet next quarter]],Table1[[#This Row],[MOQ/One lead time demand]])</f>
        <v>461.04417670682739</v>
      </c>
      <c r="Z1505" s="59">
        <f>Table1[[#This Row],[Qty to purchase]]*Table1[[#This Row],[Std. Price ($)]]</f>
        <v>12443.442771244981</v>
      </c>
      <c r="AA1505" s="59"/>
      <c r="AB1505" s="59"/>
      <c r="AC1505" s="61">
        <f>Table1[[#This Row],[On Hand Stock (units)]]-(12*Table1[[#This Row],[APU
(units)]])</f>
        <v>-13530.702052889244</v>
      </c>
      <c r="AD1505" s="64">
        <v>-688.7999999999995</v>
      </c>
      <c r="AE1505" s="65">
        <f>AD1505*Table1[[#This Row],[Std. Price ($)]]</f>
        <v>-18590.503500239985</v>
      </c>
    </row>
    <row r="1506" spans="1:31" ht="18.5" x14ac:dyDescent="0.35">
      <c r="A1506" s="46">
        <v>91970.253026860591</v>
      </c>
      <c r="B1506" s="47">
        <v>57.652867200000003</v>
      </c>
      <c r="C1506" s="47">
        <v>2439.8339039536095</v>
      </c>
      <c r="D1506" s="47">
        <f>Table1[[#This Row],[On-Hand Stock ($)]]/Table1[[#This Row],[Std. Price ($)]]</f>
        <v>42.319385356668079</v>
      </c>
      <c r="E1506" s="48">
        <v>962</v>
      </c>
      <c r="F1506" s="49">
        <v>1.2</v>
      </c>
      <c r="G1506" s="48">
        <v>0.92</v>
      </c>
      <c r="H1506" s="48">
        <v>0.55000000000000004</v>
      </c>
      <c r="I1506" s="48">
        <v>2</v>
      </c>
      <c r="J1506" s="55">
        <f>Table1[[#This Row],[APU
(units)]]+(Table1[[#This Row],[APU Trend]]*Table1[[#This Row],[APU
(units)]])</f>
        <v>2116.3999999999996</v>
      </c>
      <c r="K1506" s="55" t="str">
        <f>IF(Table1[[#This Row],[On Hand Stock (units)]]&gt;J1506,"Yes","No")</f>
        <v>No</v>
      </c>
      <c r="L1506" s="55">
        <f>Table1[[#This Row],[Lead Time (days)]]/Table1[[#This Row],[S-OTD]]</f>
        <v>2.1739130434782608</v>
      </c>
      <c r="M1506" s="55">
        <f>(Table1[[#This Row],[Demand variability (COV)]]/100)*E1506</f>
        <v>5.2910000000000004</v>
      </c>
      <c r="N1506" s="55">
        <f>AVERAGE(Table1[[#This Row],[Lead Time (days)]],Table1[[#This Row],[Exp. Lead time]])</f>
        <v>2.0869565217391304</v>
      </c>
      <c r="O1506" s="55">
        <f>(Table1[[#This Row],[Exp. Lead time]]-N1506)^2</f>
        <v>7.5614366729678537E-3</v>
      </c>
      <c r="P1506" s="55">
        <v>7.5614366729678537E-3</v>
      </c>
      <c r="Q1506" s="55">
        <f>1.64*SQRT(Table1[[#This Row],[Lead Time (days)]]*(M1506^2)+Table1[[#This Row],[APU
(units)]]*P1506)</f>
        <v>13.044286603258188</v>
      </c>
      <c r="R1506" s="58">
        <f>Table1[[#This Row],[Safety Stock]]+(E1506/30)*Table1[[#This Row],[Lead Time (days)]]</f>
        <v>77.177619936591526</v>
      </c>
      <c r="S1506" s="58" t="str">
        <f>IF(Table1[[#This Row],[On Hand Stock (units)]]&gt;R1506,"yes","no")</f>
        <v>no</v>
      </c>
      <c r="T1506" s="59">
        <f>Table1[[#This Row],[On Hand Stock (units)]]-J1506</f>
        <v>-2074.0806146433315</v>
      </c>
      <c r="U1506" s="59">
        <f>Table1[[#This Row],[Exp. Lead time]]*Table1[[#This Row],[APU
(units)]]/30</f>
        <v>69.710144927536234</v>
      </c>
      <c r="V1506" s="59">
        <f>Table1[[#This Row],[On Hand Stock (units)]]+U1506</f>
        <v>112.02953028420431</v>
      </c>
      <c r="W1506" s="59" t="str">
        <f>IF(Table1[[#This Row],[On hand quantity after purchase]]&gt;Table1[[#This Row],[APU  Projection for oct]],"Yes","No")</f>
        <v>No</v>
      </c>
      <c r="X1506" s="59">
        <f>AE1506-Table1[[#This Row],[On Hand Stock (units)]]</f>
        <v>565670.67472792324</v>
      </c>
      <c r="Y1506" s="59">
        <f>MAX(Table1[[#This Row],[Qty required to meet next quarter]],Table1[[#This Row],[MOQ/One lead time demand]])</f>
        <v>565670.67472792324</v>
      </c>
      <c r="Z1506" s="59">
        <f>Table1[[#This Row],[Qty to purchase]]*Table1[[#This Row],[Std. Price ($)]]</f>
        <v>32612536.289023355</v>
      </c>
      <c r="AA1506" s="59"/>
      <c r="AB1506" s="59"/>
      <c r="AC1506" s="61">
        <f>Table1[[#This Row],[On Hand Stock (units)]]-(12*Table1[[#This Row],[APU
(units)]])</f>
        <v>-11501.680614643332</v>
      </c>
      <c r="AD1506" s="64">
        <v>9812.3999999999978</v>
      </c>
      <c r="AE1506" s="65">
        <f>AD1506*Table1[[#This Row],[Std. Price ($)]]</f>
        <v>565712.99411327986</v>
      </c>
    </row>
    <row r="1507" spans="1:31" ht="18.5" x14ac:dyDescent="0.35">
      <c r="A1507" s="46">
        <v>36726.631140438418</v>
      </c>
      <c r="B1507" s="47">
        <v>7.1890433000000007</v>
      </c>
      <c r="C1507" s="47">
        <v>9829.8185963530505</v>
      </c>
      <c r="D1507" s="47">
        <f>Table1[[#This Row],[On-Hand Stock ($)]]/Table1[[#This Row],[Std. Price ($)]]</f>
        <v>1367.3333413297219</v>
      </c>
      <c r="E1507" s="48">
        <v>744</v>
      </c>
      <c r="F1507" s="49">
        <v>-0.4</v>
      </c>
      <c r="G1507" s="48">
        <v>0.83</v>
      </c>
      <c r="H1507" s="48">
        <v>0.88</v>
      </c>
      <c r="I1507" s="48">
        <v>46</v>
      </c>
      <c r="J1507" s="55">
        <f>Table1[[#This Row],[APU
(units)]]+(Table1[[#This Row],[APU Trend]]*Table1[[#This Row],[APU
(units)]])</f>
        <v>446.4</v>
      </c>
      <c r="K1507" s="55" t="str">
        <f>IF(Table1[[#This Row],[On Hand Stock (units)]]&gt;J1507,"Yes","No")</f>
        <v>Yes</v>
      </c>
      <c r="L1507" s="55">
        <f>Table1[[#This Row],[Lead Time (days)]]/Table1[[#This Row],[S-OTD]]</f>
        <v>55.421686746987952</v>
      </c>
      <c r="M1507" s="55">
        <f>(Table1[[#This Row],[Demand variability (COV)]]/100)*E1507</f>
        <v>6.5472000000000001</v>
      </c>
      <c r="N1507" s="55">
        <f>AVERAGE(Table1[[#This Row],[Lead Time (days)]],Table1[[#This Row],[Exp. Lead time]])</f>
        <v>50.710843373493972</v>
      </c>
      <c r="O1507" s="55">
        <f>(Table1[[#This Row],[Exp. Lead time]]-N1507)^2</f>
        <v>22.192045289592137</v>
      </c>
      <c r="P1507" s="55">
        <v>22.192045289592137</v>
      </c>
      <c r="Q1507" s="55">
        <f>1.64*SQRT(Table1[[#This Row],[Lead Time (days)]]*(M1507^2)+Table1[[#This Row],[APU
(units)]]*P1507)</f>
        <v>222.9598533677964</v>
      </c>
      <c r="R1507" s="58">
        <f>Table1[[#This Row],[Safety Stock]]+(E1507/30)*Table1[[#This Row],[Lead Time (days)]]</f>
        <v>1363.7598533677963</v>
      </c>
      <c r="S1507" s="58" t="str">
        <f>IF(Table1[[#This Row],[On Hand Stock (units)]]&gt;R1507,"yes","no")</f>
        <v>yes</v>
      </c>
      <c r="T1507" s="59">
        <f>Table1[[#This Row],[On Hand Stock (units)]]-J1507</f>
        <v>920.93334132972188</v>
      </c>
      <c r="U1507" s="59">
        <f>Table1[[#This Row],[Exp. Lead time]]*Table1[[#This Row],[APU
(units)]]/30</f>
        <v>1374.4578313253012</v>
      </c>
      <c r="V1507" s="59">
        <f>Table1[[#This Row],[On Hand Stock (units)]]+U1507</f>
        <v>2741.7911726550228</v>
      </c>
      <c r="W1507" s="59" t="str">
        <f>IF(Table1[[#This Row],[On hand quantity after purchase]]&gt;Table1[[#This Row],[APU  Projection for oct]],"Yes","No")</f>
        <v>Yes</v>
      </c>
      <c r="X1507" s="59">
        <f>AE1507-Table1[[#This Row],[On Hand Stock (units)]]</f>
        <v>1841.8555877902768</v>
      </c>
      <c r="Y1507" s="59">
        <f>MAX(Table1[[#This Row],[Qty required to meet next quarter]],Table1[[#This Row],[MOQ/One lead time demand]])</f>
        <v>1841.8555877902768</v>
      </c>
      <c r="Z1507" s="59">
        <f>Table1[[#This Row],[Qty to purchase]]*Table1[[#This Row],[Std. Price ($)]]</f>
        <v>13241.179572971252</v>
      </c>
      <c r="AA1507" s="59"/>
      <c r="AB1507" s="59"/>
      <c r="AC1507" s="61">
        <f>Table1[[#This Row],[On Hand Stock (units)]]-(12*Table1[[#This Row],[APU
(units)]])</f>
        <v>-7560.6666586702777</v>
      </c>
      <c r="AD1507" s="64">
        <v>446.39999999999975</v>
      </c>
      <c r="AE1507" s="65">
        <f>AD1507*Table1[[#This Row],[Std. Price ($)]]</f>
        <v>3209.1889291199986</v>
      </c>
    </row>
    <row r="1508" spans="1:31" ht="18.5" x14ac:dyDescent="0.35">
      <c r="A1508" s="46">
        <v>7029.358675589725</v>
      </c>
      <c r="B1508" s="47">
        <v>7.2479762000000001</v>
      </c>
      <c r="C1508" s="47">
        <v>1692.8918461674334</v>
      </c>
      <c r="D1508" s="47">
        <f>Table1[[#This Row],[On-Hand Stock ($)]]/Table1[[#This Row],[Std. Price ($)]]</f>
        <v>233.56752277517597</v>
      </c>
      <c r="E1508" s="48">
        <v>1334</v>
      </c>
      <c r="F1508" s="49">
        <v>0.6</v>
      </c>
      <c r="G1508" s="48">
        <v>0.85</v>
      </c>
      <c r="H1508" s="48">
        <v>0.33</v>
      </c>
      <c r="I1508" s="48">
        <v>11</v>
      </c>
      <c r="J1508" s="55">
        <f>Table1[[#This Row],[APU
(units)]]+(Table1[[#This Row],[APU Trend]]*Table1[[#This Row],[APU
(units)]])</f>
        <v>2134.4</v>
      </c>
      <c r="K1508" s="55" t="str">
        <f>IF(Table1[[#This Row],[On Hand Stock (units)]]&gt;J1508,"Yes","No")</f>
        <v>No</v>
      </c>
      <c r="L1508" s="55">
        <f>Table1[[#This Row],[Lead Time (days)]]/Table1[[#This Row],[S-OTD]]</f>
        <v>12.941176470588236</v>
      </c>
      <c r="M1508" s="55">
        <f>(Table1[[#This Row],[Demand variability (COV)]]/100)*E1508</f>
        <v>4.4021999999999997</v>
      </c>
      <c r="N1508" s="55">
        <f>AVERAGE(Table1[[#This Row],[Lead Time (days)]],Table1[[#This Row],[Exp. Lead time]])</f>
        <v>11.970588235294118</v>
      </c>
      <c r="O1508" s="55">
        <f>(Table1[[#This Row],[Exp. Lead time]]-N1508)^2</f>
        <v>0.94204152249134965</v>
      </c>
      <c r="P1508" s="55">
        <v>0.94204152249134965</v>
      </c>
      <c r="Q1508" s="55">
        <f>1.64*SQRT(Table1[[#This Row],[Lead Time (days)]]*(M1508^2)+Table1[[#This Row],[APU
(units)]]*P1508)</f>
        <v>62.875478406555366</v>
      </c>
      <c r="R1508" s="58">
        <f>Table1[[#This Row],[Safety Stock]]+(E1508/30)*Table1[[#This Row],[Lead Time (days)]]</f>
        <v>552.00881173988864</v>
      </c>
      <c r="S1508" s="58" t="str">
        <f>IF(Table1[[#This Row],[On Hand Stock (units)]]&gt;R1508,"yes","no")</f>
        <v>no</v>
      </c>
      <c r="T1508" s="59">
        <f>Table1[[#This Row],[On Hand Stock (units)]]-J1508</f>
        <v>-1900.8324772248241</v>
      </c>
      <c r="U1508" s="59">
        <f>Table1[[#This Row],[Exp. Lead time]]*Table1[[#This Row],[APU
(units)]]/30</f>
        <v>575.45098039215691</v>
      </c>
      <c r="V1508" s="59">
        <f>Table1[[#This Row],[On Hand Stock (units)]]+U1508</f>
        <v>809.01850316733294</v>
      </c>
      <c r="W1508" s="59" t="str">
        <f>IF(Table1[[#This Row],[On hand quantity after purchase]]&gt;Table1[[#This Row],[APU  Projection for oct]],"Yes","No")</f>
        <v>No</v>
      </c>
      <c r="X1508" s="59">
        <f>AE1508-Table1[[#This Row],[On Hand Stock (units)]]</f>
        <v>63580.514132504832</v>
      </c>
      <c r="Y1508" s="59">
        <f>MAX(Table1[[#This Row],[Qty required to meet next quarter]],Table1[[#This Row],[MOQ/One lead time demand]])</f>
        <v>63580.514132504832</v>
      </c>
      <c r="Z1508" s="59">
        <f>Table1[[#This Row],[Qty to purchase]]*Table1[[#This Row],[Std. Price ($)]]</f>
        <v>460830.05321615865</v>
      </c>
      <c r="AA1508" s="59"/>
      <c r="AB1508" s="59"/>
      <c r="AC1508" s="61">
        <f>Table1[[#This Row],[On Hand Stock (units)]]-(12*Table1[[#This Row],[APU
(units)]])</f>
        <v>-15774.432477224824</v>
      </c>
      <c r="AD1508" s="64">
        <v>8804.4000000000015</v>
      </c>
      <c r="AE1508" s="65">
        <f>AD1508*Table1[[#This Row],[Std. Price ($)]]</f>
        <v>63814.08165528001</v>
      </c>
    </row>
    <row r="1509" spans="1:31" ht="18.5" x14ac:dyDescent="0.35">
      <c r="A1509" s="46">
        <v>19193.130632545173</v>
      </c>
      <c r="B1509" s="47">
        <v>13.6913733</v>
      </c>
      <c r="C1509" s="47">
        <v>28943.020196220725</v>
      </c>
      <c r="D1509" s="47">
        <f>Table1[[#This Row],[On-Hand Stock ($)]]/Table1[[#This Row],[Std. Price ($)]]</f>
        <v>2113.9603429132067</v>
      </c>
      <c r="E1509" s="48">
        <v>2474</v>
      </c>
      <c r="F1509" s="49">
        <v>0.5</v>
      </c>
      <c r="G1509" s="48">
        <v>0.85</v>
      </c>
      <c r="H1509" s="48">
        <v>0.88</v>
      </c>
      <c r="I1509" s="48">
        <v>23</v>
      </c>
      <c r="J1509" s="55">
        <f>Table1[[#This Row],[APU
(units)]]+(Table1[[#This Row],[APU Trend]]*Table1[[#This Row],[APU
(units)]])</f>
        <v>3711</v>
      </c>
      <c r="K1509" s="55" t="str">
        <f>IF(Table1[[#This Row],[On Hand Stock (units)]]&gt;J1509,"Yes","No")</f>
        <v>No</v>
      </c>
      <c r="L1509" s="55">
        <f>Table1[[#This Row],[Lead Time (days)]]/Table1[[#This Row],[S-OTD]]</f>
        <v>27.058823529411764</v>
      </c>
      <c r="M1509" s="55">
        <f>(Table1[[#This Row],[Demand variability (COV)]]/100)*E1509</f>
        <v>21.7712</v>
      </c>
      <c r="N1509" s="55">
        <f>AVERAGE(Table1[[#This Row],[Lead Time (days)]],Table1[[#This Row],[Exp. Lead time]])</f>
        <v>25.029411764705884</v>
      </c>
      <c r="O1509" s="55">
        <f>(Table1[[#This Row],[Exp. Lead time]]-N1509)^2</f>
        <v>4.1185121107266358</v>
      </c>
      <c r="P1509" s="55">
        <v>4.1185121107266358</v>
      </c>
      <c r="Q1509" s="55">
        <f>1.64*SQRT(Table1[[#This Row],[Lead Time (days)]]*(M1509^2)+Table1[[#This Row],[APU
(units)]]*P1509)</f>
        <v>238.17214375427193</v>
      </c>
      <c r="R1509" s="58">
        <f>Table1[[#This Row],[Safety Stock]]+(E1509/30)*Table1[[#This Row],[Lead Time (days)]]</f>
        <v>2134.9054770876055</v>
      </c>
      <c r="S1509" s="58" t="str">
        <f>IF(Table1[[#This Row],[On Hand Stock (units)]]&gt;R1509,"yes","no")</f>
        <v>no</v>
      </c>
      <c r="T1509" s="59">
        <f>Table1[[#This Row],[On Hand Stock (units)]]-J1509</f>
        <v>-1597.0396570867933</v>
      </c>
      <c r="U1509" s="59">
        <f>Table1[[#This Row],[Exp. Lead time]]*Table1[[#This Row],[APU
(units)]]/30</f>
        <v>2231.4509803921565</v>
      </c>
      <c r="V1509" s="59">
        <f>Table1[[#This Row],[On Hand Stock (units)]]+U1509</f>
        <v>4345.4113233053631</v>
      </c>
      <c r="W1509" s="59" t="str">
        <f>IF(Table1[[#This Row],[On hand quantity after purchase]]&gt;Table1[[#This Row],[APU  Projection for oct]],"Yes","No")</f>
        <v>Yes</v>
      </c>
      <c r="X1509" s="59">
        <f>AE1509-Table1[[#This Row],[On Hand Stock (units)]]</f>
        <v>201120.78492228681</v>
      </c>
      <c r="Y1509" s="59">
        <f>MAX(Table1[[#This Row],[Qty required to meet next quarter]],Table1[[#This Row],[MOQ/One lead time demand]])</f>
        <v>201120.78492228681</v>
      </c>
      <c r="Z1509" s="59">
        <f>Table1[[#This Row],[Qty to purchase]]*Table1[[#This Row],[Std. Price ($)]]</f>
        <v>2753619.7447600402</v>
      </c>
      <c r="AA1509" s="59"/>
      <c r="AB1509" s="59"/>
      <c r="AC1509" s="61">
        <f>Table1[[#This Row],[On Hand Stock (units)]]-(12*Table1[[#This Row],[APU
(units)]])</f>
        <v>-27574.039657086792</v>
      </c>
      <c r="AD1509" s="64">
        <v>14844</v>
      </c>
      <c r="AE1509" s="65">
        <f>AD1509*Table1[[#This Row],[Std. Price ($)]]</f>
        <v>203234.74526520001</v>
      </c>
    </row>
    <row r="1510" spans="1:31" ht="18.5" x14ac:dyDescent="0.35">
      <c r="A1510" s="46">
        <v>87190.206197074673</v>
      </c>
      <c r="B1510" s="47">
        <v>45.0181392</v>
      </c>
      <c r="C1510" s="47">
        <v>32884.616550833191</v>
      </c>
      <c r="D1510" s="47">
        <f>Table1[[#This Row],[On-Hand Stock ($)]]/Table1[[#This Row],[Std. Price ($)]]</f>
        <v>730.47480716024779</v>
      </c>
      <c r="E1510" s="48">
        <v>1554</v>
      </c>
      <c r="F1510" s="49">
        <v>0.5</v>
      </c>
      <c r="G1510" s="48">
        <v>1</v>
      </c>
      <c r="H1510" s="48">
        <v>0.51</v>
      </c>
      <c r="I1510" s="48">
        <v>23</v>
      </c>
      <c r="J1510" s="55">
        <f>Table1[[#This Row],[APU
(units)]]+(Table1[[#This Row],[APU Trend]]*Table1[[#This Row],[APU
(units)]])</f>
        <v>2331</v>
      </c>
      <c r="K1510" s="55" t="str">
        <f>IF(Table1[[#This Row],[On Hand Stock (units)]]&gt;J1510,"Yes","No")</f>
        <v>No</v>
      </c>
      <c r="L1510" s="55">
        <f>Table1[[#This Row],[Lead Time (days)]]/Table1[[#This Row],[S-OTD]]</f>
        <v>23</v>
      </c>
      <c r="M1510" s="55">
        <f>(Table1[[#This Row],[Demand variability (COV)]]/100)*E1510</f>
        <v>7.9254000000000007</v>
      </c>
      <c r="N1510" s="55">
        <f>AVERAGE(Table1[[#This Row],[Lead Time (days)]],Table1[[#This Row],[Exp. Lead time]])</f>
        <v>23</v>
      </c>
      <c r="O1510" s="55">
        <f>(Table1[[#This Row],[Exp. Lead time]]-N1510)^2</f>
        <v>0</v>
      </c>
      <c r="P1510" s="55">
        <v>0</v>
      </c>
      <c r="Q1510" s="55">
        <f>1.64*SQRT(Table1[[#This Row],[Lead Time (days)]]*(M1510^2)+Table1[[#This Row],[APU
(units)]]*P1510)</f>
        <v>62.334568373974712</v>
      </c>
      <c r="R1510" s="58">
        <f>Table1[[#This Row],[Safety Stock]]+(E1510/30)*Table1[[#This Row],[Lead Time (days)]]</f>
        <v>1253.7345683739745</v>
      </c>
      <c r="S1510" s="58" t="str">
        <f>IF(Table1[[#This Row],[On Hand Stock (units)]]&gt;R1510,"yes","no")</f>
        <v>no</v>
      </c>
      <c r="T1510" s="59">
        <f>Table1[[#This Row],[On Hand Stock (units)]]-J1510</f>
        <v>-1600.5251928397522</v>
      </c>
      <c r="U1510" s="59">
        <f>Table1[[#This Row],[Exp. Lead time]]*Table1[[#This Row],[APU
(units)]]/30</f>
        <v>1191.4000000000001</v>
      </c>
      <c r="V1510" s="59">
        <f>Table1[[#This Row],[On Hand Stock (units)]]+U1510</f>
        <v>1921.8748071602479</v>
      </c>
      <c r="W1510" s="59" t="str">
        <f>IF(Table1[[#This Row],[On hand quantity after purchase]]&gt;Table1[[#This Row],[APU  Projection for oct]],"Yes","No")</f>
        <v>No</v>
      </c>
      <c r="X1510" s="59">
        <f>AE1510-Table1[[#This Row],[On Hand Stock (units)]]</f>
        <v>419018.65509363974</v>
      </c>
      <c r="Y1510" s="59">
        <f>MAX(Table1[[#This Row],[Qty required to meet next quarter]],Table1[[#This Row],[MOQ/One lead time demand]])</f>
        <v>419018.65509363974</v>
      </c>
      <c r="Z1510" s="59">
        <f>Table1[[#This Row],[Qty to purchase]]*Table1[[#This Row],[Std. Price ($)]]</f>
        <v>18863440.142402261</v>
      </c>
      <c r="AA1510" s="59"/>
      <c r="AB1510" s="59"/>
      <c r="AC1510" s="61">
        <f>Table1[[#This Row],[On Hand Stock (units)]]-(12*Table1[[#This Row],[APU
(units)]])</f>
        <v>-17917.525192839752</v>
      </c>
      <c r="AD1510" s="64">
        <v>9324</v>
      </c>
      <c r="AE1510" s="65">
        <f>AD1510*Table1[[#This Row],[Std. Price ($)]]</f>
        <v>419749.12990080001</v>
      </c>
    </row>
    <row r="1511" spans="1:31" ht="18.5" x14ac:dyDescent="0.35">
      <c r="A1511" s="46">
        <v>2264.2653340417264</v>
      </c>
      <c r="B1511" s="47">
        <v>8.9008804000000001</v>
      </c>
      <c r="C1511" s="47">
        <v>6074.2933515225195</v>
      </c>
      <c r="D1511" s="47">
        <f>Table1[[#This Row],[On-Hand Stock ($)]]/Table1[[#This Row],[Std. Price ($)]]</f>
        <v>682.43736333346521</v>
      </c>
      <c r="E1511" s="48">
        <v>972</v>
      </c>
      <c r="F1511" s="49">
        <v>-0.1</v>
      </c>
      <c r="G1511" s="48">
        <v>0.83</v>
      </c>
      <c r="H1511" s="48">
        <v>1.28</v>
      </c>
      <c r="I1511" s="48">
        <v>13</v>
      </c>
      <c r="J1511" s="55">
        <f>Table1[[#This Row],[APU
(units)]]+(Table1[[#This Row],[APU Trend]]*Table1[[#This Row],[APU
(units)]])</f>
        <v>874.8</v>
      </c>
      <c r="K1511" s="55" t="str">
        <f>IF(Table1[[#This Row],[On Hand Stock (units)]]&gt;J1511,"Yes","No")</f>
        <v>No</v>
      </c>
      <c r="L1511" s="55">
        <f>Table1[[#This Row],[Lead Time (days)]]/Table1[[#This Row],[S-OTD]]</f>
        <v>15.66265060240964</v>
      </c>
      <c r="M1511" s="55">
        <f>(Table1[[#This Row],[Demand variability (COV)]]/100)*E1511</f>
        <v>12.441600000000001</v>
      </c>
      <c r="N1511" s="55">
        <f>AVERAGE(Table1[[#This Row],[Lead Time (days)]],Table1[[#This Row],[Exp. Lead time]])</f>
        <v>14.331325301204821</v>
      </c>
      <c r="O1511" s="55">
        <f>(Table1[[#This Row],[Exp. Lead time]]-N1511)^2</f>
        <v>1.7724270576281018</v>
      </c>
      <c r="P1511" s="55">
        <v>1.7724270576281018</v>
      </c>
      <c r="Q1511" s="55">
        <f>1.64*SQRT(Table1[[#This Row],[Lead Time (days)]]*(M1511^2)+Table1[[#This Row],[APU
(units)]]*P1511)</f>
        <v>100.22954205695707</v>
      </c>
      <c r="R1511" s="58">
        <f>Table1[[#This Row],[Safety Stock]]+(E1511/30)*Table1[[#This Row],[Lead Time (days)]]</f>
        <v>521.42954205695708</v>
      </c>
      <c r="S1511" s="58" t="str">
        <f>IF(Table1[[#This Row],[On Hand Stock (units)]]&gt;R1511,"yes","no")</f>
        <v>yes</v>
      </c>
      <c r="T1511" s="59">
        <f>Table1[[#This Row],[On Hand Stock (units)]]-J1511</f>
        <v>-192.36263666653474</v>
      </c>
      <c r="U1511" s="59">
        <f>Table1[[#This Row],[Exp. Lead time]]*Table1[[#This Row],[APU
(units)]]/30</f>
        <v>507.46987951807233</v>
      </c>
      <c r="V1511" s="59">
        <f>Table1[[#This Row],[On Hand Stock (units)]]+U1511</f>
        <v>1189.9072428515376</v>
      </c>
      <c r="W1511" s="59" t="str">
        <f>IF(Table1[[#This Row],[On hand quantity after purchase]]&gt;Table1[[#This Row],[APU  Projection for oct]],"Yes","No")</f>
        <v>Yes</v>
      </c>
      <c r="X1511" s="59">
        <f>AE1511-Table1[[#This Row],[On Hand Stock (units)]]</f>
        <v>20081.536433786536</v>
      </c>
      <c r="Y1511" s="59">
        <f>MAX(Table1[[#This Row],[Qty required to meet next quarter]],Table1[[#This Row],[MOQ/One lead time demand]])</f>
        <v>20081.536433786536</v>
      </c>
      <c r="Z1511" s="59">
        <f>Table1[[#This Row],[Qty to purchase]]*Table1[[#This Row],[Std. Price ($)]]</f>
        <v>178743.35404537647</v>
      </c>
      <c r="AA1511" s="59"/>
      <c r="AB1511" s="59"/>
      <c r="AC1511" s="61">
        <f>Table1[[#This Row],[On Hand Stock (units)]]-(12*Table1[[#This Row],[APU
(units)]])</f>
        <v>-10981.562636666535</v>
      </c>
      <c r="AD1511" s="64">
        <v>2332.8000000000002</v>
      </c>
      <c r="AE1511" s="65">
        <f>AD1511*Table1[[#This Row],[Std. Price ($)]]</f>
        <v>20763.973797120001</v>
      </c>
    </row>
    <row r="1512" spans="1:31" ht="18.5" x14ac:dyDescent="0.35">
      <c r="A1512" s="46">
        <v>89670.356525529671</v>
      </c>
      <c r="B1512" s="47">
        <v>7.2120294999999999</v>
      </c>
      <c r="C1512" s="47">
        <v>16473.834204605399</v>
      </c>
      <c r="D1512" s="47">
        <f>Table1[[#This Row],[On-Hand Stock ($)]]/Table1[[#This Row],[Std. Price ($)]]</f>
        <v>2284.2161425719901</v>
      </c>
      <c r="E1512" s="48">
        <v>1868</v>
      </c>
      <c r="F1512" s="49">
        <v>-0.2</v>
      </c>
      <c r="G1512" s="48">
        <v>0.8</v>
      </c>
      <c r="H1512" s="48">
        <v>0.51</v>
      </c>
      <c r="I1512" s="48">
        <v>46</v>
      </c>
      <c r="J1512" s="55">
        <f>Table1[[#This Row],[APU
(units)]]+(Table1[[#This Row],[APU Trend]]*Table1[[#This Row],[APU
(units)]])</f>
        <v>1494.4</v>
      </c>
      <c r="K1512" s="55" t="str">
        <f>IF(Table1[[#This Row],[On Hand Stock (units)]]&gt;J1512,"Yes","No")</f>
        <v>Yes</v>
      </c>
      <c r="L1512" s="55">
        <f>Table1[[#This Row],[Lead Time (days)]]/Table1[[#This Row],[S-OTD]]</f>
        <v>57.5</v>
      </c>
      <c r="M1512" s="55">
        <f>(Table1[[#This Row],[Demand variability (COV)]]/100)*E1512</f>
        <v>9.5268000000000015</v>
      </c>
      <c r="N1512" s="55">
        <f>AVERAGE(Table1[[#This Row],[Lead Time (days)]],Table1[[#This Row],[Exp. Lead time]])</f>
        <v>51.75</v>
      </c>
      <c r="O1512" s="55">
        <f>(Table1[[#This Row],[Exp. Lead time]]-N1512)^2</f>
        <v>33.0625</v>
      </c>
      <c r="P1512" s="55">
        <v>33.0625</v>
      </c>
      <c r="Q1512" s="55">
        <f>1.64*SQRT(Table1[[#This Row],[Lead Time (days)]]*(M1512^2)+Table1[[#This Row],[APU
(units)]]*P1512)</f>
        <v>421.11836281563632</v>
      </c>
      <c r="R1512" s="58">
        <f>Table1[[#This Row],[Safety Stock]]+(E1512/30)*Table1[[#This Row],[Lead Time (days)]]</f>
        <v>3285.3850294823028</v>
      </c>
      <c r="S1512" s="58" t="str">
        <f>IF(Table1[[#This Row],[On Hand Stock (units)]]&gt;R1512,"yes","no")</f>
        <v>no</v>
      </c>
      <c r="T1512" s="59">
        <f>Table1[[#This Row],[On Hand Stock (units)]]-J1512</f>
        <v>789.81614257198999</v>
      </c>
      <c r="U1512" s="59">
        <f>Table1[[#This Row],[Exp. Lead time]]*Table1[[#This Row],[APU
(units)]]/30</f>
        <v>3580.3333333333335</v>
      </c>
      <c r="V1512" s="59">
        <f>Table1[[#This Row],[On Hand Stock (units)]]+U1512</f>
        <v>5864.5494759053236</v>
      </c>
      <c r="W1512" s="59" t="str">
        <f>IF(Table1[[#This Row],[On hand quantity after purchase]]&gt;Table1[[#This Row],[APU  Projection for oct]],"Yes","No")</f>
        <v>Yes</v>
      </c>
      <c r="X1512" s="59">
        <f>AE1512-Table1[[#This Row],[On Hand Stock (units)]]</f>
        <v>21965.511848228009</v>
      </c>
      <c r="Y1512" s="59">
        <f>MAX(Table1[[#This Row],[Qty required to meet next quarter]],Table1[[#This Row],[MOQ/One lead time demand]])</f>
        <v>21965.511848228009</v>
      </c>
      <c r="Z1512" s="59">
        <f>Table1[[#This Row],[Qty to purchase]]*Table1[[#This Row],[Std. Price ($)]]</f>
        <v>158415.91943201993</v>
      </c>
      <c r="AA1512" s="59"/>
      <c r="AB1512" s="59"/>
      <c r="AC1512" s="61">
        <f>Table1[[#This Row],[On Hand Stock (units)]]-(12*Table1[[#This Row],[APU
(units)]])</f>
        <v>-20131.78385742801</v>
      </c>
      <c r="AD1512" s="64">
        <v>3362.3999999999996</v>
      </c>
      <c r="AE1512" s="65">
        <f>AD1512*Table1[[#This Row],[Std. Price ($)]]</f>
        <v>24249.727990799998</v>
      </c>
    </row>
    <row r="1513" spans="1:31" ht="18.5" x14ac:dyDescent="0.35">
      <c r="A1513" s="46">
        <v>2465.7737824701376</v>
      </c>
      <c r="B1513" s="47">
        <v>15.7986057</v>
      </c>
      <c r="C1513" s="47">
        <v>29441.275558931196</v>
      </c>
      <c r="D1513" s="47">
        <f>Table1[[#This Row],[On-Hand Stock ($)]]/Table1[[#This Row],[Std. Price ($)]]</f>
        <v>1863.5363220015799</v>
      </c>
      <c r="E1513" s="48">
        <v>1812</v>
      </c>
      <c r="F1513" s="49">
        <v>0.5</v>
      </c>
      <c r="G1513" s="48">
        <v>0.7</v>
      </c>
      <c r="H1513" s="48">
        <v>0.84</v>
      </c>
      <c r="I1513" s="48">
        <v>28</v>
      </c>
      <c r="J1513" s="55">
        <f>Table1[[#This Row],[APU
(units)]]+(Table1[[#This Row],[APU Trend]]*Table1[[#This Row],[APU
(units)]])</f>
        <v>2718</v>
      </c>
      <c r="K1513" s="55" t="str">
        <f>IF(Table1[[#This Row],[On Hand Stock (units)]]&gt;J1513,"Yes","No")</f>
        <v>No</v>
      </c>
      <c r="L1513" s="55">
        <f>Table1[[#This Row],[Lead Time (days)]]/Table1[[#This Row],[S-OTD]]</f>
        <v>40</v>
      </c>
      <c r="M1513" s="55">
        <f>(Table1[[#This Row],[Demand variability (COV)]]/100)*E1513</f>
        <v>15.220799999999999</v>
      </c>
      <c r="N1513" s="55">
        <f>AVERAGE(Table1[[#This Row],[Lead Time (days)]],Table1[[#This Row],[Exp. Lead time]])</f>
        <v>34</v>
      </c>
      <c r="O1513" s="55">
        <f>(Table1[[#This Row],[Exp. Lead time]]-N1513)^2</f>
        <v>36</v>
      </c>
      <c r="P1513" s="55">
        <v>36</v>
      </c>
      <c r="Q1513" s="55">
        <f>1.64*SQRT(Table1[[#This Row],[Lead Time (days)]]*(M1513^2)+Table1[[#This Row],[APU
(units)]]*P1513)</f>
        <v>439.19811497092661</v>
      </c>
      <c r="R1513" s="58">
        <f>Table1[[#This Row],[Safety Stock]]+(E1513/30)*Table1[[#This Row],[Lead Time (days)]]</f>
        <v>2130.3981149709266</v>
      </c>
      <c r="S1513" s="58" t="str">
        <f>IF(Table1[[#This Row],[On Hand Stock (units)]]&gt;R1513,"yes","no")</f>
        <v>no</v>
      </c>
      <c r="T1513" s="59">
        <f>Table1[[#This Row],[On Hand Stock (units)]]-J1513</f>
        <v>-854.46367799842005</v>
      </c>
      <c r="U1513" s="59">
        <f>Table1[[#This Row],[Exp. Lead time]]*Table1[[#This Row],[APU
(units)]]/30</f>
        <v>2416</v>
      </c>
      <c r="V1513" s="59">
        <f>Table1[[#This Row],[On Hand Stock (units)]]+U1513</f>
        <v>4279.5363220015797</v>
      </c>
      <c r="W1513" s="59" t="str">
        <f>IF(Table1[[#This Row],[On hand quantity after purchase]]&gt;Table1[[#This Row],[APU  Projection for oct]],"Yes","No")</f>
        <v>Yes</v>
      </c>
      <c r="X1513" s="59">
        <f>AE1513-Table1[[#This Row],[On Hand Stock (units)]]</f>
        <v>169898.90484839844</v>
      </c>
      <c r="Y1513" s="59">
        <f>MAX(Table1[[#This Row],[Qty required to meet next quarter]],Table1[[#This Row],[MOQ/One lead time demand]])</f>
        <v>169898.90484839844</v>
      </c>
      <c r="Z1513" s="59">
        <f>Table1[[#This Row],[Qty to purchase]]*Table1[[#This Row],[Std. Price ($)]]</f>
        <v>2684165.8065616651</v>
      </c>
      <c r="AA1513" s="59"/>
      <c r="AB1513" s="59"/>
      <c r="AC1513" s="61">
        <f>Table1[[#This Row],[On Hand Stock (units)]]-(12*Table1[[#This Row],[APU
(units)]])</f>
        <v>-19880.463677998421</v>
      </c>
      <c r="AD1513" s="64">
        <v>10872</v>
      </c>
      <c r="AE1513" s="65">
        <f>AD1513*Table1[[#This Row],[Std. Price ($)]]</f>
        <v>171762.44117040001</v>
      </c>
    </row>
    <row r="1514" spans="1:31" ht="18.5" x14ac:dyDescent="0.35">
      <c r="A1514" s="46">
        <v>43704.711233618524</v>
      </c>
      <c r="B1514" s="47">
        <v>10.419867100000001</v>
      </c>
      <c r="C1514" s="47">
        <v>4419.9309733446753</v>
      </c>
      <c r="D1514" s="47">
        <f>Table1[[#This Row],[On-Hand Stock ($)]]/Table1[[#This Row],[Std. Price ($)]]</f>
        <v>424.18304676310839</v>
      </c>
      <c r="E1514" s="48">
        <v>1868</v>
      </c>
      <c r="F1514" s="49">
        <v>-0.4</v>
      </c>
      <c r="G1514" s="48">
        <v>0.83</v>
      </c>
      <c r="H1514" s="48">
        <v>0.18</v>
      </c>
      <c r="I1514" s="48">
        <v>17</v>
      </c>
      <c r="J1514" s="55">
        <f>Table1[[#This Row],[APU
(units)]]+(Table1[[#This Row],[APU Trend]]*Table1[[#This Row],[APU
(units)]])</f>
        <v>1120.8</v>
      </c>
      <c r="K1514" s="55" t="str">
        <f>IF(Table1[[#This Row],[On Hand Stock (units)]]&gt;J1514,"Yes","No")</f>
        <v>No</v>
      </c>
      <c r="L1514" s="55">
        <f>Table1[[#This Row],[Lead Time (days)]]/Table1[[#This Row],[S-OTD]]</f>
        <v>20.481927710843376</v>
      </c>
      <c r="M1514" s="55">
        <f>(Table1[[#This Row],[Demand variability (COV)]]/100)*E1514</f>
        <v>3.3624000000000001</v>
      </c>
      <c r="N1514" s="55">
        <f>AVERAGE(Table1[[#This Row],[Lead Time (days)]],Table1[[#This Row],[Exp. Lead time]])</f>
        <v>18.74096385542169</v>
      </c>
      <c r="O1514" s="55">
        <f>(Table1[[#This Row],[Exp. Lead time]]-N1514)^2</f>
        <v>3.0309551458847417</v>
      </c>
      <c r="P1514" s="55">
        <v>3.0309551458847417</v>
      </c>
      <c r="Q1514" s="55">
        <f>1.64*SQRT(Table1[[#This Row],[Lead Time (days)]]*(M1514^2)+Table1[[#This Row],[APU
(units)]]*P1514)</f>
        <v>125.47898918874579</v>
      </c>
      <c r="R1514" s="58">
        <f>Table1[[#This Row],[Safety Stock]]+(E1514/30)*Table1[[#This Row],[Lead Time (days)]]</f>
        <v>1184.0123225220791</v>
      </c>
      <c r="S1514" s="58" t="str">
        <f>IF(Table1[[#This Row],[On Hand Stock (units)]]&gt;R1514,"yes","no")</f>
        <v>no</v>
      </c>
      <c r="T1514" s="59">
        <f>Table1[[#This Row],[On Hand Stock (units)]]-J1514</f>
        <v>-696.6169532368915</v>
      </c>
      <c r="U1514" s="59">
        <f>Table1[[#This Row],[Exp. Lead time]]*Table1[[#This Row],[APU
(units)]]/30</f>
        <v>1275.3413654618475</v>
      </c>
      <c r="V1514" s="59">
        <f>Table1[[#This Row],[On Hand Stock (units)]]+U1514</f>
        <v>1699.524412224956</v>
      </c>
      <c r="W1514" s="59" t="str">
        <f>IF(Table1[[#This Row],[On hand quantity after purchase]]&gt;Table1[[#This Row],[APU  Projection for oct]],"Yes","No")</f>
        <v>Yes</v>
      </c>
      <c r="X1514" s="59">
        <f>AE1514-Table1[[#This Row],[On Hand Stock (units)]]</f>
        <v>11254.403998916889</v>
      </c>
      <c r="Y1514" s="59">
        <f>MAX(Table1[[#This Row],[Qty required to meet next quarter]],Table1[[#This Row],[MOQ/One lead time demand]])</f>
        <v>11254.403998916889</v>
      </c>
      <c r="Z1514" s="59">
        <f>Table1[[#This Row],[Qty to purchase]]*Table1[[#This Row],[Std. Price ($)]]</f>
        <v>117269.39395842253</v>
      </c>
      <c r="AA1514" s="59"/>
      <c r="AB1514" s="59"/>
      <c r="AC1514" s="61">
        <f>Table1[[#This Row],[On Hand Stock (units)]]-(12*Table1[[#This Row],[APU
(units)]])</f>
        <v>-21991.816953236892</v>
      </c>
      <c r="AD1514" s="64">
        <v>1120.7999999999995</v>
      </c>
      <c r="AE1514" s="65">
        <f>AD1514*Table1[[#This Row],[Std. Price ($)]]</f>
        <v>11678.587045679997</v>
      </c>
    </row>
    <row r="1515" spans="1:31" ht="18.5" x14ac:dyDescent="0.35">
      <c r="A1515" s="46">
        <v>33428.604475552114</v>
      </c>
      <c r="B1515" s="47">
        <v>21.015976300000002</v>
      </c>
      <c r="C1515" s="47">
        <v>46190.358052299081</v>
      </c>
      <c r="D1515" s="47">
        <f>Table1[[#This Row],[On-Hand Stock ($)]]/Table1[[#This Row],[Std. Price ($)]]</f>
        <v>2197.8687734006949</v>
      </c>
      <c r="E1515" s="48">
        <v>1634</v>
      </c>
      <c r="F1515" s="49">
        <v>-0.1</v>
      </c>
      <c r="G1515" s="48">
        <v>0.82</v>
      </c>
      <c r="H1515" s="48">
        <v>0.43</v>
      </c>
      <c r="I1515" s="48">
        <v>68</v>
      </c>
      <c r="J1515" s="55">
        <f>Table1[[#This Row],[APU
(units)]]+(Table1[[#This Row],[APU Trend]]*Table1[[#This Row],[APU
(units)]])</f>
        <v>1470.6</v>
      </c>
      <c r="K1515" s="55" t="str">
        <f>IF(Table1[[#This Row],[On Hand Stock (units)]]&gt;J1515,"Yes","No")</f>
        <v>Yes</v>
      </c>
      <c r="L1515" s="55">
        <f>Table1[[#This Row],[Lead Time (days)]]/Table1[[#This Row],[S-OTD]]</f>
        <v>82.926829268292693</v>
      </c>
      <c r="M1515" s="55">
        <f>(Table1[[#This Row],[Demand variability (COV)]]/100)*E1515</f>
        <v>7.0262000000000002</v>
      </c>
      <c r="N1515" s="55">
        <f>AVERAGE(Table1[[#This Row],[Lead Time (days)]],Table1[[#This Row],[Exp. Lead time]])</f>
        <v>75.463414634146346</v>
      </c>
      <c r="O1515" s="55">
        <f>(Table1[[#This Row],[Exp. Lead time]]-N1515)^2</f>
        <v>55.702558001189843</v>
      </c>
      <c r="P1515" s="55">
        <v>55.702558001189843</v>
      </c>
      <c r="Q1515" s="55">
        <f>1.64*SQRT(Table1[[#This Row],[Lead Time (days)]]*(M1515^2)+Table1[[#This Row],[APU
(units)]]*P1515)</f>
        <v>503.8163516837995</v>
      </c>
      <c r="R1515" s="58">
        <f>Table1[[#This Row],[Safety Stock]]+(E1515/30)*Table1[[#This Row],[Lead Time (days)]]</f>
        <v>4207.549685017133</v>
      </c>
      <c r="S1515" s="58" t="str">
        <f>IF(Table1[[#This Row],[On Hand Stock (units)]]&gt;R1515,"yes","no")</f>
        <v>no</v>
      </c>
      <c r="T1515" s="59">
        <f>Table1[[#This Row],[On Hand Stock (units)]]-J1515</f>
        <v>727.26877340069495</v>
      </c>
      <c r="U1515" s="59">
        <f>Table1[[#This Row],[Exp. Lead time]]*Table1[[#This Row],[APU
(units)]]/30</f>
        <v>4516.747967479675</v>
      </c>
      <c r="V1515" s="59">
        <f>Table1[[#This Row],[On Hand Stock (units)]]+U1515</f>
        <v>6714.6167408803703</v>
      </c>
      <c r="W1515" s="59" t="str">
        <f>IF(Table1[[#This Row],[On hand quantity after purchase]]&gt;Table1[[#This Row],[APU  Projection for oct]],"Yes","No")</f>
        <v>Yes</v>
      </c>
      <c r="X1515" s="59">
        <f>AE1515-Table1[[#This Row],[On Hand Stock (units)]]</f>
        <v>80218.383884679322</v>
      </c>
      <c r="Y1515" s="59">
        <f>MAX(Table1[[#This Row],[Qty required to meet next quarter]],Table1[[#This Row],[MOQ/One lead time demand]])</f>
        <v>80218.383884679322</v>
      </c>
      <c r="Z1515" s="59">
        <f>Table1[[#This Row],[Qty to purchase]]*Table1[[#This Row],[Std. Price ($)]]</f>
        <v>1685867.6545447228</v>
      </c>
      <c r="AA1515" s="59"/>
      <c r="AB1515" s="59"/>
      <c r="AC1515" s="61">
        <f>Table1[[#This Row],[On Hand Stock (units)]]-(12*Table1[[#This Row],[APU
(units)]])</f>
        <v>-17410.131226599304</v>
      </c>
      <c r="AD1515" s="64">
        <v>3921.6000000000004</v>
      </c>
      <c r="AE1515" s="65">
        <f>AD1515*Table1[[#This Row],[Std. Price ($)]]</f>
        <v>82416.252658080019</v>
      </c>
    </row>
    <row r="1516" spans="1:31" ht="18.5" x14ac:dyDescent="0.35">
      <c r="A1516" s="46">
        <v>7170.446972002198</v>
      </c>
      <c r="B1516" s="47">
        <v>5.8529226999999997</v>
      </c>
      <c r="C1516" s="47">
        <v>743.08950320509678</v>
      </c>
      <c r="D1516" s="47">
        <f>Table1[[#This Row],[On-Hand Stock ($)]]/Table1[[#This Row],[Std. Price ($)]]</f>
        <v>126.96041640958231</v>
      </c>
      <c r="E1516" s="48">
        <v>2062</v>
      </c>
      <c r="F1516" s="49">
        <v>-0.4</v>
      </c>
      <c r="G1516" s="48">
        <v>0.86</v>
      </c>
      <c r="H1516" s="48">
        <v>0.48</v>
      </c>
      <c r="I1516" s="48">
        <v>2</v>
      </c>
      <c r="J1516" s="55">
        <f>Table1[[#This Row],[APU
(units)]]+(Table1[[#This Row],[APU Trend]]*Table1[[#This Row],[APU
(units)]])</f>
        <v>1237.1999999999998</v>
      </c>
      <c r="K1516" s="55" t="str">
        <f>IF(Table1[[#This Row],[On Hand Stock (units)]]&gt;J1516,"Yes","No")</f>
        <v>No</v>
      </c>
      <c r="L1516" s="55">
        <f>Table1[[#This Row],[Lead Time (days)]]/Table1[[#This Row],[S-OTD]]</f>
        <v>2.3255813953488373</v>
      </c>
      <c r="M1516" s="55">
        <f>(Table1[[#This Row],[Demand variability (COV)]]/100)*E1516</f>
        <v>9.8975999999999988</v>
      </c>
      <c r="N1516" s="55">
        <f>AVERAGE(Table1[[#This Row],[Lead Time (days)]],Table1[[#This Row],[Exp. Lead time]])</f>
        <v>2.1627906976744189</v>
      </c>
      <c r="O1516" s="55">
        <f>(Table1[[#This Row],[Exp. Lead time]]-N1516)^2</f>
        <v>2.6500811249323908E-2</v>
      </c>
      <c r="P1516" s="55">
        <v>2.6500811249323908E-2</v>
      </c>
      <c r="Q1516" s="55">
        <f>1.64*SQRT(Table1[[#This Row],[Lead Time (days)]]*(M1516^2)+Table1[[#This Row],[APU
(units)]]*P1516)</f>
        <v>25.960202529113641</v>
      </c>
      <c r="R1516" s="58">
        <f>Table1[[#This Row],[Safety Stock]]+(E1516/30)*Table1[[#This Row],[Lead Time (days)]]</f>
        <v>163.42686919578031</v>
      </c>
      <c r="S1516" s="58" t="str">
        <f>IF(Table1[[#This Row],[On Hand Stock (units)]]&gt;R1516,"yes","no")</f>
        <v>no</v>
      </c>
      <c r="T1516" s="59">
        <f>Table1[[#This Row],[On Hand Stock (units)]]-J1516</f>
        <v>-1110.2395835904176</v>
      </c>
      <c r="U1516" s="59">
        <f>Table1[[#This Row],[Exp. Lead time]]*Table1[[#This Row],[APU
(units)]]/30</f>
        <v>159.84496124031008</v>
      </c>
      <c r="V1516" s="59">
        <f>Table1[[#This Row],[On Hand Stock (units)]]+U1516</f>
        <v>286.80537764989242</v>
      </c>
      <c r="W1516" s="59" t="str">
        <f>IF(Table1[[#This Row],[On hand quantity after purchase]]&gt;Table1[[#This Row],[APU  Projection for oct]],"Yes","No")</f>
        <v>No</v>
      </c>
      <c r="X1516" s="59">
        <f>AE1516-Table1[[#This Row],[On Hand Stock (units)]]</f>
        <v>7114.2755480304122</v>
      </c>
      <c r="Y1516" s="59">
        <f>MAX(Table1[[#This Row],[Qty required to meet next quarter]],Table1[[#This Row],[MOQ/One lead time demand]])</f>
        <v>7114.2755480304122</v>
      </c>
      <c r="Z1516" s="59">
        <f>Table1[[#This Row],[Qty to purchase]]*Table1[[#This Row],[Std. Price ($)]]</f>
        <v>41639.304849122134</v>
      </c>
      <c r="AA1516" s="59"/>
      <c r="AB1516" s="59"/>
      <c r="AC1516" s="61">
        <f>Table1[[#This Row],[On Hand Stock (units)]]-(12*Table1[[#This Row],[APU
(units)]])</f>
        <v>-24617.039583590416</v>
      </c>
      <c r="AD1516" s="64">
        <v>1237.1999999999991</v>
      </c>
      <c r="AE1516" s="65">
        <f>AD1516*Table1[[#This Row],[Std. Price ($)]]</f>
        <v>7241.2359644399949</v>
      </c>
    </row>
    <row r="1517" spans="1:31" ht="18.5" x14ac:dyDescent="0.35">
      <c r="A1517" s="46">
        <v>19439.608135257546</v>
      </c>
      <c r="B1517" s="47">
        <v>58.844736400000002</v>
      </c>
      <c r="C1517" s="47">
        <v>56004.29412773285</v>
      </c>
      <c r="D1517" s="47">
        <f>Table1[[#This Row],[On-Hand Stock ($)]]/Table1[[#This Row],[Std. Price ($)]]</f>
        <v>951.72988365587867</v>
      </c>
      <c r="E1517" s="48">
        <v>1554</v>
      </c>
      <c r="F1517" s="49">
        <v>0.6</v>
      </c>
      <c r="G1517" s="48">
        <v>0.7</v>
      </c>
      <c r="H1517" s="48">
        <v>0.68</v>
      </c>
      <c r="I1517" s="48">
        <v>21</v>
      </c>
      <c r="J1517" s="55">
        <f>Table1[[#This Row],[APU
(units)]]+(Table1[[#This Row],[APU Trend]]*Table1[[#This Row],[APU
(units)]])</f>
        <v>2486.4</v>
      </c>
      <c r="K1517" s="55" t="str">
        <f>IF(Table1[[#This Row],[On Hand Stock (units)]]&gt;J1517,"Yes","No")</f>
        <v>No</v>
      </c>
      <c r="L1517" s="55">
        <f>Table1[[#This Row],[Lead Time (days)]]/Table1[[#This Row],[S-OTD]]</f>
        <v>30.000000000000004</v>
      </c>
      <c r="M1517" s="55">
        <f>(Table1[[#This Row],[Demand variability (COV)]]/100)*E1517</f>
        <v>10.567200000000001</v>
      </c>
      <c r="N1517" s="55">
        <f>AVERAGE(Table1[[#This Row],[Lead Time (days)]],Table1[[#This Row],[Exp. Lead time]])</f>
        <v>25.5</v>
      </c>
      <c r="O1517" s="55">
        <f>(Table1[[#This Row],[Exp. Lead time]]-N1517)^2</f>
        <v>20.250000000000032</v>
      </c>
      <c r="P1517" s="55">
        <v>20.250000000000032</v>
      </c>
      <c r="Q1517" s="55">
        <f>1.64*SQRT(Table1[[#This Row],[Lead Time (days)]]*(M1517^2)+Table1[[#This Row],[APU
(units)]]*P1517)</f>
        <v>301.57044930793319</v>
      </c>
      <c r="R1517" s="58">
        <f>Table1[[#This Row],[Safety Stock]]+(E1517/30)*Table1[[#This Row],[Lead Time (days)]]</f>
        <v>1389.3704493079331</v>
      </c>
      <c r="S1517" s="58" t="str">
        <f>IF(Table1[[#This Row],[On Hand Stock (units)]]&gt;R1517,"yes","no")</f>
        <v>no</v>
      </c>
      <c r="T1517" s="59">
        <f>Table1[[#This Row],[On Hand Stock (units)]]-J1517</f>
        <v>-1534.6701163441214</v>
      </c>
      <c r="U1517" s="59">
        <f>Table1[[#This Row],[Exp. Lead time]]*Table1[[#This Row],[APU
(units)]]/30</f>
        <v>1554.0000000000002</v>
      </c>
      <c r="V1517" s="59">
        <f>Table1[[#This Row],[On Hand Stock (units)]]+U1517</f>
        <v>2505.7298836558789</v>
      </c>
      <c r="W1517" s="59" t="str">
        <f>IF(Table1[[#This Row],[On hand quantity after purchase]]&gt;Table1[[#This Row],[APU  Projection for oct]],"Yes","No")</f>
        <v>Yes</v>
      </c>
      <c r="X1517" s="59">
        <f>AE1517-Table1[[#This Row],[On Hand Stock (units)]]</f>
        <v>602583.42452930415</v>
      </c>
      <c r="Y1517" s="59">
        <f>MAX(Table1[[#This Row],[Qty required to meet next quarter]],Table1[[#This Row],[MOQ/One lead time demand]])</f>
        <v>602583.42452930415</v>
      </c>
      <c r="Z1517" s="59">
        <f>Table1[[#This Row],[Qty to purchase]]*Table1[[#This Row],[Std. Price ($)]]</f>
        <v>35458862.7754362</v>
      </c>
      <c r="AA1517" s="59"/>
      <c r="AB1517" s="59"/>
      <c r="AC1517" s="61">
        <f>Table1[[#This Row],[On Hand Stock (units)]]-(12*Table1[[#This Row],[APU
(units)]])</f>
        <v>-17696.27011634412</v>
      </c>
      <c r="AD1517" s="64">
        <v>10256.400000000001</v>
      </c>
      <c r="AE1517" s="65">
        <f>AD1517*Table1[[#This Row],[Std. Price ($)]]</f>
        <v>603535.15441296005</v>
      </c>
    </row>
    <row r="1518" spans="1:31" ht="18.5" x14ac:dyDescent="0.35">
      <c r="A1518" s="46">
        <v>36309.321207679393</v>
      </c>
      <c r="B1518" s="47">
        <v>8.7430980999999992</v>
      </c>
      <c r="C1518" s="47">
        <v>13649.470827986806</v>
      </c>
      <c r="D1518" s="47">
        <f>Table1[[#This Row],[On-Hand Stock ($)]]/Table1[[#This Row],[Std. Price ($)]]</f>
        <v>1561.1709570074261</v>
      </c>
      <c r="E1518" s="48">
        <v>1536</v>
      </c>
      <c r="F1518" s="49">
        <v>1.2</v>
      </c>
      <c r="G1518" s="48">
        <v>0.77</v>
      </c>
      <c r="H1518" s="48">
        <v>0.44</v>
      </c>
      <c r="I1518" s="48">
        <v>43</v>
      </c>
      <c r="J1518" s="55">
        <f>Table1[[#This Row],[APU
(units)]]+(Table1[[#This Row],[APU Trend]]*Table1[[#This Row],[APU
(units)]])</f>
        <v>3379.2</v>
      </c>
      <c r="K1518" s="55" t="str">
        <f>IF(Table1[[#This Row],[On Hand Stock (units)]]&gt;J1518,"Yes","No")</f>
        <v>No</v>
      </c>
      <c r="L1518" s="55">
        <f>Table1[[#This Row],[Lead Time (days)]]/Table1[[#This Row],[S-OTD]]</f>
        <v>55.844155844155843</v>
      </c>
      <c r="M1518" s="55">
        <f>(Table1[[#This Row],[Demand variability (COV)]]/100)*E1518</f>
        <v>6.7584</v>
      </c>
      <c r="N1518" s="55">
        <f>AVERAGE(Table1[[#This Row],[Lead Time (days)]],Table1[[#This Row],[Exp. Lead time]])</f>
        <v>49.422077922077918</v>
      </c>
      <c r="O1518" s="55">
        <f>(Table1[[#This Row],[Exp. Lead time]]-N1518)^2</f>
        <v>41.243084837240716</v>
      </c>
      <c r="P1518" s="55">
        <v>41.243084837240716</v>
      </c>
      <c r="Q1518" s="55">
        <f>1.64*SQRT(Table1[[#This Row],[Lead Time (days)]]*(M1518^2)+Table1[[#This Row],[APU
(units)]]*P1518)</f>
        <v>419.12652241365282</v>
      </c>
      <c r="R1518" s="58">
        <f>Table1[[#This Row],[Safety Stock]]+(E1518/30)*Table1[[#This Row],[Lead Time (days)]]</f>
        <v>2620.7265224136527</v>
      </c>
      <c r="S1518" s="58" t="str">
        <f>IF(Table1[[#This Row],[On Hand Stock (units)]]&gt;R1518,"yes","no")</f>
        <v>no</v>
      </c>
      <c r="T1518" s="59">
        <f>Table1[[#This Row],[On Hand Stock (units)]]-J1518</f>
        <v>-1818.0290429925737</v>
      </c>
      <c r="U1518" s="59">
        <f>Table1[[#This Row],[Exp. Lead time]]*Table1[[#This Row],[APU
(units)]]/30</f>
        <v>2859.2207792207791</v>
      </c>
      <c r="V1518" s="59">
        <f>Table1[[#This Row],[On Hand Stock (units)]]+U1518</f>
        <v>4420.3917362282054</v>
      </c>
      <c r="W1518" s="59" t="str">
        <f>IF(Table1[[#This Row],[On hand quantity after purchase]]&gt;Table1[[#This Row],[APU  Projection for oct]],"Yes","No")</f>
        <v>Yes</v>
      </c>
      <c r="X1518" s="59">
        <f>AE1518-Table1[[#This Row],[On Hand Stock (units)]]</f>
        <v>135418.69559531254</v>
      </c>
      <c r="Y1518" s="59">
        <f>MAX(Table1[[#This Row],[Qty required to meet next quarter]],Table1[[#This Row],[MOQ/One lead time demand]])</f>
        <v>135418.69559531254</v>
      </c>
      <c r="Z1518" s="59">
        <f>Table1[[#This Row],[Qty to purchase]]*Table1[[#This Row],[Std. Price ($)]]</f>
        <v>1183978.9401638554</v>
      </c>
      <c r="AA1518" s="59"/>
      <c r="AB1518" s="59"/>
      <c r="AC1518" s="61">
        <f>Table1[[#This Row],[On Hand Stock (units)]]-(12*Table1[[#This Row],[APU
(units)]])</f>
        <v>-16870.829042992573</v>
      </c>
      <c r="AD1518" s="64">
        <v>15667.199999999997</v>
      </c>
      <c r="AE1518" s="65">
        <f>AD1518*Table1[[#This Row],[Std. Price ($)]]</f>
        <v>136979.86655231996</v>
      </c>
    </row>
    <row r="1519" spans="1:31" ht="18.5" x14ac:dyDescent="0.35">
      <c r="A1519" s="46">
        <v>62420.574304060348</v>
      </c>
      <c r="B1519" s="47">
        <v>9.1275821999999991</v>
      </c>
      <c r="C1519" s="47">
        <v>19111.105867779625</v>
      </c>
      <c r="D1519" s="47">
        <f>Table1[[#This Row],[On-Hand Stock ($)]]/Table1[[#This Row],[Std. Price ($)]]</f>
        <v>2093.7752680857398</v>
      </c>
      <c r="E1519" s="48">
        <v>2450</v>
      </c>
      <c r="F1519" s="49">
        <v>-0.4</v>
      </c>
      <c r="G1519" s="48">
        <v>0.7</v>
      </c>
      <c r="H1519" s="48">
        <v>0.8</v>
      </c>
      <c r="I1519" s="48">
        <v>23</v>
      </c>
      <c r="J1519" s="55">
        <f>Table1[[#This Row],[APU
(units)]]+(Table1[[#This Row],[APU Trend]]*Table1[[#This Row],[APU
(units)]])</f>
        <v>1470</v>
      </c>
      <c r="K1519" s="55" t="str">
        <f>IF(Table1[[#This Row],[On Hand Stock (units)]]&gt;J1519,"Yes","No")</f>
        <v>Yes</v>
      </c>
      <c r="L1519" s="55">
        <f>Table1[[#This Row],[Lead Time (days)]]/Table1[[#This Row],[S-OTD]]</f>
        <v>32.857142857142861</v>
      </c>
      <c r="M1519" s="55">
        <f>(Table1[[#This Row],[Demand variability (COV)]]/100)*E1519</f>
        <v>19.600000000000001</v>
      </c>
      <c r="N1519" s="55">
        <f>AVERAGE(Table1[[#This Row],[Lead Time (days)]],Table1[[#This Row],[Exp. Lead time]])</f>
        <v>27.928571428571431</v>
      </c>
      <c r="O1519" s="55">
        <f>(Table1[[#This Row],[Exp. Lead time]]-N1519)^2</f>
        <v>24.290816326530631</v>
      </c>
      <c r="P1519" s="55">
        <v>24.290816326530631</v>
      </c>
      <c r="Q1519" s="55">
        <f>1.64*SQRT(Table1[[#This Row],[Lead Time (days)]]*(M1519^2)+Table1[[#This Row],[APU
(units)]]*P1519)</f>
        <v>428.75315150795115</v>
      </c>
      <c r="R1519" s="58">
        <f>Table1[[#This Row],[Safety Stock]]+(E1519/30)*Table1[[#This Row],[Lead Time (days)]]</f>
        <v>2307.0864848412848</v>
      </c>
      <c r="S1519" s="58" t="str">
        <f>IF(Table1[[#This Row],[On Hand Stock (units)]]&gt;R1519,"yes","no")</f>
        <v>no</v>
      </c>
      <c r="T1519" s="59">
        <f>Table1[[#This Row],[On Hand Stock (units)]]-J1519</f>
        <v>623.77526808573975</v>
      </c>
      <c r="U1519" s="59">
        <f>Table1[[#This Row],[Exp. Lead time]]*Table1[[#This Row],[APU
(units)]]/30</f>
        <v>2683.3333333333339</v>
      </c>
      <c r="V1519" s="59">
        <f>Table1[[#This Row],[On Hand Stock (units)]]+U1519</f>
        <v>4777.1086014190732</v>
      </c>
      <c r="W1519" s="59" t="str">
        <f>IF(Table1[[#This Row],[On hand quantity after purchase]]&gt;Table1[[#This Row],[APU  Projection for oct]],"Yes","No")</f>
        <v>Yes</v>
      </c>
      <c r="X1519" s="59">
        <f>AE1519-Table1[[#This Row],[On Hand Stock (units)]]</f>
        <v>11323.770565914256</v>
      </c>
      <c r="Y1519" s="59">
        <f>MAX(Table1[[#This Row],[Qty required to meet next quarter]],Table1[[#This Row],[MOQ/One lead time demand]])</f>
        <v>11323.770565914256</v>
      </c>
      <c r="Z1519" s="59">
        <f>Table1[[#This Row],[Qty to purchase]]*Table1[[#This Row],[Std. Price ($)]]</f>
        <v>103358.64665432287</v>
      </c>
      <c r="AA1519" s="59"/>
      <c r="AB1519" s="59"/>
      <c r="AC1519" s="61">
        <f>Table1[[#This Row],[On Hand Stock (units)]]-(12*Table1[[#This Row],[APU
(units)]])</f>
        <v>-27306.224731914259</v>
      </c>
      <c r="AD1519" s="64">
        <v>1469.9999999999995</v>
      </c>
      <c r="AE1519" s="65">
        <f>AD1519*Table1[[#This Row],[Std. Price ($)]]</f>
        <v>13417.545833999995</v>
      </c>
    </row>
    <row r="1520" spans="1:31" ht="18.5" x14ac:dyDescent="0.35">
      <c r="A1520" s="46">
        <v>23548.244179863788</v>
      </c>
      <c r="B1520" s="47">
        <v>17.105767</v>
      </c>
      <c r="C1520" s="47">
        <v>36627.477298360907</v>
      </c>
      <c r="D1520" s="47">
        <f>Table1[[#This Row],[On-Hand Stock ($)]]/Table1[[#This Row],[Std. Price ($)]]</f>
        <v>2141.2356019090466</v>
      </c>
      <c r="E1520" s="48">
        <v>2660</v>
      </c>
      <c r="F1520" s="49">
        <v>0.6</v>
      </c>
      <c r="G1520" s="48">
        <v>0.7</v>
      </c>
      <c r="H1520" s="48">
        <v>0.62</v>
      </c>
      <c r="I1520" s="48">
        <v>28</v>
      </c>
      <c r="J1520" s="55">
        <f>Table1[[#This Row],[APU
(units)]]+(Table1[[#This Row],[APU Trend]]*Table1[[#This Row],[APU
(units)]])</f>
        <v>4256</v>
      </c>
      <c r="K1520" s="55" t="str">
        <f>IF(Table1[[#This Row],[On Hand Stock (units)]]&gt;J1520,"Yes","No")</f>
        <v>No</v>
      </c>
      <c r="L1520" s="55">
        <f>Table1[[#This Row],[Lead Time (days)]]/Table1[[#This Row],[S-OTD]]</f>
        <v>40</v>
      </c>
      <c r="M1520" s="55">
        <f>(Table1[[#This Row],[Demand variability (COV)]]/100)*E1520</f>
        <v>16.492000000000001</v>
      </c>
      <c r="N1520" s="55">
        <f>AVERAGE(Table1[[#This Row],[Lead Time (days)]],Table1[[#This Row],[Exp. Lead time]])</f>
        <v>34</v>
      </c>
      <c r="O1520" s="55">
        <f>(Table1[[#This Row],[Exp. Lead time]]-N1520)^2</f>
        <v>36</v>
      </c>
      <c r="P1520" s="55">
        <v>36</v>
      </c>
      <c r="Q1520" s="55">
        <f>1.64*SQRT(Table1[[#This Row],[Lead Time (days)]]*(M1520^2)+Table1[[#This Row],[APU
(units)]]*P1520)</f>
        <v>527.2940736406614</v>
      </c>
      <c r="R1520" s="58">
        <f>Table1[[#This Row],[Safety Stock]]+(E1520/30)*Table1[[#This Row],[Lead Time (days)]]</f>
        <v>3009.9607403073283</v>
      </c>
      <c r="S1520" s="58" t="str">
        <f>IF(Table1[[#This Row],[On Hand Stock (units)]]&gt;R1520,"yes","no")</f>
        <v>no</v>
      </c>
      <c r="T1520" s="59">
        <f>Table1[[#This Row],[On Hand Stock (units)]]-J1520</f>
        <v>-2114.7643980909534</v>
      </c>
      <c r="U1520" s="59">
        <f>Table1[[#This Row],[Exp. Lead time]]*Table1[[#This Row],[APU
(units)]]/30</f>
        <v>3546.6666666666665</v>
      </c>
      <c r="V1520" s="59">
        <f>Table1[[#This Row],[On Hand Stock (units)]]+U1520</f>
        <v>5687.9022685757136</v>
      </c>
      <c r="W1520" s="59" t="str">
        <f>IF(Table1[[#This Row],[On hand quantity after purchase]]&gt;Table1[[#This Row],[APU  Projection for oct]],"Yes","No")</f>
        <v>Yes</v>
      </c>
      <c r="X1520" s="59">
        <f>AE1520-Table1[[#This Row],[On Hand Stock (units)]]</f>
        <v>298167.60985009093</v>
      </c>
      <c r="Y1520" s="59">
        <f>MAX(Table1[[#This Row],[Qty required to meet next quarter]],Table1[[#This Row],[MOQ/One lead time demand]])</f>
        <v>298167.60985009093</v>
      </c>
      <c r="Z1520" s="59">
        <f>Table1[[#This Row],[Qty to purchase]]*Table1[[#This Row],[Std. Price ($)]]</f>
        <v>5100385.6610425608</v>
      </c>
      <c r="AA1520" s="59"/>
      <c r="AB1520" s="59"/>
      <c r="AC1520" s="61">
        <f>Table1[[#This Row],[On Hand Stock (units)]]-(12*Table1[[#This Row],[APU
(units)]])</f>
        <v>-29778.764398090952</v>
      </c>
      <c r="AD1520" s="64">
        <v>17556</v>
      </c>
      <c r="AE1520" s="65">
        <f>AD1520*Table1[[#This Row],[Std. Price ($)]]</f>
        <v>300308.84545199998</v>
      </c>
    </row>
    <row r="1521" spans="1:31" ht="18.5" x14ac:dyDescent="0.35">
      <c r="A1521" s="46">
        <v>39885.566652122303</v>
      </c>
      <c r="B1521" s="47">
        <v>34.932724299999997</v>
      </c>
      <c r="C1521" s="47">
        <v>1485.6761409140122</v>
      </c>
      <c r="D1521" s="47">
        <f>Table1[[#This Row],[On-Hand Stock ($)]]/Table1[[#This Row],[Std. Price ($)]]</f>
        <v>42.529638632106696</v>
      </c>
      <c r="E1521" s="48">
        <v>2596</v>
      </c>
      <c r="F1521" s="49">
        <v>0.2</v>
      </c>
      <c r="G1521" s="48">
        <v>0.8</v>
      </c>
      <c r="H1521" s="48">
        <v>0.45</v>
      </c>
      <c r="I1521" s="48">
        <v>1</v>
      </c>
      <c r="J1521" s="55">
        <f>Table1[[#This Row],[APU
(units)]]+(Table1[[#This Row],[APU Trend]]*Table1[[#This Row],[APU
(units)]])</f>
        <v>3115.2</v>
      </c>
      <c r="K1521" s="55" t="str">
        <f>IF(Table1[[#This Row],[On Hand Stock (units)]]&gt;J1521,"Yes","No")</f>
        <v>No</v>
      </c>
      <c r="L1521" s="55">
        <f>Table1[[#This Row],[Lead Time (days)]]/Table1[[#This Row],[S-OTD]]</f>
        <v>1.25</v>
      </c>
      <c r="M1521" s="55">
        <f>(Table1[[#This Row],[Demand variability (COV)]]/100)*E1521</f>
        <v>11.682000000000002</v>
      </c>
      <c r="N1521" s="55">
        <f>AVERAGE(Table1[[#This Row],[Lead Time (days)]],Table1[[#This Row],[Exp. Lead time]])</f>
        <v>1.125</v>
      </c>
      <c r="O1521" s="55">
        <f>(Table1[[#This Row],[Exp. Lead time]]-N1521)^2</f>
        <v>1.5625E-2</v>
      </c>
      <c r="P1521" s="55">
        <v>1.5625E-2</v>
      </c>
      <c r="Q1521" s="55">
        <f>1.64*SQRT(Table1[[#This Row],[Lead Time (days)]]*(M1521^2)+Table1[[#This Row],[APU
(units)]]*P1521)</f>
        <v>21.820729958239255</v>
      </c>
      <c r="R1521" s="58">
        <f>Table1[[#This Row],[Safety Stock]]+(E1521/30)*Table1[[#This Row],[Lead Time (days)]]</f>
        <v>108.35406329157259</v>
      </c>
      <c r="S1521" s="58" t="str">
        <f>IF(Table1[[#This Row],[On Hand Stock (units)]]&gt;R1521,"yes","no")</f>
        <v>no</v>
      </c>
      <c r="T1521" s="59">
        <f>Table1[[#This Row],[On Hand Stock (units)]]-J1521</f>
        <v>-3072.6703613678933</v>
      </c>
      <c r="U1521" s="59">
        <f>Table1[[#This Row],[Exp. Lead time]]*Table1[[#This Row],[APU
(units)]]/30</f>
        <v>108.16666666666667</v>
      </c>
      <c r="V1521" s="59">
        <f>Table1[[#This Row],[On Hand Stock (units)]]+U1521</f>
        <v>150.69630529877338</v>
      </c>
      <c r="W1521" s="59" t="str">
        <f>IF(Table1[[#This Row],[On hand quantity after purchase]]&gt;Table1[[#This Row],[APU  Projection for oct]],"Yes","No")</f>
        <v>No</v>
      </c>
      <c r="X1521" s="59">
        <f>AE1521-Table1[[#This Row],[On Hand Stock (units)]]</f>
        <v>380835.94994912791</v>
      </c>
      <c r="Y1521" s="59">
        <f>MAX(Table1[[#This Row],[Qty required to meet next quarter]],Table1[[#This Row],[MOQ/One lead time demand]])</f>
        <v>380835.94994912791</v>
      </c>
      <c r="Z1521" s="59">
        <f>Table1[[#This Row],[Qty to purchase]]*Table1[[#This Row],[Std. Price ($)]]</f>
        <v>13303637.243101483</v>
      </c>
      <c r="AA1521" s="59"/>
      <c r="AB1521" s="59"/>
      <c r="AC1521" s="61">
        <f>Table1[[#This Row],[On Hand Stock (units)]]-(12*Table1[[#This Row],[APU
(units)]])</f>
        <v>-31109.470361367894</v>
      </c>
      <c r="AD1521" s="64">
        <v>10903.2</v>
      </c>
      <c r="AE1521" s="65">
        <f>AD1521*Table1[[#This Row],[Std. Price ($)]]</f>
        <v>380878.47958776</v>
      </c>
    </row>
    <row r="1522" spans="1:31" ht="18.5" x14ac:dyDescent="0.35">
      <c r="A1522" s="46">
        <v>54186.829846493754</v>
      </c>
      <c r="B1522" s="47">
        <v>40.105021800000003</v>
      </c>
      <c r="C1522" s="47">
        <v>68835.044327052718</v>
      </c>
      <c r="D1522" s="47">
        <f>Table1[[#This Row],[On-Hand Stock ($)]]/Table1[[#This Row],[Std. Price ($)]]</f>
        <v>1716.3697022863284</v>
      </c>
      <c r="E1522" s="48">
        <v>2944</v>
      </c>
      <c r="F1522" s="49">
        <v>-0.4</v>
      </c>
      <c r="G1522" s="48">
        <v>0.7</v>
      </c>
      <c r="H1522" s="48">
        <v>0.56000000000000005</v>
      </c>
      <c r="I1522" s="48">
        <v>23</v>
      </c>
      <c r="J1522" s="55">
        <f>Table1[[#This Row],[APU
(units)]]+(Table1[[#This Row],[APU Trend]]*Table1[[#This Row],[APU
(units)]])</f>
        <v>1766.3999999999999</v>
      </c>
      <c r="K1522" s="55" t="str">
        <f>IF(Table1[[#This Row],[On Hand Stock (units)]]&gt;J1522,"Yes","No")</f>
        <v>No</v>
      </c>
      <c r="L1522" s="55">
        <f>Table1[[#This Row],[Lead Time (days)]]/Table1[[#This Row],[S-OTD]]</f>
        <v>32.857142857142861</v>
      </c>
      <c r="M1522" s="55">
        <f>(Table1[[#This Row],[Demand variability (COV)]]/100)*E1522</f>
        <v>16.486400000000003</v>
      </c>
      <c r="N1522" s="55">
        <f>AVERAGE(Table1[[#This Row],[Lead Time (days)]],Table1[[#This Row],[Exp. Lead time]])</f>
        <v>27.928571428571431</v>
      </c>
      <c r="O1522" s="55">
        <f>(Table1[[#This Row],[Exp. Lead time]]-N1522)^2</f>
        <v>24.290816326530631</v>
      </c>
      <c r="P1522" s="55">
        <v>24.290816326530631</v>
      </c>
      <c r="Q1522" s="55">
        <f>1.64*SQRT(Table1[[#This Row],[Lead Time (days)]]*(M1522^2)+Table1[[#This Row],[APU
(units)]]*P1522)</f>
        <v>457.3324452005358</v>
      </c>
      <c r="R1522" s="58">
        <f>Table1[[#This Row],[Safety Stock]]+(E1522/30)*Table1[[#This Row],[Lead Time (days)]]</f>
        <v>2714.3991118672025</v>
      </c>
      <c r="S1522" s="58" t="str">
        <f>IF(Table1[[#This Row],[On Hand Stock (units)]]&gt;R1522,"yes","no")</f>
        <v>no</v>
      </c>
      <c r="T1522" s="59">
        <f>Table1[[#This Row],[On Hand Stock (units)]]-J1522</f>
        <v>-50.030297713671416</v>
      </c>
      <c r="U1522" s="59">
        <f>Table1[[#This Row],[Exp. Lead time]]*Table1[[#This Row],[APU
(units)]]/30</f>
        <v>3224.3809523809527</v>
      </c>
      <c r="V1522" s="59">
        <f>Table1[[#This Row],[On Hand Stock (units)]]+U1522</f>
        <v>4940.7506546672812</v>
      </c>
      <c r="W1522" s="59" t="str">
        <f>IF(Table1[[#This Row],[On hand quantity after purchase]]&gt;Table1[[#This Row],[APU  Projection for oct]],"Yes","No")</f>
        <v>Yes</v>
      </c>
      <c r="X1522" s="59">
        <f>AE1522-Table1[[#This Row],[On Hand Stock (units)]]</f>
        <v>69125.140805233634</v>
      </c>
      <c r="Y1522" s="59">
        <f>MAX(Table1[[#This Row],[Qty required to meet next quarter]],Table1[[#This Row],[MOQ/One lead time demand]])</f>
        <v>69125.140805233634</v>
      </c>
      <c r="Z1522" s="59">
        <f>Table1[[#This Row],[Qty to purchase]]*Table1[[#This Row],[Std. Price ($)]]</f>
        <v>2772265.2789219646</v>
      </c>
      <c r="AA1522" s="59"/>
      <c r="AB1522" s="59"/>
      <c r="AC1522" s="61">
        <f>Table1[[#This Row],[On Hand Stock (units)]]-(12*Table1[[#This Row],[APU
(units)]])</f>
        <v>-33611.630297713673</v>
      </c>
      <c r="AD1522" s="64">
        <v>1766.3999999999992</v>
      </c>
      <c r="AE1522" s="65">
        <f>AD1522*Table1[[#This Row],[Std. Price ($)]]</f>
        <v>70841.510507519968</v>
      </c>
    </row>
    <row r="1523" spans="1:31" ht="18.5" x14ac:dyDescent="0.35">
      <c r="A1523" s="46">
        <v>4569.760124297517</v>
      </c>
      <c r="B1523" s="47">
        <v>40.409272700000002</v>
      </c>
      <c r="C1523" s="47">
        <v>64463.688698332946</v>
      </c>
      <c r="D1523" s="47">
        <f>Table1[[#This Row],[On-Hand Stock ($)]]/Table1[[#This Row],[Std. Price ($)]]</f>
        <v>1595.2697089332405</v>
      </c>
      <c r="E1523" s="48">
        <v>2774</v>
      </c>
      <c r="F1523" s="49">
        <v>0.6</v>
      </c>
      <c r="G1523" s="48">
        <v>0.7</v>
      </c>
      <c r="H1523" s="48">
        <v>0.55000000000000004</v>
      </c>
      <c r="I1523" s="48">
        <v>23</v>
      </c>
      <c r="J1523" s="55">
        <f>Table1[[#This Row],[APU
(units)]]+(Table1[[#This Row],[APU Trend]]*Table1[[#This Row],[APU
(units)]])</f>
        <v>4438.3999999999996</v>
      </c>
      <c r="K1523" s="55" t="str">
        <f>IF(Table1[[#This Row],[On Hand Stock (units)]]&gt;J1523,"Yes","No")</f>
        <v>No</v>
      </c>
      <c r="L1523" s="55">
        <f>Table1[[#This Row],[Lead Time (days)]]/Table1[[#This Row],[S-OTD]]</f>
        <v>32.857142857142861</v>
      </c>
      <c r="M1523" s="55">
        <f>(Table1[[#This Row],[Demand variability (COV)]]/100)*E1523</f>
        <v>15.257000000000001</v>
      </c>
      <c r="N1523" s="55">
        <f>AVERAGE(Table1[[#This Row],[Lead Time (days)]],Table1[[#This Row],[Exp. Lead time]])</f>
        <v>27.928571428571431</v>
      </c>
      <c r="O1523" s="55">
        <f>(Table1[[#This Row],[Exp. Lead time]]-N1523)^2</f>
        <v>24.290816326530631</v>
      </c>
      <c r="P1523" s="55">
        <v>24.290816326530631</v>
      </c>
      <c r="Q1523" s="55">
        <f>1.64*SQRT(Table1[[#This Row],[Lead Time (days)]]*(M1523^2)+Table1[[#This Row],[APU
(units)]]*P1523)</f>
        <v>442.30338954131298</v>
      </c>
      <c r="R1523" s="58">
        <f>Table1[[#This Row],[Safety Stock]]+(E1523/30)*Table1[[#This Row],[Lead Time (days)]]</f>
        <v>2569.0367228746463</v>
      </c>
      <c r="S1523" s="58" t="str">
        <f>IF(Table1[[#This Row],[On Hand Stock (units)]]&gt;R1523,"yes","no")</f>
        <v>no</v>
      </c>
      <c r="T1523" s="59">
        <f>Table1[[#This Row],[On Hand Stock (units)]]-J1523</f>
        <v>-2843.1302910667591</v>
      </c>
      <c r="U1523" s="59">
        <f>Table1[[#This Row],[Exp. Lead time]]*Table1[[#This Row],[APU
(units)]]/30</f>
        <v>3038.1904761904761</v>
      </c>
      <c r="V1523" s="59">
        <f>Table1[[#This Row],[On Hand Stock (units)]]+U1523</f>
        <v>4633.4601851237167</v>
      </c>
      <c r="W1523" s="59" t="str">
        <f>IF(Table1[[#This Row],[On hand quantity after purchase]]&gt;Table1[[#This Row],[APU  Projection for oct]],"Yes","No")</f>
        <v>Yes</v>
      </c>
      <c r="X1523" s="59">
        <f>AE1523-Table1[[#This Row],[On Hand Stock (units)]]</f>
        <v>738233.85859174677</v>
      </c>
      <c r="Y1523" s="59">
        <f>MAX(Table1[[#This Row],[Qty required to meet next quarter]],Table1[[#This Row],[MOQ/One lead time demand]])</f>
        <v>738233.85859174677</v>
      </c>
      <c r="Z1523" s="59">
        <f>Table1[[#This Row],[Qty to purchase]]*Table1[[#This Row],[Std. Price ($)]]</f>
        <v>29831493.308207136</v>
      </c>
      <c r="AA1523" s="59"/>
      <c r="AB1523" s="59"/>
      <c r="AC1523" s="61">
        <f>Table1[[#This Row],[On Hand Stock (units)]]-(12*Table1[[#This Row],[APU
(units)]])</f>
        <v>-31692.73029106676</v>
      </c>
      <c r="AD1523" s="64">
        <v>18308.399999999998</v>
      </c>
      <c r="AE1523" s="65">
        <f>AD1523*Table1[[#This Row],[Std. Price ($)]]</f>
        <v>739829.12830067996</v>
      </c>
    </row>
    <row r="1524" spans="1:31" ht="18.5" x14ac:dyDescent="0.35">
      <c r="A1524" s="46">
        <v>29387.110017678919</v>
      </c>
      <c r="B1524" s="47">
        <v>9.1324283000000008</v>
      </c>
      <c r="C1524" s="47">
        <v>15905.03608138076</v>
      </c>
      <c r="D1524" s="47">
        <f>Table1[[#This Row],[On-Hand Stock ($)]]/Table1[[#This Row],[Std. Price ($)]]</f>
        <v>1741.599885474136</v>
      </c>
      <c r="E1524" s="48">
        <v>2684</v>
      </c>
      <c r="F1524" s="49">
        <v>0.3</v>
      </c>
      <c r="G1524" s="48">
        <v>0.9</v>
      </c>
      <c r="H1524" s="48">
        <v>0.26</v>
      </c>
      <c r="I1524" s="48">
        <v>43</v>
      </c>
      <c r="J1524" s="55">
        <f>Table1[[#This Row],[APU
(units)]]+(Table1[[#This Row],[APU Trend]]*Table1[[#This Row],[APU
(units)]])</f>
        <v>3489.2</v>
      </c>
      <c r="K1524" s="55" t="str">
        <f>IF(Table1[[#This Row],[On Hand Stock (units)]]&gt;J1524,"Yes","No")</f>
        <v>No</v>
      </c>
      <c r="L1524" s="55">
        <f>Table1[[#This Row],[Lead Time (days)]]/Table1[[#This Row],[S-OTD]]</f>
        <v>47.777777777777779</v>
      </c>
      <c r="M1524" s="55">
        <f>(Table1[[#This Row],[Demand variability (COV)]]/100)*E1524</f>
        <v>6.9783999999999997</v>
      </c>
      <c r="N1524" s="55">
        <f>AVERAGE(Table1[[#This Row],[Lead Time (days)]],Table1[[#This Row],[Exp. Lead time]])</f>
        <v>45.388888888888886</v>
      </c>
      <c r="O1524" s="55">
        <f>(Table1[[#This Row],[Exp. Lead time]]-N1524)^2</f>
        <v>5.706790123456809</v>
      </c>
      <c r="P1524" s="55">
        <v>5.706790123456809</v>
      </c>
      <c r="Q1524" s="55">
        <f>1.64*SQRT(Table1[[#This Row],[Lead Time (days)]]*(M1524^2)+Table1[[#This Row],[APU
(units)]]*P1524)</f>
        <v>216.39948558655826</v>
      </c>
      <c r="R1524" s="58">
        <f>Table1[[#This Row],[Safety Stock]]+(E1524/30)*Table1[[#This Row],[Lead Time (days)]]</f>
        <v>4063.4661522532247</v>
      </c>
      <c r="S1524" s="58" t="str">
        <f>IF(Table1[[#This Row],[On Hand Stock (units)]]&gt;R1524,"yes","no")</f>
        <v>no</v>
      </c>
      <c r="T1524" s="59">
        <f>Table1[[#This Row],[On Hand Stock (units)]]-J1524</f>
        <v>-1747.6001145258638</v>
      </c>
      <c r="U1524" s="59">
        <f>Table1[[#This Row],[Exp. Lead time]]*Table1[[#This Row],[APU
(units)]]/30</f>
        <v>4274.5185185185192</v>
      </c>
      <c r="V1524" s="59">
        <f>Table1[[#This Row],[On Hand Stock (units)]]+U1524</f>
        <v>6016.1184039926557</v>
      </c>
      <c r="W1524" s="59" t="str">
        <f>IF(Table1[[#This Row],[On hand quantity after purchase]]&gt;Table1[[#This Row],[APU  Projection for oct]],"Yes","No")</f>
        <v>Yes</v>
      </c>
      <c r="X1524" s="59">
        <f>AE1524-Table1[[#This Row],[On Hand Stock (units)]]</f>
        <v>115913.30038908588</v>
      </c>
      <c r="Y1524" s="59">
        <f>MAX(Table1[[#This Row],[Qty required to meet next quarter]],Table1[[#This Row],[MOQ/One lead time demand]])</f>
        <v>115913.30038908588</v>
      </c>
      <c r="Z1524" s="59">
        <f>Table1[[#This Row],[Qty to purchase]]*Table1[[#This Row],[Std. Price ($)]]</f>
        <v>1058569.904819689</v>
      </c>
      <c r="AA1524" s="59"/>
      <c r="AB1524" s="59"/>
      <c r="AC1524" s="61">
        <f>Table1[[#This Row],[On Hand Stock (units)]]-(12*Table1[[#This Row],[APU
(units)]])</f>
        <v>-30466.400114525863</v>
      </c>
      <c r="AD1524" s="64">
        <v>12883.2</v>
      </c>
      <c r="AE1524" s="65">
        <f>AD1524*Table1[[#This Row],[Std. Price ($)]]</f>
        <v>117654.90027456002</v>
      </c>
    </row>
    <row r="1525" spans="1:31" ht="18.5" x14ac:dyDescent="0.35">
      <c r="A1525" s="46">
        <v>16141.792061702132</v>
      </c>
      <c r="B1525" s="47">
        <v>7.1777733000000001</v>
      </c>
      <c r="C1525" s="47">
        <v>23457.72555943831</v>
      </c>
      <c r="D1525" s="47">
        <f>Table1[[#This Row],[On-Hand Stock ($)]]/Table1[[#This Row],[Std. Price ($)]]</f>
        <v>3268.10621887965</v>
      </c>
      <c r="E1525" s="48">
        <v>3890</v>
      </c>
      <c r="F1525" s="49">
        <v>1.2</v>
      </c>
      <c r="G1525" s="48">
        <v>1</v>
      </c>
      <c r="H1525" s="48">
        <v>0.33</v>
      </c>
      <c r="I1525" s="48">
        <v>46</v>
      </c>
      <c r="J1525" s="55">
        <f>Table1[[#This Row],[APU
(units)]]+(Table1[[#This Row],[APU Trend]]*Table1[[#This Row],[APU
(units)]])</f>
        <v>8558</v>
      </c>
      <c r="K1525" s="55" t="str">
        <f>IF(Table1[[#This Row],[On Hand Stock (units)]]&gt;J1525,"Yes","No")</f>
        <v>No</v>
      </c>
      <c r="L1525" s="55">
        <f>Table1[[#This Row],[Lead Time (days)]]/Table1[[#This Row],[S-OTD]]</f>
        <v>46</v>
      </c>
      <c r="M1525" s="55">
        <f>(Table1[[#This Row],[Demand variability (COV)]]/100)*E1525</f>
        <v>12.837</v>
      </c>
      <c r="N1525" s="55">
        <f>AVERAGE(Table1[[#This Row],[Lead Time (days)]],Table1[[#This Row],[Exp. Lead time]])</f>
        <v>46</v>
      </c>
      <c r="O1525" s="55">
        <f>(Table1[[#This Row],[Exp. Lead time]]-N1525)^2</f>
        <v>0</v>
      </c>
      <c r="P1525" s="55">
        <v>0</v>
      </c>
      <c r="Q1525" s="55">
        <f>1.64*SQRT(Table1[[#This Row],[Lead Time (days)]]*(M1525^2)+Table1[[#This Row],[APU
(units)]]*P1525)</f>
        <v>142.78622278914168</v>
      </c>
      <c r="R1525" s="58">
        <f>Table1[[#This Row],[Safety Stock]]+(E1525/30)*Table1[[#This Row],[Lead Time (days)]]</f>
        <v>6107.452889455808</v>
      </c>
      <c r="S1525" s="58" t="str">
        <f>IF(Table1[[#This Row],[On Hand Stock (units)]]&gt;R1525,"yes","no")</f>
        <v>no</v>
      </c>
      <c r="T1525" s="59">
        <f>Table1[[#This Row],[On Hand Stock (units)]]-J1525</f>
        <v>-5289.8937811203505</v>
      </c>
      <c r="U1525" s="59">
        <f>Table1[[#This Row],[Exp. Lead time]]*Table1[[#This Row],[APU
(units)]]/30</f>
        <v>5964.666666666667</v>
      </c>
      <c r="V1525" s="59">
        <f>Table1[[#This Row],[On Hand Stock (units)]]+U1525</f>
        <v>9232.7728855463174</v>
      </c>
      <c r="W1525" s="59" t="str">
        <f>IF(Table1[[#This Row],[On hand quantity after purchase]]&gt;Table1[[#This Row],[APU  Projection for oct]],"Yes","No")</f>
        <v>Yes</v>
      </c>
      <c r="X1525" s="59">
        <f>AE1525-Table1[[#This Row],[On Hand Stock (units)]]</f>
        <v>281531.58277852036</v>
      </c>
      <c r="Y1525" s="59">
        <f>MAX(Table1[[#This Row],[Qty required to meet next quarter]],Table1[[#This Row],[MOQ/One lead time demand]])</f>
        <v>281531.58277852036</v>
      </c>
      <c r="Z1525" s="59">
        <f>Table1[[#This Row],[Qty to purchase]]*Table1[[#This Row],[Std. Price ($)]]</f>
        <v>2020769.8779744033</v>
      </c>
      <c r="AA1525" s="59"/>
      <c r="AB1525" s="59"/>
      <c r="AC1525" s="61">
        <f>Table1[[#This Row],[On Hand Stock (units)]]-(12*Table1[[#This Row],[APU
(units)]])</f>
        <v>-43411.89378112035</v>
      </c>
      <c r="AD1525" s="64">
        <v>39678</v>
      </c>
      <c r="AE1525" s="65">
        <f>AD1525*Table1[[#This Row],[Std. Price ($)]]</f>
        <v>284799.68899739999</v>
      </c>
    </row>
    <row r="1526" spans="1:31" ht="18.5" x14ac:dyDescent="0.35">
      <c r="A1526" s="46">
        <v>65537.657734451132</v>
      </c>
      <c r="B1526" s="47">
        <v>5.8329196000000003</v>
      </c>
      <c r="C1526" s="47">
        <v>3281.0371521512288</v>
      </c>
      <c r="D1526" s="47">
        <f>Table1[[#This Row],[On-Hand Stock ($)]]/Table1[[#This Row],[Std. Price ($)]]</f>
        <v>562.50340775333655</v>
      </c>
      <c r="E1526" s="48">
        <v>3396</v>
      </c>
      <c r="F1526" s="49">
        <v>0.5</v>
      </c>
      <c r="G1526" s="48">
        <v>0.82</v>
      </c>
      <c r="H1526" s="48">
        <v>0.66</v>
      </c>
      <c r="I1526" s="48">
        <v>5</v>
      </c>
      <c r="J1526" s="55">
        <f>Table1[[#This Row],[APU
(units)]]+(Table1[[#This Row],[APU Trend]]*Table1[[#This Row],[APU
(units)]])</f>
        <v>5094</v>
      </c>
      <c r="K1526" s="55" t="str">
        <f>IF(Table1[[#This Row],[On Hand Stock (units)]]&gt;J1526,"Yes","No")</f>
        <v>No</v>
      </c>
      <c r="L1526" s="55">
        <f>Table1[[#This Row],[Lead Time (days)]]/Table1[[#This Row],[S-OTD]]</f>
        <v>6.0975609756097562</v>
      </c>
      <c r="M1526" s="55">
        <f>(Table1[[#This Row],[Demand variability (COV)]]/100)*E1526</f>
        <v>22.413599999999999</v>
      </c>
      <c r="N1526" s="55">
        <f>AVERAGE(Table1[[#This Row],[Lead Time (days)]],Table1[[#This Row],[Exp. Lead time]])</f>
        <v>5.5487804878048781</v>
      </c>
      <c r="O1526" s="55">
        <f>(Table1[[#This Row],[Exp. Lead time]]-N1526)^2</f>
        <v>0.30116002379535994</v>
      </c>
      <c r="P1526" s="55">
        <v>0.30116002379535994</v>
      </c>
      <c r="Q1526" s="55">
        <f>1.64*SQRT(Table1[[#This Row],[Lead Time (days)]]*(M1526^2)+Table1[[#This Row],[APU
(units)]]*P1526)</f>
        <v>97.501920826115423</v>
      </c>
      <c r="R1526" s="58">
        <f>Table1[[#This Row],[Safety Stock]]+(E1526/30)*Table1[[#This Row],[Lead Time (days)]]</f>
        <v>663.50192082611545</v>
      </c>
      <c r="S1526" s="58" t="str">
        <f>IF(Table1[[#This Row],[On Hand Stock (units)]]&gt;R1526,"yes","no")</f>
        <v>no</v>
      </c>
      <c r="T1526" s="59">
        <f>Table1[[#This Row],[On Hand Stock (units)]]-J1526</f>
        <v>-4531.4965922466636</v>
      </c>
      <c r="U1526" s="59">
        <f>Table1[[#This Row],[Exp. Lead time]]*Table1[[#This Row],[APU
(units)]]/30</f>
        <v>690.2439024390244</v>
      </c>
      <c r="V1526" s="59">
        <f>Table1[[#This Row],[On Hand Stock (units)]]+U1526</f>
        <v>1252.7473101923611</v>
      </c>
      <c r="W1526" s="59" t="str">
        <f>IF(Table1[[#This Row],[On hand quantity after purchase]]&gt;Table1[[#This Row],[APU  Projection for oct]],"Yes","No")</f>
        <v>No</v>
      </c>
      <c r="X1526" s="59">
        <f>AE1526-Table1[[#This Row],[On Hand Stock (units)]]</f>
        <v>118289.06636184668</v>
      </c>
      <c r="Y1526" s="59">
        <f>MAX(Table1[[#This Row],[Qty required to meet next quarter]],Table1[[#This Row],[MOQ/One lead time demand]])</f>
        <v>118289.06636184668</v>
      </c>
      <c r="Z1526" s="59">
        <f>Table1[[#This Row],[Qty to purchase]]*Table1[[#This Row],[Std. Price ($)]]</f>
        <v>689970.61364771624</v>
      </c>
      <c r="AA1526" s="59"/>
      <c r="AB1526" s="59"/>
      <c r="AC1526" s="61">
        <f>Table1[[#This Row],[On Hand Stock (units)]]-(12*Table1[[#This Row],[APU
(units)]])</f>
        <v>-40189.496592246665</v>
      </c>
      <c r="AD1526" s="64">
        <v>20376</v>
      </c>
      <c r="AE1526" s="65">
        <f>AD1526*Table1[[#This Row],[Std. Price ($)]]</f>
        <v>118851.56976960001</v>
      </c>
    </row>
    <row r="1527" spans="1:31" ht="18.5" x14ac:dyDescent="0.35">
      <c r="A1527" s="46">
        <v>35915.042026681665</v>
      </c>
      <c r="B1527" s="47">
        <v>27.213719600000001</v>
      </c>
      <c r="C1527" s="47">
        <v>40706.034081786907</v>
      </c>
      <c r="D1527" s="47">
        <f>Table1[[#This Row],[On-Hand Stock ($)]]/Table1[[#This Row],[Std. Price ($)]]</f>
        <v>1495.7908981243015</v>
      </c>
      <c r="E1527" s="48">
        <v>3502</v>
      </c>
      <c r="F1527" s="49">
        <v>0.5</v>
      </c>
      <c r="G1527" s="48">
        <v>0.7</v>
      </c>
      <c r="H1527" s="48">
        <v>0.33</v>
      </c>
      <c r="I1527" s="48">
        <v>23</v>
      </c>
      <c r="J1527" s="55">
        <f>Table1[[#This Row],[APU
(units)]]+(Table1[[#This Row],[APU Trend]]*Table1[[#This Row],[APU
(units)]])</f>
        <v>5253</v>
      </c>
      <c r="K1527" s="55" t="str">
        <f>IF(Table1[[#This Row],[On Hand Stock (units)]]&gt;J1527,"Yes","No")</f>
        <v>No</v>
      </c>
      <c r="L1527" s="55">
        <f>Table1[[#This Row],[Lead Time (days)]]/Table1[[#This Row],[S-OTD]]</f>
        <v>32.857142857142861</v>
      </c>
      <c r="M1527" s="55">
        <f>(Table1[[#This Row],[Demand variability (COV)]]/100)*E1527</f>
        <v>11.5566</v>
      </c>
      <c r="N1527" s="55">
        <f>AVERAGE(Table1[[#This Row],[Lead Time (days)]],Table1[[#This Row],[Exp. Lead time]])</f>
        <v>27.928571428571431</v>
      </c>
      <c r="O1527" s="55">
        <f>(Table1[[#This Row],[Exp. Lead time]]-N1527)^2</f>
        <v>24.290816326530631</v>
      </c>
      <c r="P1527" s="55">
        <v>24.290816326530631</v>
      </c>
      <c r="Q1527" s="55">
        <f>1.64*SQRT(Table1[[#This Row],[Lead Time (days)]]*(M1527^2)+Table1[[#This Row],[APU
(units)]]*P1527)</f>
        <v>486.88449666716321</v>
      </c>
      <c r="R1527" s="58">
        <f>Table1[[#This Row],[Safety Stock]]+(E1527/30)*Table1[[#This Row],[Lead Time (days)]]</f>
        <v>3171.7511633338299</v>
      </c>
      <c r="S1527" s="58" t="str">
        <f>IF(Table1[[#This Row],[On Hand Stock (units)]]&gt;R1527,"yes","no")</f>
        <v>no</v>
      </c>
      <c r="T1527" s="59">
        <f>Table1[[#This Row],[On Hand Stock (units)]]-J1527</f>
        <v>-3757.2091018756983</v>
      </c>
      <c r="U1527" s="59">
        <f>Table1[[#This Row],[Exp. Lead time]]*Table1[[#This Row],[APU
(units)]]/30</f>
        <v>3835.5238095238101</v>
      </c>
      <c r="V1527" s="59">
        <f>Table1[[#This Row],[On Hand Stock (units)]]+U1527</f>
        <v>5331.3147076481118</v>
      </c>
      <c r="W1527" s="59" t="str">
        <f>IF(Table1[[#This Row],[On hand quantity after purchase]]&gt;Table1[[#This Row],[APU  Projection for oct]],"Yes","No")</f>
        <v>Yes</v>
      </c>
      <c r="X1527" s="59">
        <f>AE1527-Table1[[#This Row],[On Hand Stock (units)]]</f>
        <v>570318.88533707568</v>
      </c>
      <c r="Y1527" s="59">
        <f>MAX(Table1[[#This Row],[Qty required to meet next quarter]],Table1[[#This Row],[MOQ/One lead time demand]])</f>
        <v>570318.88533707568</v>
      </c>
      <c r="Z1527" s="59">
        <f>Table1[[#This Row],[Qty to purchase]]*Table1[[#This Row],[Std. Price ($)]]</f>
        <v>15520498.22814773</v>
      </c>
      <c r="AA1527" s="59"/>
      <c r="AB1527" s="59"/>
      <c r="AC1527" s="61">
        <f>Table1[[#This Row],[On Hand Stock (units)]]-(12*Table1[[#This Row],[APU
(units)]])</f>
        <v>-40528.209101875698</v>
      </c>
      <c r="AD1527" s="64">
        <v>21012</v>
      </c>
      <c r="AE1527" s="65">
        <f>AD1527*Table1[[#This Row],[Std. Price ($)]]</f>
        <v>571814.67623520002</v>
      </c>
    </row>
    <row r="1528" spans="1:31" ht="18.5" x14ac:dyDescent="0.35">
      <c r="A1528" s="46">
        <v>97658.699047103699</v>
      </c>
      <c r="B1528" s="47">
        <v>8.6039297000000001</v>
      </c>
      <c r="C1528" s="47">
        <v>12864.447728149906</v>
      </c>
      <c r="D1528" s="47">
        <f>Table1[[#This Row],[On-Hand Stock ($)]]/Table1[[#This Row],[Std. Price ($)]]</f>
        <v>1495.1828032892813</v>
      </c>
      <c r="E1528" s="48">
        <v>3558</v>
      </c>
      <c r="F1528" s="49">
        <v>-0.4</v>
      </c>
      <c r="G1528" s="48">
        <v>1</v>
      </c>
      <c r="H1528" s="48">
        <v>0.21</v>
      </c>
      <c r="I1528" s="48">
        <v>33</v>
      </c>
      <c r="J1528" s="55">
        <f>Table1[[#This Row],[APU
(units)]]+(Table1[[#This Row],[APU Trend]]*Table1[[#This Row],[APU
(units)]])</f>
        <v>2134.8000000000002</v>
      </c>
      <c r="K1528" s="55" t="str">
        <f>IF(Table1[[#This Row],[On Hand Stock (units)]]&gt;J1528,"Yes","No")</f>
        <v>No</v>
      </c>
      <c r="L1528" s="55">
        <f>Table1[[#This Row],[Lead Time (days)]]/Table1[[#This Row],[S-OTD]]</f>
        <v>33</v>
      </c>
      <c r="M1528" s="55">
        <f>(Table1[[#This Row],[Demand variability (COV)]]/100)*E1528</f>
        <v>7.4717999999999991</v>
      </c>
      <c r="N1528" s="55">
        <f>AVERAGE(Table1[[#This Row],[Lead Time (days)]],Table1[[#This Row],[Exp. Lead time]])</f>
        <v>33</v>
      </c>
      <c r="O1528" s="55">
        <f>(Table1[[#This Row],[Exp. Lead time]]-N1528)^2</f>
        <v>0</v>
      </c>
      <c r="P1528" s="55">
        <v>0</v>
      </c>
      <c r="Q1528" s="55">
        <f>1.64*SQRT(Table1[[#This Row],[Lead Time (days)]]*(M1528^2)+Table1[[#This Row],[APU
(units)]]*P1528)</f>
        <v>70.39244601914065</v>
      </c>
      <c r="R1528" s="58">
        <f>Table1[[#This Row],[Safety Stock]]+(E1528/30)*Table1[[#This Row],[Lead Time (days)]]</f>
        <v>3984.1924460191403</v>
      </c>
      <c r="S1528" s="58" t="str">
        <f>IF(Table1[[#This Row],[On Hand Stock (units)]]&gt;R1528,"yes","no")</f>
        <v>no</v>
      </c>
      <c r="T1528" s="59">
        <f>Table1[[#This Row],[On Hand Stock (units)]]-J1528</f>
        <v>-639.61719671071887</v>
      </c>
      <c r="U1528" s="59">
        <f>Table1[[#This Row],[Exp. Lead time]]*Table1[[#This Row],[APU
(units)]]/30</f>
        <v>3913.8</v>
      </c>
      <c r="V1528" s="59">
        <f>Table1[[#This Row],[On Hand Stock (units)]]+U1528</f>
        <v>5408.9828032892819</v>
      </c>
      <c r="W1528" s="59" t="str">
        <f>IF(Table1[[#This Row],[On hand quantity after purchase]]&gt;Table1[[#This Row],[APU  Projection for oct]],"Yes","No")</f>
        <v>Yes</v>
      </c>
      <c r="X1528" s="59">
        <f>AE1528-Table1[[#This Row],[On Hand Stock (units)]]</f>
        <v>16872.486320270717</v>
      </c>
      <c r="Y1528" s="59">
        <f>MAX(Table1[[#This Row],[Qty required to meet next quarter]],Table1[[#This Row],[MOQ/One lead time demand]])</f>
        <v>16872.486320270717</v>
      </c>
      <c r="Z1528" s="59">
        <f>Table1[[#This Row],[Qty to purchase]]*Table1[[#This Row],[Std. Price ($)]]</f>
        <v>145169.68616382094</v>
      </c>
      <c r="AA1528" s="59"/>
      <c r="AB1528" s="59"/>
      <c r="AC1528" s="61">
        <f>Table1[[#This Row],[On Hand Stock (units)]]-(12*Table1[[#This Row],[APU
(units)]])</f>
        <v>-41200.817196710719</v>
      </c>
      <c r="AD1528" s="64">
        <v>2134.7999999999997</v>
      </c>
      <c r="AE1528" s="65">
        <f>AD1528*Table1[[#This Row],[Std. Price ($)]]</f>
        <v>18367.669123559997</v>
      </c>
    </row>
    <row r="1529" spans="1:31" ht="18.5" x14ac:dyDescent="0.35">
      <c r="A1529" s="46">
        <v>95637.656342534072</v>
      </c>
      <c r="B1529" s="47">
        <v>10.412205800000001</v>
      </c>
      <c r="C1529" s="47">
        <v>30433.060764053382</v>
      </c>
      <c r="D1529" s="47">
        <f>Table1[[#This Row],[On-Hand Stock ($)]]/Table1[[#This Row],[Std. Price ($)]]</f>
        <v>2922.8255135000672</v>
      </c>
      <c r="E1529" s="48">
        <v>4488</v>
      </c>
      <c r="F1529" s="49">
        <v>0.8</v>
      </c>
      <c r="G1529" s="48">
        <v>0.85</v>
      </c>
      <c r="H1529" s="48">
        <v>0.62</v>
      </c>
      <c r="I1529" s="48">
        <v>23</v>
      </c>
      <c r="J1529" s="55">
        <f>Table1[[#This Row],[APU
(units)]]+(Table1[[#This Row],[APU Trend]]*Table1[[#This Row],[APU
(units)]])</f>
        <v>8078.4</v>
      </c>
      <c r="K1529" s="55" t="str">
        <f>IF(Table1[[#This Row],[On Hand Stock (units)]]&gt;J1529,"Yes","No")</f>
        <v>No</v>
      </c>
      <c r="L1529" s="55">
        <f>Table1[[#This Row],[Lead Time (days)]]/Table1[[#This Row],[S-OTD]]</f>
        <v>27.058823529411764</v>
      </c>
      <c r="M1529" s="55">
        <f>(Table1[[#This Row],[Demand variability (COV)]]/100)*E1529</f>
        <v>27.825599999999998</v>
      </c>
      <c r="N1529" s="55">
        <f>AVERAGE(Table1[[#This Row],[Lead Time (days)]],Table1[[#This Row],[Exp. Lead time]])</f>
        <v>25.029411764705884</v>
      </c>
      <c r="O1529" s="55">
        <f>(Table1[[#This Row],[Exp. Lead time]]-N1529)^2</f>
        <v>4.1185121107266358</v>
      </c>
      <c r="P1529" s="55">
        <v>4.1185121107266358</v>
      </c>
      <c r="Q1529" s="55">
        <f>1.64*SQRT(Table1[[#This Row],[Lead Time (days)]]*(M1529^2)+Table1[[#This Row],[APU
(units)]]*P1529)</f>
        <v>312.42733775688129</v>
      </c>
      <c r="R1529" s="58">
        <f>Table1[[#This Row],[Safety Stock]]+(E1529/30)*Table1[[#This Row],[Lead Time (days)]]</f>
        <v>3753.2273377568808</v>
      </c>
      <c r="S1529" s="58" t="str">
        <f>IF(Table1[[#This Row],[On Hand Stock (units)]]&gt;R1529,"yes","no")</f>
        <v>no</v>
      </c>
      <c r="T1529" s="59">
        <f>Table1[[#This Row],[On Hand Stock (units)]]-J1529</f>
        <v>-5155.5744864999324</v>
      </c>
      <c r="U1529" s="59">
        <f>Table1[[#This Row],[Exp. Lead time]]*Table1[[#This Row],[APU
(units)]]/30</f>
        <v>4048</v>
      </c>
      <c r="V1529" s="59">
        <f>Table1[[#This Row],[On Hand Stock (units)]]+U1529</f>
        <v>6970.8255135000672</v>
      </c>
      <c r="W1529" s="59" t="str">
        <f>IF(Table1[[#This Row],[On hand quantity after purchase]]&gt;Table1[[#This Row],[APU  Projection for oct]],"Yes","No")</f>
        <v>No</v>
      </c>
      <c r="X1529" s="59">
        <f>AE1529-Table1[[#This Row],[On Hand Stock (units)]]</f>
        <v>361571.01560361986</v>
      </c>
      <c r="Y1529" s="59">
        <f>MAX(Table1[[#This Row],[Qty required to meet next quarter]],Table1[[#This Row],[MOQ/One lead time demand]])</f>
        <v>361571.01560361986</v>
      </c>
      <c r="Z1529" s="59">
        <f>Table1[[#This Row],[Qty to purchase]]*Table1[[#This Row],[Std. Price ($)]]</f>
        <v>3764751.8257799014</v>
      </c>
      <c r="AA1529" s="59"/>
      <c r="AB1529" s="59"/>
      <c r="AC1529" s="61">
        <f>Table1[[#This Row],[On Hand Stock (units)]]-(12*Table1[[#This Row],[APU
(units)]])</f>
        <v>-50933.174486499935</v>
      </c>
      <c r="AD1529" s="64">
        <v>35006.399999999994</v>
      </c>
      <c r="AE1529" s="65">
        <f>AD1529*Table1[[#This Row],[Std. Price ($)]]</f>
        <v>364493.84111711994</v>
      </c>
    </row>
    <row r="1530" spans="1:31" ht="18.5" x14ac:dyDescent="0.35">
      <c r="A1530" s="46">
        <v>93718.024544926608</v>
      </c>
      <c r="B1530" s="47">
        <v>8.8908270999999992</v>
      </c>
      <c r="C1530" s="47">
        <v>15531.623544380331</v>
      </c>
      <c r="D1530" s="47">
        <f>Table1[[#This Row],[On-Hand Stock ($)]]/Table1[[#This Row],[Std. Price ($)]]</f>
        <v>1746.9267335521947</v>
      </c>
      <c r="E1530" s="48">
        <v>4188</v>
      </c>
      <c r="F1530" s="49">
        <v>-0.1</v>
      </c>
      <c r="G1530" s="48">
        <v>1</v>
      </c>
      <c r="H1530" s="48">
        <v>0.4</v>
      </c>
      <c r="I1530" s="48">
        <v>21</v>
      </c>
      <c r="J1530" s="55">
        <f>Table1[[#This Row],[APU
(units)]]+(Table1[[#This Row],[APU Trend]]*Table1[[#This Row],[APU
(units)]])</f>
        <v>3769.2</v>
      </c>
      <c r="K1530" s="55" t="str">
        <f>IF(Table1[[#This Row],[On Hand Stock (units)]]&gt;J1530,"Yes","No")</f>
        <v>No</v>
      </c>
      <c r="L1530" s="55">
        <f>Table1[[#This Row],[Lead Time (days)]]/Table1[[#This Row],[S-OTD]]</f>
        <v>21</v>
      </c>
      <c r="M1530" s="55">
        <f>(Table1[[#This Row],[Demand variability (COV)]]/100)*E1530</f>
        <v>16.751999999999999</v>
      </c>
      <c r="N1530" s="55">
        <f>AVERAGE(Table1[[#This Row],[Lead Time (days)]],Table1[[#This Row],[Exp. Lead time]])</f>
        <v>21</v>
      </c>
      <c r="O1530" s="55">
        <f>(Table1[[#This Row],[Exp. Lead time]]-N1530)^2</f>
        <v>0</v>
      </c>
      <c r="P1530" s="55">
        <v>0</v>
      </c>
      <c r="Q1530" s="55">
        <f>1.64*SQRT(Table1[[#This Row],[Lead Time (days)]]*(M1530^2)+Table1[[#This Row],[APU
(units)]]*P1530)</f>
        <v>125.89838518871636</v>
      </c>
      <c r="R1530" s="58">
        <f>Table1[[#This Row],[Safety Stock]]+(E1530/30)*Table1[[#This Row],[Lead Time (days)]]</f>
        <v>3057.4983851887164</v>
      </c>
      <c r="S1530" s="58" t="str">
        <f>IF(Table1[[#This Row],[On Hand Stock (units)]]&gt;R1530,"yes","no")</f>
        <v>no</v>
      </c>
      <c r="T1530" s="59">
        <f>Table1[[#This Row],[On Hand Stock (units)]]-J1530</f>
        <v>-2022.2732664478051</v>
      </c>
      <c r="U1530" s="59">
        <f>Table1[[#This Row],[Exp. Lead time]]*Table1[[#This Row],[APU
(units)]]/30</f>
        <v>2931.6</v>
      </c>
      <c r="V1530" s="59">
        <f>Table1[[#This Row],[On Hand Stock (units)]]+U1530</f>
        <v>4678.5267335521949</v>
      </c>
      <c r="W1530" s="59" t="str">
        <f>IF(Table1[[#This Row],[On hand quantity after purchase]]&gt;Table1[[#This Row],[APU  Projection for oct]],"Yes","No")</f>
        <v>Yes</v>
      </c>
      <c r="X1530" s="59">
        <f>AE1530-Table1[[#This Row],[On Hand Stock (units)]]</f>
        <v>87616.55461396779</v>
      </c>
      <c r="Y1530" s="59">
        <f>MAX(Table1[[#This Row],[Qty required to meet next quarter]],Table1[[#This Row],[MOQ/One lead time demand]])</f>
        <v>87616.55461396779</v>
      </c>
      <c r="Z1530" s="59">
        <f>Table1[[#This Row],[Qty to purchase]]*Table1[[#This Row],[Std. Price ($)]]</f>
        <v>778983.63817049481</v>
      </c>
      <c r="AA1530" s="59"/>
      <c r="AB1530" s="59"/>
      <c r="AC1530" s="61">
        <f>Table1[[#This Row],[On Hand Stock (units)]]-(12*Table1[[#This Row],[APU
(units)]])</f>
        <v>-48509.073266447806</v>
      </c>
      <c r="AD1530" s="64">
        <v>10051.200000000001</v>
      </c>
      <c r="AE1530" s="65">
        <f>AD1530*Table1[[#This Row],[Std. Price ($)]]</f>
        <v>89363.481347519992</v>
      </c>
    </row>
    <row r="1531" spans="1:31" ht="18.5" x14ac:dyDescent="0.35">
      <c r="A1531" s="46">
        <v>63575.691385982325</v>
      </c>
      <c r="B1531" s="47">
        <v>8.1362822000000001</v>
      </c>
      <c r="C1531" s="47">
        <v>26026.6111823803</v>
      </c>
      <c r="D1531" s="47">
        <f>Table1[[#This Row],[On-Hand Stock ($)]]/Table1[[#This Row],[Std. Price ($)]]</f>
        <v>3198.8333912976004</v>
      </c>
      <c r="E1531" s="48">
        <v>3534</v>
      </c>
      <c r="F1531" s="49">
        <v>1.5</v>
      </c>
      <c r="G1531" s="48">
        <v>1</v>
      </c>
      <c r="H1531" s="48">
        <v>0.42</v>
      </c>
      <c r="I1531" s="48">
        <v>43</v>
      </c>
      <c r="J1531" s="55">
        <f>Table1[[#This Row],[APU
(units)]]+(Table1[[#This Row],[APU Trend]]*Table1[[#This Row],[APU
(units)]])</f>
        <v>8835</v>
      </c>
      <c r="K1531" s="55" t="str">
        <f>IF(Table1[[#This Row],[On Hand Stock (units)]]&gt;J1531,"Yes","No")</f>
        <v>No</v>
      </c>
      <c r="L1531" s="55">
        <f>Table1[[#This Row],[Lead Time (days)]]/Table1[[#This Row],[S-OTD]]</f>
        <v>43</v>
      </c>
      <c r="M1531" s="55">
        <f>(Table1[[#This Row],[Demand variability (COV)]]/100)*E1531</f>
        <v>14.842799999999999</v>
      </c>
      <c r="N1531" s="55">
        <f>AVERAGE(Table1[[#This Row],[Lead Time (days)]],Table1[[#This Row],[Exp. Lead time]])</f>
        <v>43</v>
      </c>
      <c r="O1531" s="55">
        <f>(Table1[[#This Row],[Exp. Lead time]]-N1531)^2</f>
        <v>0</v>
      </c>
      <c r="P1531" s="55">
        <v>0</v>
      </c>
      <c r="Q1531" s="55">
        <f>1.64*SQRT(Table1[[#This Row],[Lead Time (days)]]*(M1531^2)+Table1[[#This Row],[APU
(units)]]*P1531)</f>
        <v>159.62242758675595</v>
      </c>
      <c r="R1531" s="58">
        <f>Table1[[#This Row],[Safety Stock]]+(E1531/30)*Table1[[#This Row],[Lead Time (days)]]</f>
        <v>5225.0224275867558</v>
      </c>
      <c r="S1531" s="58" t="str">
        <f>IF(Table1[[#This Row],[On Hand Stock (units)]]&gt;R1531,"yes","no")</f>
        <v>no</v>
      </c>
      <c r="T1531" s="59">
        <f>Table1[[#This Row],[On Hand Stock (units)]]-J1531</f>
        <v>-5636.1666087023996</v>
      </c>
      <c r="U1531" s="59">
        <f>Table1[[#This Row],[Exp. Lead time]]*Table1[[#This Row],[APU
(units)]]/30</f>
        <v>5065.3999999999996</v>
      </c>
      <c r="V1531" s="59">
        <f>Table1[[#This Row],[On Hand Stock (units)]]+U1531</f>
        <v>8264.2333912975992</v>
      </c>
      <c r="W1531" s="59" t="str">
        <f>IF(Table1[[#This Row],[On hand quantity after purchase]]&gt;Table1[[#This Row],[APU  Projection for oct]],"Yes","No")</f>
        <v>No</v>
      </c>
      <c r="X1531" s="59">
        <f>AE1531-Table1[[#This Row],[On Hand Stock (units)]]</f>
        <v>341844.62214630237</v>
      </c>
      <c r="Y1531" s="59">
        <f>MAX(Table1[[#This Row],[Qty required to meet next quarter]],Table1[[#This Row],[MOQ/One lead time demand]])</f>
        <v>341844.62214630237</v>
      </c>
      <c r="Z1531" s="59">
        <f>Table1[[#This Row],[Qty to purchase]]*Table1[[#This Row],[Std. Price ($)]]</f>
        <v>2781344.3143346859</v>
      </c>
      <c r="AA1531" s="59"/>
      <c r="AB1531" s="59"/>
      <c r="AC1531" s="61">
        <f>Table1[[#This Row],[On Hand Stock (units)]]-(12*Table1[[#This Row],[APU
(units)]])</f>
        <v>-39209.166608702399</v>
      </c>
      <c r="AD1531" s="64">
        <v>42408</v>
      </c>
      <c r="AE1531" s="65">
        <f>AD1531*Table1[[#This Row],[Std. Price ($)]]</f>
        <v>345043.45553759998</v>
      </c>
    </row>
    <row r="1532" spans="1:31" ht="18.5" x14ac:dyDescent="0.35">
      <c r="A1532" s="46">
        <v>55020.730556690913</v>
      </c>
      <c r="B1532" s="47">
        <v>11.009442200000001</v>
      </c>
      <c r="C1532" s="47">
        <v>25696.86893355328</v>
      </c>
      <c r="D1532" s="47">
        <f>Table1[[#This Row],[On-Hand Stock ($)]]/Table1[[#This Row],[Std. Price ($)]]</f>
        <v>2334.0754660170956</v>
      </c>
      <c r="E1532" s="48">
        <v>5352</v>
      </c>
      <c r="F1532" s="49">
        <v>0.2</v>
      </c>
      <c r="G1532" s="48">
        <v>0.85</v>
      </c>
      <c r="H1532" s="48">
        <v>0.37</v>
      </c>
      <c r="I1532" s="48">
        <v>23</v>
      </c>
      <c r="J1532" s="55">
        <f>Table1[[#This Row],[APU
(units)]]+(Table1[[#This Row],[APU Trend]]*Table1[[#This Row],[APU
(units)]])</f>
        <v>6422.4</v>
      </c>
      <c r="K1532" s="55" t="str">
        <f>IF(Table1[[#This Row],[On Hand Stock (units)]]&gt;J1532,"Yes","No")</f>
        <v>No</v>
      </c>
      <c r="L1532" s="55">
        <f>Table1[[#This Row],[Lead Time (days)]]/Table1[[#This Row],[S-OTD]]</f>
        <v>27.058823529411764</v>
      </c>
      <c r="M1532" s="55">
        <f>(Table1[[#This Row],[Demand variability (COV)]]/100)*E1532</f>
        <v>19.802400000000002</v>
      </c>
      <c r="N1532" s="55">
        <f>AVERAGE(Table1[[#This Row],[Lead Time (days)]],Table1[[#This Row],[Exp. Lead time]])</f>
        <v>25.029411764705884</v>
      </c>
      <c r="O1532" s="55">
        <f>(Table1[[#This Row],[Exp. Lead time]]-N1532)^2</f>
        <v>4.1185121107266358</v>
      </c>
      <c r="P1532" s="55">
        <v>4.1185121107266358</v>
      </c>
      <c r="Q1532" s="55">
        <f>1.64*SQRT(Table1[[#This Row],[Lead Time (days)]]*(M1532^2)+Table1[[#This Row],[APU
(units)]]*P1532)</f>
        <v>289.03753279583202</v>
      </c>
      <c r="R1532" s="58">
        <f>Table1[[#This Row],[Safety Stock]]+(E1532/30)*Table1[[#This Row],[Lead Time (days)]]</f>
        <v>4392.2375327958316</v>
      </c>
      <c r="S1532" s="58" t="str">
        <f>IF(Table1[[#This Row],[On Hand Stock (units)]]&gt;R1532,"yes","no")</f>
        <v>no</v>
      </c>
      <c r="T1532" s="59">
        <f>Table1[[#This Row],[On Hand Stock (units)]]-J1532</f>
        <v>-4088.3245339829041</v>
      </c>
      <c r="U1532" s="59">
        <f>Table1[[#This Row],[Exp. Lead time]]*Table1[[#This Row],[APU
(units)]]/30</f>
        <v>4827.2941176470595</v>
      </c>
      <c r="V1532" s="59">
        <f>Table1[[#This Row],[On Hand Stock (units)]]+U1532</f>
        <v>7161.3695836641546</v>
      </c>
      <c r="W1532" s="59" t="str">
        <f>IF(Table1[[#This Row],[On hand quantity after purchase]]&gt;Table1[[#This Row],[APU  Projection for oct]],"Yes","No")</f>
        <v>Yes</v>
      </c>
      <c r="X1532" s="59">
        <f>AE1532-Table1[[#This Row],[On Hand Stock (units)]]</f>
        <v>245140.57008246295</v>
      </c>
      <c r="Y1532" s="59">
        <f>MAX(Table1[[#This Row],[Qty required to meet next quarter]],Table1[[#This Row],[MOQ/One lead time demand]])</f>
        <v>245140.57008246295</v>
      </c>
      <c r="Z1532" s="59">
        <f>Table1[[#This Row],[Qty to purchase]]*Table1[[#This Row],[Std. Price ($)]]</f>
        <v>2698860.9371979251</v>
      </c>
      <c r="AA1532" s="59"/>
      <c r="AB1532" s="59"/>
      <c r="AC1532" s="61">
        <f>Table1[[#This Row],[On Hand Stock (units)]]-(12*Table1[[#This Row],[APU
(units)]])</f>
        <v>-61889.924533982907</v>
      </c>
      <c r="AD1532" s="64">
        <v>22478.400000000001</v>
      </c>
      <c r="AE1532" s="65">
        <f>AD1532*Table1[[#This Row],[Std. Price ($)]]</f>
        <v>247474.64554848004</v>
      </c>
    </row>
    <row r="1533" spans="1:31" ht="18.5" x14ac:dyDescent="0.35">
      <c r="A1533" s="46">
        <v>90687.466300979693</v>
      </c>
      <c r="B1533" s="47">
        <v>9.6008647000000007</v>
      </c>
      <c r="C1533" s="47">
        <v>26664.977734145188</v>
      </c>
      <c r="D1533" s="47">
        <f>Table1[[#This Row],[On-Hand Stock ($)]]/Table1[[#This Row],[Std. Price ($)]]</f>
        <v>2777.3516831400807</v>
      </c>
      <c r="E1533" s="48">
        <v>5450</v>
      </c>
      <c r="F1533" s="49">
        <v>-0.7</v>
      </c>
      <c r="G1533" s="48">
        <v>0.7</v>
      </c>
      <c r="H1533" s="48">
        <v>0.36</v>
      </c>
      <c r="I1533" s="48">
        <v>23</v>
      </c>
      <c r="J1533" s="55">
        <f>Table1[[#This Row],[APU
(units)]]+(Table1[[#This Row],[APU Trend]]*Table1[[#This Row],[APU
(units)]])</f>
        <v>1635.0000000000005</v>
      </c>
      <c r="K1533" s="55" t="str">
        <f>IF(Table1[[#This Row],[On Hand Stock (units)]]&gt;J1533,"Yes","No")</f>
        <v>Yes</v>
      </c>
      <c r="L1533" s="55">
        <f>Table1[[#This Row],[Lead Time (days)]]/Table1[[#This Row],[S-OTD]]</f>
        <v>32.857142857142861</v>
      </c>
      <c r="M1533" s="55">
        <f>(Table1[[#This Row],[Demand variability (COV)]]/100)*E1533</f>
        <v>19.62</v>
      </c>
      <c r="N1533" s="55">
        <f>AVERAGE(Table1[[#This Row],[Lead Time (days)]],Table1[[#This Row],[Exp. Lead time]])</f>
        <v>27.928571428571431</v>
      </c>
      <c r="O1533" s="55">
        <f>(Table1[[#This Row],[Exp. Lead time]]-N1533)^2</f>
        <v>24.290816326530631</v>
      </c>
      <c r="P1533" s="55">
        <v>24.290816326530631</v>
      </c>
      <c r="Q1533" s="55">
        <f>1.64*SQRT(Table1[[#This Row],[Lead Time (days)]]*(M1533^2)+Table1[[#This Row],[APU
(units)]]*P1533)</f>
        <v>616.34043134864237</v>
      </c>
      <c r="R1533" s="58">
        <f>Table1[[#This Row],[Safety Stock]]+(E1533/30)*Table1[[#This Row],[Lead Time (days)]]</f>
        <v>4794.6737646819756</v>
      </c>
      <c r="S1533" s="58" t="str">
        <f>IF(Table1[[#This Row],[On Hand Stock (units)]]&gt;R1533,"yes","no")</f>
        <v>no</v>
      </c>
      <c r="T1533" s="59">
        <f>Table1[[#This Row],[On Hand Stock (units)]]-J1533</f>
        <v>1142.3516831400802</v>
      </c>
      <c r="U1533" s="59">
        <f>Table1[[#This Row],[Exp. Lead time]]*Table1[[#This Row],[APU
(units)]]/30</f>
        <v>5969.0476190476193</v>
      </c>
      <c r="V1533" s="59">
        <f>Table1[[#This Row],[On Hand Stock (units)]]+U1533</f>
        <v>8746.3993021876995</v>
      </c>
      <c r="W1533" s="59" t="str">
        <f>IF(Table1[[#This Row],[On hand quantity after purchase]]&gt;Table1[[#This Row],[APU  Projection for oct]],"Yes","No")</f>
        <v>Yes</v>
      </c>
      <c r="X1533" s="59">
        <f>AE1533-Table1[[#This Row],[On Hand Stock (units)]]</f>
        <v>-65567.00682114005</v>
      </c>
      <c r="Y1533" s="59">
        <f>MAX(Table1[[#This Row],[Qty required to meet next quarter]],Table1[[#This Row],[MOQ/One lead time demand]])</f>
        <v>5969.0476190476193</v>
      </c>
      <c r="Z1533" s="59">
        <f>Table1[[#This Row],[Qty to purchase]]*Table1[[#This Row],[Std. Price ($)]]</f>
        <v>57308.018578333336</v>
      </c>
      <c r="AA1533" s="59"/>
      <c r="AB1533" s="59"/>
      <c r="AC1533" s="61">
        <f>Table1[[#This Row],[On Hand Stock (units)]]-(12*Table1[[#This Row],[APU
(units)]])</f>
        <v>-62622.648316859922</v>
      </c>
      <c r="AD1533" s="64">
        <v>-6539.9999999999964</v>
      </c>
      <c r="AE1533" s="65">
        <f>AD1533*Table1[[#This Row],[Std. Price ($)]]</f>
        <v>-62789.655137999973</v>
      </c>
    </row>
    <row r="1534" spans="1:31" ht="18.5" x14ac:dyDescent="0.35">
      <c r="A1534" s="46">
        <v>93757.327476094913</v>
      </c>
      <c r="B1534" s="47">
        <v>14.209731200000002</v>
      </c>
      <c r="C1534" s="47">
        <v>35739.574329246876</v>
      </c>
      <c r="D1534" s="47">
        <f>Table1[[#This Row],[On-Hand Stock ($)]]/Table1[[#This Row],[Std. Price ($)]]</f>
        <v>2515.1478114692886</v>
      </c>
      <c r="E1534" s="48">
        <v>5046</v>
      </c>
      <c r="F1534" s="49">
        <v>0.6</v>
      </c>
      <c r="G1534" s="48">
        <v>0.7</v>
      </c>
      <c r="H1534" s="48">
        <v>0.25</v>
      </c>
      <c r="I1534" s="48">
        <v>28</v>
      </c>
      <c r="J1534" s="55">
        <f>Table1[[#This Row],[APU
(units)]]+(Table1[[#This Row],[APU Trend]]*Table1[[#This Row],[APU
(units)]])</f>
        <v>8073.6</v>
      </c>
      <c r="K1534" s="55" t="str">
        <f>IF(Table1[[#This Row],[On Hand Stock (units)]]&gt;J1534,"Yes","No")</f>
        <v>No</v>
      </c>
      <c r="L1534" s="55">
        <f>Table1[[#This Row],[Lead Time (days)]]/Table1[[#This Row],[S-OTD]]</f>
        <v>40</v>
      </c>
      <c r="M1534" s="55">
        <f>(Table1[[#This Row],[Demand variability (COV)]]/100)*E1534</f>
        <v>12.615</v>
      </c>
      <c r="N1534" s="55">
        <f>AVERAGE(Table1[[#This Row],[Lead Time (days)]],Table1[[#This Row],[Exp. Lead time]])</f>
        <v>34</v>
      </c>
      <c r="O1534" s="55">
        <f>(Table1[[#This Row],[Exp. Lead time]]-N1534)^2</f>
        <v>36</v>
      </c>
      <c r="P1534" s="55">
        <v>36</v>
      </c>
      <c r="Q1534" s="55">
        <f>1.64*SQRT(Table1[[#This Row],[Lead Time (days)]]*(M1534^2)+Table1[[#This Row],[APU
(units)]]*P1534)</f>
        <v>707.50723413890262</v>
      </c>
      <c r="R1534" s="58">
        <f>Table1[[#This Row],[Safety Stock]]+(E1534/30)*Table1[[#This Row],[Lead Time (days)]]</f>
        <v>5417.1072341389017</v>
      </c>
      <c r="S1534" s="58" t="str">
        <f>IF(Table1[[#This Row],[On Hand Stock (units)]]&gt;R1534,"yes","no")</f>
        <v>no</v>
      </c>
      <c r="T1534" s="59">
        <f>Table1[[#This Row],[On Hand Stock (units)]]-J1534</f>
        <v>-5558.4521885307113</v>
      </c>
      <c r="U1534" s="59">
        <f>Table1[[#This Row],[Exp. Lead time]]*Table1[[#This Row],[APU
(units)]]/30</f>
        <v>6728</v>
      </c>
      <c r="V1534" s="59">
        <f>Table1[[#This Row],[On Hand Stock (units)]]+U1534</f>
        <v>9243.1478114692891</v>
      </c>
      <c r="W1534" s="59" t="str">
        <f>IF(Table1[[#This Row],[On hand quantity after purchase]]&gt;Table1[[#This Row],[APU  Projection for oct]],"Yes","No")</f>
        <v>Yes</v>
      </c>
      <c r="X1534" s="59">
        <f>AE1534-Table1[[#This Row],[On Hand Stock (units)]]</f>
        <v>470720.05618085089</v>
      </c>
      <c r="Y1534" s="59">
        <f>MAX(Table1[[#This Row],[Qty required to meet next quarter]],Table1[[#This Row],[MOQ/One lead time demand]])</f>
        <v>470720.05618085089</v>
      </c>
      <c r="Z1534" s="59">
        <f>Table1[[#This Row],[Qty to purchase]]*Table1[[#This Row],[Std. Price ($)]]</f>
        <v>6688805.4687787909</v>
      </c>
      <c r="AA1534" s="59"/>
      <c r="AB1534" s="59"/>
      <c r="AC1534" s="61">
        <f>Table1[[#This Row],[On Hand Stock (units)]]-(12*Table1[[#This Row],[APU
(units)]])</f>
        <v>-58036.852188530713</v>
      </c>
      <c r="AD1534" s="64">
        <v>33303.600000000006</v>
      </c>
      <c r="AE1534" s="65">
        <f>AD1534*Table1[[#This Row],[Std. Price ($)]]</f>
        <v>473235.20399232017</v>
      </c>
    </row>
    <row r="1535" spans="1:31" ht="18.5" x14ac:dyDescent="0.35">
      <c r="A1535" s="46">
        <v>16292.386190898467</v>
      </c>
      <c r="B1535" s="47">
        <v>9.4543730999999998</v>
      </c>
      <c r="C1535" s="47">
        <v>48762.773429220724</v>
      </c>
      <c r="D1535" s="47">
        <f>Table1[[#This Row],[On-Hand Stock ($)]]/Table1[[#This Row],[Std. Price ($)]]</f>
        <v>5157.6950595720327</v>
      </c>
      <c r="E1535" s="48">
        <v>7914</v>
      </c>
      <c r="F1535" s="49">
        <v>-0.7</v>
      </c>
      <c r="G1535" s="48">
        <v>0.85</v>
      </c>
      <c r="H1535" s="48">
        <v>0.61</v>
      </c>
      <c r="I1535" s="48">
        <v>23</v>
      </c>
      <c r="J1535" s="55">
        <f>Table1[[#This Row],[APU
(units)]]+(Table1[[#This Row],[APU Trend]]*Table1[[#This Row],[APU
(units)]])</f>
        <v>2374.2000000000007</v>
      </c>
      <c r="K1535" s="55" t="str">
        <f>IF(Table1[[#This Row],[On Hand Stock (units)]]&gt;J1535,"Yes","No")</f>
        <v>Yes</v>
      </c>
      <c r="L1535" s="55">
        <f>Table1[[#This Row],[Lead Time (days)]]/Table1[[#This Row],[S-OTD]]</f>
        <v>27.058823529411764</v>
      </c>
      <c r="M1535" s="55">
        <f>(Table1[[#This Row],[Demand variability (COV)]]/100)*E1535</f>
        <v>48.275399999999998</v>
      </c>
      <c r="N1535" s="55">
        <f>AVERAGE(Table1[[#This Row],[Lead Time (days)]],Table1[[#This Row],[Exp. Lead time]])</f>
        <v>25.029411764705884</v>
      </c>
      <c r="O1535" s="55">
        <f>(Table1[[#This Row],[Exp. Lead time]]-N1535)^2</f>
        <v>4.1185121107266358</v>
      </c>
      <c r="P1535" s="55">
        <v>4.1185121107266358</v>
      </c>
      <c r="Q1535" s="55">
        <f>1.64*SQRT(Table1[[#This Row],[Lead Time (days)]]*(M1535^2)+Table1[[#This Row],[APU
(units)]]*P1535)</f>
        <v>481.48939976514299</v>
      </c>
      <c r="R1535" s="58">
        <f>Table1[[#This Row],[Safety Stock]]+(E1535/30)*Table1[[#This Row],[Lead Time (days)]]</f>
        <v>6548.8893997651439</v>
      </c>
      <c r="S1535" s="58" t="str">
        <f>IF(Table1[[#This Row],[On Hand Stock (units)]]&gt;R1535,"yes","no")</f>
        <v>no</v>
      </c>
      <c r="T1535" s="59">
        <f>Table1[[#This Row],[On Hand Stock (units)]]-J1535</f>
        <v>2783.495059572032</v>
      </c>
      <c r="U1535" s="59">
        <f>Table1[[#This Row],[Exp. Lead time]]*Table1[[#This Row],[APU
(units)]]/30</f>
        <v>7138.1176470588234</v>
      </c>
      <c r="V1535" s="59">
        <f>Table1[[#This Row],[On Hand Stock (units)]]+U1535</f>
        <v>12295.812706630855</v>
      </c>
      <c r="W1535" s="59" t="str">
        <f>IF(Table1[[#This Row],[On hand quantity after purchase]]&gt;Table1[[#This Row],[APU  Projection for oct]],"Yes","No")</f>
        <v>Yes</v>
      </c>
      <c r="X1535" s="59">
        <f>AE1535-Table1[[#This Row],[On Hand Stock (units)]]</f>
        <v>-94943.985515651977</v>
      </c>
      <c r="Y1535" s="59">
        <f>MAX(Table1[[#This Row],[Qty required to meet next quarter]],Table1[[#This Row],[MOQ/One lead time demand]])</f>
        <v>7138.1176470588234</v>
      </c>
      <c r="Z1535" s="59">
        <f>Table1[[#This Row],[Qty to purchase]]*Table1[[#This Row],[Std. Price ($)]]</f>
        <v>67486.427466988229</v>
      </c>
      <c r="AA1535" s="59"/>
      <c r="AB1535" s="59"/>
      <c r="AC1535" s="61">
        <f>Table1[[#This Row],[On Hand Stock (units)]]-(12*Table1[[#This Row],[APU
(units)]])</f>
        <v>-89810.304940427974</v>
      </c>
      <c r="AD1535" s="64">
        <v>-9496.7999999999956</v>
      </c>
      <c r="AE1535" s="65">
        <f>AD1535*Table1[[#This Row],[Std. Price ($)]]</f>
        <v>-89786.290456079951</v>
      </c>
    </row>
    <row r="1536" spans="1:31" ht="18.5" x14ac:dyDescent="0.35">
      <c r="A1536" s="46">
        <v>47951.688326002928</v>
      </c>
      <c r="B1536" s="47">
        <v>25.748799000000002</v>
      </c>
      <c r="C1536" s="47">
        <v>46210.460506542702</v>
      </c>
      <c r="D1536" s="47">
        <f>Table1[[#This Row],[On-Hand Stock ($)]]/Table1[[#This Row],[Std. Price ($)]]</f>
        <v>1794.6646951006414</v>
      </c>
      <c r="E1536" s="48">
        <v>5974</v>
      </c>
      <c r="F1536" s="49">
        <v>0.5</v>
      </c>
      <c r="G1536" s="48">
        <v>0.82</v>
      </c>
      <c r="H1536" s="48">
        <v>0.24</v>
      </c>
      <c r="I1536" s="48">
        <v>23</v>
      </c>
      <c r="J1536" s="55">
        <f>Table1[[#This Row],[APU
(units)]]+(Table1[[#This Row],[APU Trend]]*Table1[[#This Row],[APU
(units)]])</f>
        <v>8961</v>
      </c>
      <c r="K1536" s="55" t="str">
        <f>IF(Table1[[#This Row],[On Hand Stock (units)]]&gt;J1536,"Yes","No")</f>
        <v>No</v>
      </c>
      <c r="L1536" s="55">
        <f>Table1[[#This Row],[Lead Time (days)]]/Table1[[#This Row],[S-OTD]]</f>
        <v>28.04878048780488</v>
      </c>
      <c r="M1536" s="55">
        <f>(Table1[[#This Row],[Demand variability (COV)]]/100)*E1536</f>
        <v>14.337599999999998</v>
      </c>
      <c r="N1536" s="55">
        <f>AVERAGE(Table1[[#This Row],[Lead Time (days)]],Table1[[#This Row],[Exp. Lead time]])</f>
        <v>25.524390243902438</v>
      </c>
      <c r="O1536" s="55">
        <f>(Table1[[#This Row],[Exp. Lead time]]-N1536)^2</f>
        <v>6.372546103509829</v>
      </c>
      <c r="P1536" s="55">
        <v>6.372546103509829</v>
      </c>
      <c r="Q1536" s="55">
        <f>1.64*SQRT(Table1[[#This Row],[Lead Time (days)]]*(M1536^2)+Table1[[#This Row],[APU
(units)]]*P1536)</f>
        <v>339.27642929949144</v>
      </c>
      <c r="R1536" s="58">
        <f>Table1[[#This Row],[Safety Stock]]+(E1536/30)*Table1[[#This Row],[Lead Time (days)]]</f>
        <v>4919.3430959661582</v>
      </c>
      <c r="S1536" s="58" t="str">
        <f>IF(Table1[[#This Row],[On Hand Stock (units)]]&gt;R1536,"yes","no")</f>
        <v>no</v>
      </c>
      <c r="T1536" s="59">
        <f>Table1[[#This Row],[On Hand Stock (units)]]-J1536</f>
        <v>-7166.3353048993586</v>
      </c>
      <c r="U1536" s="59">
        <f>Table1[[#This Row],[Exp. Lead time]]*Table1[[#This Row],[APU
(units)]]/30</f>
        <v>5585.4471544715452</v>
      </c>
      <c r="V1536" s="59">
        <f>Table1[[#This Row],[On Hand Stock (units)]]+U1536</f>
        <v>7380.1118495721867</v>
      </c>
      <c r="W1536" s="59" t="str">
        <f>IF(Table1[[#This Row],[On hand quantity after purchase]]&gt;Table1[[#This Row],[APU  Projection for oct]],"Yes","No")</f>
        <v>No</v>
      </c>
      <c r="X1536" s="59">
        <f>AE1536-Table1[[#This Row],[On Hand Stock (units)]]</f>
        <v>921145.28666089941</v>
      </c>
      <c r="Y1536" s="59">
        <f>MAX(Table1[[#This Row],[Qty required to meet next quarter]],Table1[[#This Row],[MOQ/One lead time demand]])</f>
        <v>921145.28666089941</v>
      </c>
      <c r="Z1536" s="59">
        <f>Table1[[#This Row],[Qty to purchase]]*Table1[[#This Row],[Std. Price ($)]]</f>
        <v>23718384.836028881</v>
      </c>
      <c r="AA1536" s="59"/>
      <c r="AB1536" s="59"/>
      <c r="AC1536" s="61">
        <f>Table1[[#This Row],[On Hand Stock (units)]]-(12*Table1[[#This Row],[APU
(units)]])</f>
        <v>-69893.335304899359</v>
      </c>
      <c r="AD1536" s="64">
        <v>35844</v>
      </c>
      <c r="AE1536" s="65">
        <f>AD1536*Table1[[#This Row],[Std. Price ($)]]</f>
        <v>922939.95135600003</v>
      </c>
    </row>
    <row r="1537" spans="1:31" ht="18.5" x14ac:dyDescent="0.35">
      <c r="A1537" s="46">
        <v>1627.0779277843928</v>
      </c>
      <c r="B1537" s="47">
        <v>7.8545667000000003</v>
      </c>
      <c r="C1537" s="47">
        <v>35511.611453743877</v>
      </c>
      <c r="D1537" s="47">
        <f>Table1[[#This Row],[On-Hand Stock ($)]]/Table1[[#This Row],[Std. Price ($)]]</f>
        <v>4521.1420069478654</v>
      </c>
      <c r="E1537" s="48">
        <v>6758</v>
      </c>
      <c r="F1537" s="49">
        <v>0.8</v>
      </c>
      <c r="G1537" s="48">
        <v>0.92</v>
      </c>
      <c r="H1537" s="48">
        <v>0.26</v>
      </c>
      <c r="I1537" s="48">
        <v>43</v>
      </c>
      <c r="J1537" s="55">
        <f>Table1[[#This Row],[APU
(units)]]+(Table1[[#This Row],[APU Trend]]*Table1[[#This Row],[APU
(units)]])</f>
        <v>12164.400000000001</v>
      </c>
      <c r="K1537" s="55" t="str">
        <f>IF(Table1[[#This Row],[On Hand Stock (units)]]&gt;J1537,"Yes","No")</f>
        <v>No</v>
      </c>
      <c r="L1537" s="55">
        <f>Table1[[#This Row],[Lead Time (days)]]/Table1[[#This Row],[S-OTD]]</f>
        <v>46.739130434782609</v>
      </c>
      <c r="M1537" s="55">
        <f>(Table1[[#This Row],[Demand variability (COV)]]/100)*E1537</f>
        <v>17.570799999999998</v>
      </c>
      <c r="N1537" s="55">
        <f>AVERAGE(Table1[[#This Row],[Lead Time (days)]],Table1[[#This Row],[Exp. Lead time]])</f>
        <v>44.869565217391305</v>
      </c>
      <c r="O1537" s="55">
        <f>(Table1[[#This Row],[Exp. Lead time]]-N1537)^2</f>
        <v>3.4952741020793963</v>
      </c>
      <c r="P1537" s="55">
        <v>3.4952741020793963</v>
      </c>
      <c r="Q1537" s="55">
        <f>1.64*SQRT(Table1[[#This Row],[Lead Time (days)]]*(M1537^2)+Table1[[#This Row],[APU
(units)]]*P1537)</f>
        <v>315.01912123946067</v>
      </c>
      <c r="R1537" s="58">
        <f>Table1[[#This Row],[Safety Stock]]+(E1537/30)*Table1[[#This Row],[Lead Time (days)]]</f>
        <v>10001.485787906127</v>
      </c>
      <c r="S1537" s="58" t="str">
        <f>IF(Table1[[#This Row],[On Hand Stock (units)]]&gt;R1537,"yes","no")</f>
        <v>no</v>
      </c>
      <c r="T1537" s="59">
        <f>Table1[[#This Row],[On Hand Stock (units)]]-J1537</f>
        <v>-7643.257993052136</v>
      </c>
      <c r="U1537" s="59">
        <f>Table1[[#This Row],[Exp. Lead time]]*Table1[[#This Row],[APU
(units)]]/30</f>
        <v>10528.768115942028</v>
      </c>
      <c r="V1537" s="59">
        <f>Table1[[#This Row],[On Hand Stock (units)]]+U1537</f>
        <v>15049.910122889894</v>
      </c>
      <c r="W1537" s="59" t="str">
        <f>IF(Table1[[#This Row],[On hand quantity after purchase]]&gt;Table1[[#This Row],[APU  Projection for oct]],"Yes","No")</f>
        <v>Yes</v>
      </c>
      <c r="X1537" s="59">
        <f>AE1537-Table1[[#This Row],[On Hand Stock (units)]]</f>
        <v>409511.91971013218</v>
      </c>
      <c r="Y1537" s="59">
        <f>MAX(Table1[[#This Row],[Qty required to meet next quarter]],Table1[[#This Row],[MOQ/One lead time demand]])</f>
        <v>409511.91971013218</v>
      </c>
      <c r="Z1537" s="59">
        <f>Table1[[#This Row],[Qty to purchase]]*Table1[[#This Row],[Std. Price ($)]]</f>
        <v>3216538.687808278</v>
      </c>
      <c r="AA1537" s="59"/>
      <c r="AB1537" s="59"/>
      <c r="AC1537" s="61">
        <f>Table1[[#This Row],[On Hand Stock (units)]]-(12*Table1[[#This Row],[APU
(units)]])</f>
        <v>-76574.857993052137</v>
      </c>
      <c r="AD1537" s="64">
        <v>52712.400000000009</v>
      </c>
      <c r="AE1537" s="65">
        <f>AD1537*Table1[[#This Row],[Std. Price ($)]]</f>
        <v>414033.06171708007</v>
      </c>
    </row>
    <row r="1538" spans="1:31" ht="18.5" x14ac:dyDescent="0.35">
      <c r="A1538" s="46">
        <v>35617.264110240198</v>
      </c>
      <c r="B1538" s="47">
        <v>44.747691400000001</v>
      </c>
      <c r="C1538" s="47">
        <v>149293.10468902191</v>
      </c>
      <c r="D1538" s="47">
        <f>Table1[[#This Row],[On-Hand Stock ($)]]/Table1[[#This Row],[Std. Price ($)]]</f>
        <v>3336.3308813965295</v>
      </c>
      <c r="E1538" s="48">
        <v>7122</v>
      </c>
      <c r="F1538" s="49">
        <v>1.2</v>
      </c>
      <c r="G1538" s="48">
        <v>0.7</v>
      </c>
      <c r="H1538" s="48">
        <v>0.41</v>
      </c>
      <c r="I1538" s="48">
        <v>23</v>
      </c>
      <c r="J1538" s="55">
        <f>Table1[[#This Row],[APU
(units)]]+(Table1[[#This Row],[APU Trend]]*Table1[[#This Row],[APU
(units)]])</f>
        <v>15668.4</v>
      </c>
      <c r="K1538" s="55" t="str">
        <f>IF(Table1[[#This Row],[On Hand Stock (units)]]&gt;J1538,"Yes","No")</f>
        <v>No</v>
      </c>
      <c r="L1538" s="55">
        <f>Table1[[#This Row],[Lead Time (days)]]/Table1[[#This Row],[S-OTD]]</f>
        <v>32.857142857142861</v>
      </c>
      <c r="M1538" s="55">
        <f>(Table1[[#This Row],[Demand variability (COV)]]/100)*E1538</f>
        <v>29.200199999999995</v>
      </c>
      <c r="N1538" s="55">
        <f>AVERAGE(Table1[[#This Row],[Lead Time (days)]],Table1[[#This Row],[Exp. Lead time]])</f>
        <v>27.928571428571431</v>
      </c>
      <c r="O1538" s="55">
        <f>(Table1[[#This Row],[Exp. Lead time]]-N1538)^2</f>
        <v>24.290816326530631</v>
      </c>
      <c r="P1538" s="55">
        <v>24.290816326530631</v>
      </c>
      <c r="Q1538" s="55">
        <f>1.64*SQRT(Table1[[#This Row],[Lead Time (days)]]*(M1538^2)+Table1[[#This Row],[APU
(units)]]*P1538)</f>
        <v>719.75297630623243</v>
      </c>
      <c r="R1538" s="58">
        <f>Table1[[#This Row],[Safety Stock]]+(E1538/30)*Table1[[#This Row],[Lead Time (days)]]</f>
        <v>6179.9529763062319</v>
      </c>
      <c r="S1538" s="58" t="str">
        <f>IF(Table1[[#This Row],[On Hand Stock (units)]]&gt;R1538,"yes","no")</f>
        <v>no</v>
      </c>
      <c r="T1538" s="59">
        <f>Table1[[#This Row],[On Hand Stock (units)]]-J1538</f>
        <v>-12332.069118603471</v>
      </c>
      <c r="U1538" s="59">
        <f>Table1[[#This Row],[Exp. Lead time]]*Table1[[#This Row],[APU
(units)]]/30</f>
        <v>7800.2857142857147</v>
      </c>
      <c r="V1538" s="59">
        <f>Table1[[#This Row],[On Hand Stock (units)]]+U1538</f>
        <v>11136.616595682244</v>
      </c>
      <c r="W1538" s="59" t="str">
        <f>IF(Table1[[#This Row],[On hand quantity after purchase]]&gt;Table1[[#This Row],[APU  Projection for oct]],"Yes","No")</f>
        <v>No</v>
      </c>
      <c r="X1538" s="59">
        <f>AE1538-Table1[[#This Row],[On Hand Stock (units)]]</f>
        <v>3247332.8622567635</v>
      </c>
      <c r="Y1538" s="59">
        <f>MAX(Table1[[#This Row],[Qty required to meet next quarter]],Table1[[#This Row],[MOQ/One lead time demand]])</f>
        <v>3247332.8622567635</v>
      </c>
      <c r="Z1538" s="59">
        <f>Table1[[#This Row],[Qty to purchase]]*Table1[[#This Row],[Std. Price ($)]]</f>
        <v>145310648.79334435</v>
      </c>
      <c r="AA1538" s="59"/>
      <c r="AB1538" s="59"/>
      <c r="AC1538" s="61">
        <f>Table1[[#This Row],[On Hand Stock (units)]]-(12*Table1[[#This Row],[APU
(units)]])</f>
        <v>-82127.669118603473</v>
      </c>
      <c r="AD1538" s="64">
        <v>72644.399999999994</v>
      </c>
      <c r="AE1538" s="65">
        <f>AD1538*Table1[[#This Row],[Std. Price ($)]]</f>
        <v>3250669.1931381598</v>
      </c>
    </row>
    <row r="1539" spans="1:31" ht="18.5" x14ac:dyDescent="0.35">
      <c r="A1539" s="46">
        <v>32397.041570083453</v>
      </c>
      <c r="B1539" s="47">
        <v>9.713889</v>
      </c>
      <c r="C1539" s="47">
        <v>84209.716981805235</v>
      </c>
      <c r="D1539" s="47">
        <f>Table1[[#This Row],[On-Hand Stock ($)]]/Table1[[#This Row],[Std. Price ($)]]</f>
        <v>8669.0013630797348</v>
      </c>
      <c r="E1539" s="48">
        <v>7964</v>
      </c>
      <c r="F1539" s="49">
        <v>-0.2</v>
      </c>
      <c r="G1539" s="48">
        <v>0.83</v>
      </c>
      <c r="H1539" s="48">
        <v>0.48</v>
      </c>
      <c r="I1539" s="48">
        <v>46</v>
      </c>
      <c r="J1539" s="55">
        <f>Table1[[#This Row],[APU
(units)]]+(Table1[[#This Row],[APU Trend]]*Table1[[#This Row],[APU
(units)]])</f>
        <v>6371.2</v>
      </c>
      <c r="K1539" s="55" t="str">
        <f>IF(Table1[[#This Row],[On Hand Stock (units)]]&gt;J1539,"Yes","No")</f>
        <v>Yes</v>
      </c>
      <c r="L1539" s="55">
        <f>Table1[[#This Row],[Lead Time (days)]]/Table1[[#This Row],[S-OTD]]</f>
        <v>55.421686746987952</v>
      </c>
      <c r="M1539" s="55">
        <f>(Table1[[#This Row],[Demand variability (COV)]]/100)*E1539</f>
        <v>38.227199999999996</v>
      </c>
      <c r="N1539" s="55">
        <f>AVERAGE(Table1[[#This Row],[Lead Time (days)]],Table1[[#This Row],[Exp. Lead time]])</f>
        <v>50.710843373493972</v>
      </c>
      <c r="O1539" s="55">
        <f>(Table1[[#This Row],[Exp. Lead time]]-N1539)^2</f>
        <v>22.192045289592137</v>
      </c>
      <c r="P1539" s="55">
        <v>22.192045289592137</v>
      </c>
      <c r="Q1539" s="55">
        <f>1.64*SQRT(Table1[[#This Row],[Lead Time (days)]]*(M1539^2)+Table1[[#This Row],[APU
(units)]]*P1539)</f>
        <v>810.0307058917092</v>
      </c>
      <c r="R1539" s="58">
        <f>Table1[[#This Row],[Safety Stock]]+(E1539/30)*Table1[[#This Row],[Lead Time (days)]]</f>
        <v>13021.497372558375</v>
      </c>
      <c r="S1539" s="58" t="str">
        <f>IF(Table1[[#This Row],[On Hand Stock (units)]]&gt;R1539,"yes","no")</f>
        <v>no</v>
      </c>
      <c r="T1539" s="59">
        <f>Table1[[#This Row],[On Hand Stock (units)]]-J1539</f>
        <v>2297.801363079735</v>
      </c>
      <c r="U1539" s="59">
        <f>Table1[[#This Row],[Exp. Lead time]]*Table1[[#This Row],[APU
(units)]]/30</f>
        <v>14712.610441767067</v>
      </c>
      <c r="V1539" s="59">
        <f>Table1[[#This Row],[On Hand Stock (units)]]+U1539</f>
        <v>23381.611804846802</v>
      </c>
      <c r="W1539" s="59" t="str">
        <f>IF(Table1[[#This Row],[On hand quantity after purchase]]&gt;Table1[[#This Row],[APU  Projection for oct]],"Yes","No")</f>
        <v>Yes</v>
      </c>
      <c r="X1539" s="59">
        <f>AE1539-Table1[[#This Row],[On Hand Stock (units)]]</f>
        <v>130581.54022972024</v>
      </c>
      <c r="Y1539" s="59">
        <f>MAX(Table1[[#This Row],[Qty required to meet next quarter]],Table1[[#This Row],[MOQ/One lead time demand]])</f>
        <v>130581.54022972024</v>
      </c>
      <c r="Z1539" s="59">
        <f>Table1[[#This Row],[Qty to purchase]]*Table1[[#This Row],[Std. Price ($)]]</f>
        <v>1268454.5872405369</v>
      </c>
      <c r="AA1539" s="59"/>
      <c r="AB1539" s="59"/>
      <c r="AC1539" s="61">
        <f>Table1[[#This Row],[On Hand Stock (units)]]-(12*Table1[[#This Row],[APU
(units)]])</f>
        <v>-86898.998636920267</v>
      </c>
      <c r="AD1539" s="64">
        <v>14335.199999999997</v>
      </c>
      <c r="AE1539" s="65">
        <f>AD1539*Table1[[#This Row],[Std. Price ($)]]</f>
        <v>139250.54159279997</v>
      </c>
    </row>
    <row r="1540" spans="1:31" ht="18.5" x14ac:dyDescent="0.35">
      <c r="A1540" s="46">
        <v>18214.792849961126</v>
      </c>
      <c r="B1540" s="47">
        <v>7.4861963999999999</v>
      </c>
      <c r="C1540" s="47">
        <v>112380.56244927645</v>
      </c>
      <c r="D1540" s="47">
        <f>Table1[[#This Row],[On-Hand Stock ($)]]/Table1[[#This Row],[Std. Price ($)]]</f>
        <v>15011.703733724706</v>
      </c>
      <c r="E1540" s="48">
        <v>11432</v>
      </c>
      <c r="F1540" s="49">
        <v>-0.7</v>
      </c>
      <c r="G1540" s="48">
        <v>0.83</v>
      </c>
      <c r="H1540" s="48">
        <v>0.57999999999999996</v>
      </c>
      <c r="I1540" s="48">
        <v>46</v>
      </c>
      <c r="J1540" s="55">
        <f>Table1[[#This Row],[APU
(units)]]+(Table1[[#This Row],[APU Trend]]*Table1[[#This Row],[APU
(units)]])</f>
        <v>3429.6000000000004</v>
      </c>
      <c r="K1540" s="55" t="str">
        <f>IF(Table1[[#This Row],[On Hand Stock (units)]]&gt;J1540,"Yes","No")</f>
        <v>Yes</v>
      </c>
      <c r="L1540" s="55">
        <f>Table1[[#This Row],[Lead Time (days)]]/Table1[[#This Row],[S-OTD]]</f>
        <v>55.421686746987952</v>
      </c>
      <c r="M1540" s="55">
        <f>(Table1[[#This Row],[Demand variability (COV)]]/100)*E1540</f>
        <v>66.305599999999998</v>
      </c>
      <c r="N1540" s="55">
        <f>AVERAGE(Table1[[#This Row],[Lead Time (days)]],Table1[[#This Row],[Exp. Lead time]])</f>
        <v>50.710843373493972</v>
      </c>
      <c r="O1540" s="55">
        <f>(Table1[[#This Row],[Exp. Lead time]]-N1540)^2</f>
        <v>22.192045289592137</v>
      </c>
      <c r="P1540" s="55">
        <v>22.192045289592137</v>
      </c>
      <c r="Q1540" s="55">
        <f>1.64*SQRT(Table1[[#This Row],[Lead Time (days)]]*(M1540^2)+Table1[[#This Row],[APU
(units)]]*P1540)</f>
        <v>1107.3769668995585</v>
      </c>
      <c r="R1540" s="58">
        <f>Table1[[#This Row],[Safety Stock]]+(E1540/30)*Table1[[#This Row],[Lead Time (days)]]</f>
        <v>18636.443633566225</v>
      </c>
      <c r="S1540" s="58" t="str">
        <f>IF(Table1[[#This Row],[On Hand Stock (units)]]&gt;R1540,"yes","no")</f>
        <v>no</v>
      </c>
      <c r="T1540" s="59">
        <f>Table1[[#This Row],[On Hand Stock (units)]]-J1540</f>
        <v>11582.103733724705</v>
      </c>
      <c r="U1540" s="59">
        <f>Table1[[#This Row],[Exp. Lead time]]*Table1[[#This Row],[APU
(units)]]/30</f>
        <v>21119.357429718875</v>
      </c>
      <c r="V1540" s="59">
        <f>Table1[[#This Row],[On Hand Stock (units)]]+U1540</f>
        <v>36131.061163443577</v>
      </c>
      <c r="W1540" s="59" t="str">
        <f>IF(Table1[[#This Row],[On hand quantity after purchase]]&gt;Table1[[#This Row],[APU  Projection for oct]],"Yes","No")</f>
        <v>Yes</v>
      </c>
      <c r="X1540" s="59">
        <f>AE1540-Table1[[#This Row],[On Hand Stock (units)]]</f>
        <v>-117710.34042748467</v>
      </c>
      <c r="Y1540" s="59">
        <f>MAX(Table1[[#This Row],[Qty required to meet next quarter]],Table1[[#This Row],[MOQ/One lead time demand]])</f>
        <v>21119.357429718875</v>
      </c>
      <c r="Z1540" s="59">
        <f>Table1[[#This Row],[Qty to purchase]]*Table1[[#This Row],[Std. Price ($)]]</f>
        <v>158103.65756067471</v>
      </c>
      <c r="AA1540" s="59"/>
      <c r="AB1540" s="59"/>
      <c r="AC1540" s="61">
        <f>Table1[[#This Row],[On Hand Stock (units)]]-(12*Table1[[#This Row],[APU
(units)]])</f>
        <v>-122172.2962662753</v>
      </c>
      <c r="AD1540" s="64">
        <v>-13718.399999999996</v>
      </c>
      <c r="AE1540" s="65">
        <f>AD1540*Table1[[#This Row],[Std. Price ($)]]</f>
        <v>-102698.63669375997</v>
      </c>
    </row>
    <row r="1541" spans="1:31" ht="18.5" x14ac:dyDescent="0.35">
      <c r="A1541" s="46">
        <v>72632.121517048508</v>
      </c>
      <c r="B1541" s="47">
        <v>10.6713836</v>
      </c>
      <c r="C1541" s="47">
        <v>92697.525250609731</v>
      </c>
      <c r="D1541" s="47">
        <f>Table1[[#This Row],[On-Hand Stock ($)]]/Table1[[#This Row],[Std. Price ($)]]</f>
        <v>8686.5516905052245</v>
      </c>
      <c r="E1541" s="48">
        <v>16386</v>
      </c>
      <c r="F1541" s="49">
        <v>-0.4</v>
      </c>
      <c r="G1541" s="48">
        <v>0.85</v>
      </c>
      <c r="H1541" s="48">
        <v>0.48</v>
      </c>
      <c r="I1541" s="48">
        <v>23</v>
      </c>
      <c r="J1541" s="55">
        <f>Table1[[#This Row],[APU
(units)]]+(Table1[[#This Row],[APU Trend]]*Table1[[#This Row],[APU
(units)]])</f>
        <v>9831.5999999999985</v>
      </c>
      <c r="K1541" s="55" t="str">
        <f>IF(Table1[[#This Row],[On Hand Stock (units)]]&gt;J1541,"Yes","No")</f>
        <v>No</v>
      </c>
      <c r="L1541" s="55">
        <f>Table1[[#This Row],[Lead Time (days)]]/Table1[[#This Row],[S-OTD]]</f>
        <v>27.058823529411764</v>
      </c>
      <c r="M1541" s="55">
        <f>(Table1[[#This Row],[Demand variability (COV)]]/100)*E1541</f>
        <v>78.652799999999999</v>
      </c>
      <c r="N1541" s="55">
        <f>AVERAGE(Table1[[#This Row],[Lead Time (days)]],Table1[[#This Row],[Exp. Lead time]])</f>
        <v>25.029411764705884</v>
      </c>
      <c r="O1541" s="55">
        <f>(Table1[[#This Row],[Exp. Lead time]]-N1541)^2</f>
        <v>4.1185121107266358</v>
      </c>
      <c r="P1541" s="55">
        <v>4.1185121107266358</v>
      </c>
      <c r="Q1541" s="55">
        <f>1.64*SQRT(Table1[[#This Row],[Lead Time (days)]]*(M1541^2)+Table1[[#This Row],[APU
(units)]]*P1541)</f>
        <v>751.13071944814533</v>
      </c>
      <c r="R1541" s="58">
        <f>Table1[[#This Row],[Safety Stock]]+(E1541/30)*Table1[[#This Row],[Lead Time (days)]]</f>
        <v>13313.730719448145</v>
      </c>
      <c r="S1541" s="58" t="str">
        <f>IF(Table1[[#This Row],[On Hand Stock (units)]]&gt;R1541,"yes","no")</f>
        <v>no</v>
      </c>
      <c r="T1541" s="59">
        <f>Table1[[#This Row],[On Hand Stock (units)]]-J1541</f>
        <v>-1145.048309494774</v>
      </c>
      <c r="U1541" s="59">
        <f>Table1[[#This Row],[Exp. Lead time]]*Table1[[#This Row],[APU
(units)]]/30</f>
        <v>14779.529411764704</v>
      </c>
      <c r="V1541" s="59">
        <f>Table1[[#This Row],[On Hand Stock (units)]]+U1541</f>
        <v>23466.081102269927</v>
      </c>
      <c r="W1541" s="59" t="str">
        <f>IF(Table1[[#This Row],[On hand quantity after purchase]]&gt;Table1[[#This Row],[APU  Projection for oct]],"Yes","No")</f>
        <v>Yes</v>
      </c>
      <c r="X1541" s="59">
        <f>AE1541-Table1[[#This Row],[On Hand Stock (units)]]</f>
        <v>96230.223311254711</v>
      </c>
      <c r="Y1541" s="59">
        <f>MAX(Table1[[#This Row],[Qty required to meet next quarter]],Table1[[#This Row],[MOQ/One lead time demand]])</f>
        <v>96230.223311254711</v>
      </c>
      <c r="Z1541" s="59">
        <f>Table1[[#This Row],[Qty to purchase]]*Table1[[#This Row],[Std. Price ($)]]</f>
        <v>1026909.6268680613</v>
      </c>
      <c r="AA1541" s="59"/>
      <c r="AB1541" s="59"/>
      <c r="AC1541" s="61">
        <f>Table1[[#This Row],[On Hand Stock (units)]]-(12*Table1[[#This Row],[APU
(units)]])</f>
        <v>-187945.44830949476</v>
      </c>
      <c r="AD1541" s="64">
        <v>9831.5999999999931</v>
      </c>
      <c r="AE1541" s="65">
        <f>AD1541*Table1[[#This Row],[Std. Price ($)]]</f>
        <v>104916.77500175993</v>
      </c>
    </row>
    <row r="1542" spans="1:31" ht="18.5" x14ac:dyDescent="0.35">
      <c r="A1542" s="46">
        <v>87489.687161430265</v>
      </c>
      <c r="B1542" s="47">
        <v>8.4456069000000014</v>
      </c>
      <c r="C1542" s="47">
        <v>102665.92805584733</v>
      </c>
      <c r="D1542" s="47">
        <f>Table1[[#This Row],[On-Hand Stock ($)]]/Table1[[#This Row],[Std. Price ($)]]</f>
        <v>12156.13386598035</v>
      </c>
      <c r="E1542" s="48">
        <v>18044</v>
      </c>
      <c r="F1542" s="49">
        <v>0.2</v>
      </c>
      <c r="G1542" s="48">
        <v>0.82</v>
      </c>
      <c r="H1542" s="48">
        <v>0.22</v>
      </c>
      <c r="I1542" s="48">
        <v>43</v>
      </c>
      <c r="J1542" s="55">
        <f>Table1[[#This Row],[APU
(units)]]+(Table1[[#This Row],[APU Trend]]*Table1[[#This Row],[APU
(units)]])</f>
        <v>21652.799999999999</v>
      </c>
      <c r="K1542" s="55" t="str">
        <f>IF(Table1[[#This Row],[On Hand Stock (units)]]&gt;J1542,"Yes","No")</f>
        <v>No</v>
      </c>
      <c r="L1542" s="55">
        <f>Table1[[#This Row],[Lead Time (days)]]/Table1[[#This Row],[S-OTD]]</f>
        <v>52.439024390243908</v>
      </c>
      <c r="M1542" s="55">
        <f>(Table1[[#This Row],[Demand variability (COV)]]/100)*E1542</f>
        <v>39.696800000000003</v>
      </c>
      <c r="N1542" s="55">
        <f>AVERAGE(Table1[[#This Row],[Lead Time (days)]],Table1[[#This Row],[Exp. Lead time]])</f>
        <v>47.719512195121951</v>
      </c>
      <c r="O1542" s="55">
        <f>(Table1[[#This Row],[Exp. Lead time]]-N1542)^2</f>
        <v>22.273795359904881</v>
      </c>
      <c r="P1542" s="55">
        <v>22.273795359904881</v>
      </c>
      <c r="Q1542" s="55">
        <f>1.64*SQRT(Table1[[#This Row],[Lead Time (days)]]*(M1542^2)+Table1[[#This Row],[APU
(units)]]*P1542)</f>
        <v>1123.9317470704632</v>
      </c>
      <c r="R1542" s="58">
        <f>Table1[[#This Row],[Safety Stock]]+(E1542/30)*Table1[[#This Row],[Lead Time (days)]]</f>
        <v>26986.998413737132</v>
      </c>
      <c r="S1542" s="58" t="str">
        <f>IF(Table1[[#This Row],[On Hand Stock (units)]]&gt;R1542,"yes","no")</f>
        <v>no</v>
      </c>
      <c r="T1542" s="59">
        <f>Table1[[#This Row],[On Hand Stock (units)]]-J1542</f>
        <v>-9496.6661340196497</v>
      </c>
      <c r="U1542" s="59">
        <f>Table1[[#This Row],[Exp. Lead time]]*Table1[[#This Row],[APU
(units)]]/30</f>
        <v>31540.325203252036</v>
      </c>
      <c r="V1542" s="59">
        <f>Table1[[#This Row],[On Hand Stock (units)]]+U1542</f>
        <v>43696.459069232384</v>
      </c>
      <c r="W1542" s="59" t="str">
        <f>IF(Table1[[#This Row],[On hand quantity after purchase]]&gt;Table1[[#This Row],[APU  Projection for oct]],"Yes","No")</f>
        <v>Yes</v>
      </c>
      <c r="X1542" s="59">
        <f>AE1542-Table1[[#This Row],[On Hand Stock (units)]]</f>
        <v>627892.49592913967</v>
      </c>
      <c r="Y1542" s="59">
        <f>MAX(Table1[[#This Row],[Qty required to meet next quarter]],Table1[[#This Row],[MOQ/One lead time demand]])</f>
        <v>627892.49592913967</v>
      </c>
      <c r="Z1542" s="59">
        <f>Table1[[#This Row],[Qty to purchase]]*Table1[[#This Row],[Std. Price ($)]]</f>
        <v>5302933.1960773645</v>
      </c>
      <c r="AA1542" s="59"/>
      <c r="AB1542" s="59"/>
      <c r="AC1542" s="61">
        <f>Table1[[#This Row],[On Hand Stock (units)]]-(12*Table1[[#This Row],[APU
(units)]])</f>
        <v>-204371.86613401966</v>
      </c>
      <c r="AD1542" s="64">
        <v>75784.799999999988</v>
      </c>
      <c r="AE1542" s="65">
        <f>AD1542*Table1[[#This Row],[Std. Price ($)]]</f>
        <v>640048.62979511998</v>
      </c>
    </row>
    <row r="1543" spans="1:31" ht="18.5" x14ac:dyDescent="0.35">
      <c r="A1543" s="46">
        <v>41409.288900249863</v>
      </c>
      <c r="B1543" s="47">
        <v>7.4515998000000003</v>
      </c>
      <c r="C1543" s="47">
        <v>75196.849314829946</v>
      </c>
      <c r="D1543" s="47">
        <f>Table1[[#This Row],[On-Hand Stock ($)]]/Table1[[#This Row],[Std. Price ($)]]</f>
        <v>10091.369817637005</v>
      </c>
      <c r="E1543" s="48">
        <v>29174</v>
      </c>
      <c r="F1543" s="49">
        <v>-0.2</v>
      </c>
      <c r="G1543" s="48">
        <v>0.93</v>
      </c>
      <c r="H1543" s="48">
        <v>0.28000000000000003</v>
      </c>
      <c r="I1543" s="48">
        <v>21</v>
      </c>
      <c r="J1543" s="55">
        <f>Table1[[#This Row],[APU
(units)]]+(Table1[[#This Row],[APU Trend]]*Table1[[#This Row],[APU
(units)]])</f>
        <v>23339.200000000001</v>
      </c>
      <c r="K1543" s="55" t="str">
        <f>IF(Table1[[#This Row],[On Hand Stock (units)]]&gt;J1543,"Yes","No")</f>
        <v>No</v>
      </c>
      <c r="L1543" s="55">
        <f>Table1[[#This Row],[Lead Time (days)]]/Table1[[#This Row],[S-OTD]]</f>
        <v>22.58064516129032</v>
      </c>
      <c r="M1543" s="55">
        <f>(Table1[[#This Row],[Demand variability (COV)]]/100)*E1543</f>
        <v>81.687200000000018</v>
      </c>
      <c r="N1543" s="55">
        <f>AVERAGE(Table1[[#This Row],[Lead Time (days)]],Table1[[#This Row],[Exp. Lead time]])</f>
        <v>21.79032258064516</v>
      </c>
      <c r="O1543" s="55">
        <f>(Table1[[#This Row],[Exp. Lead time]]-N1543)^2</f>
        <v>0.62460978147762569</v>
      </c>
      <c r="P1543" s="55">
        <v>0.62460978147762569</v>
      </c>
      <c r="Q1543" s="55">
        <f>1.64*SQRT(Table1[[#This Row],[Lead Time (days)]]*(M1543^2)+Table1[[#This Row],[APU
(units)]]*P1543)</f>
        <v>652.61107778139615</v>
      </c>
      <c r="R1543" s="58">
        <f>Table1[[#This Row],[Safety Stock]]+(E1543/30)*Table1[[#This Row],[Lead Time (days)]]</f>
        <v>21074.411077781395</v>
      </c>
      <c r="S1543" s="58" t="str">
        <f>IF(Table1[[#This Row],[On Hand Stock (units)]]&gt;R1543,"yes","no")</f>
        <v>no</v>
      </c>
      <c r="T1543" s="59">
        <f>Table1[[#This Row],[On Hand Stock (units)]]-J1543</f>
        <v>-13247.830182362995</v>
      </c>
      <c r="U1543" s="59">
        <f>Table1[[#This Row],[Exp. Lead time]]*Table1[[#This Row],[APU
(units)]]/30</f>
        <v>21958.924731182793</v>
      </c>
      <c r="V1543" s="59">
        <f>Table1[[#This Row],[On Hand Stock (units)]]+U1543</f>
        <v>32050.294548819798</v>
      </c>
      <c r="W1543" s="59" t="str">
        <f>IF(Table1[[#This Row],[On hand quantity after purchase]]&gt;Table1[[#This Row],[APU  Projection for oct]],"Yes","No")</f>
        <v>Yes</v>
      </c>
      <c r="X1543" s="59">
        <f>AE1543-Table1[[#This Row],[On Hand Stock (units)]]</f>
        <v>381215.98079972301</v>
      </c>
      <c r="Y1543" s="59">
        <f>MAX(Table1[[#This Row],[Qty required to meet next quarter]],Table1[[#This Row],[MOQ/One lead time demand]])</f>
        <v>381215.98079972301</v>
      </c>
      <c r="Z1543" s="59">
        <f>Table1[[#This Row],[Qty to purchase]]*Table1[[#This Row],[Std. Price ($)]]</f>
        <v>2840668.9262840198</v>
      </c>
      <c r="AA1543" s="59"/>
      <c r="AB1543" s="59"/>
      <c r="AC1543" s="61">
        <f>Table1[[#This Row],[On Hand Stock (units)]]-(12*Table1[[#This Row],[APU
(units)]])</f>
        <v>-339996.63018236298</v>
      </c>
      <c r="AD1543" s="64">
        <v>52513.200000000004</v>
      </c>
      <c r="AE1543" s="65">
        <f>AD1543*Table1[[#This Row],[Std. Price ($)]]</f>
        <v>391307.35061736003</v>
      </c>
    </row>
    <row r="1544" spans="1:31" ht="18.5" x14ac:dyDescent="0.35">
      <c r="A1544" s="46">
        <v>93540.851841084019</v>
      </c>
      <c r="B1544" s="47">
        <v>8.2715061000000016</v>
      </c>
      <c r="C1544" s="47">
        <v>388702.09771124797</v>
      </c>
      <c r="D1544" s="47">
        <f>Table1[[#This Row],[On-Hand Stock ($)]]/Table1[[#This Row],[Std. Price ($)]]</f>
        <v>46992.904679263658</v>
      </c>
      <c r="E1544" s="48">
        <v>30218</v>
      </c>
      <c r="F1544" s="49">
        <v>0.6</v>
      </c>
      <c r="G1544" s="48">
        <v>0.85</v>
      </c>
      <c r="H1544" s="48">
        <v>0.74</v>
      </c>
      <c r="I1544" s="48">
        <v>46</v>
      </c>
      <c r="J1544" s="55">
        <f>Table1[[#This Row],[APU
(units)]]+(Table1[[#This Row],[APU Trend]]*Table1[[#This Row],[APU
(units)]])</f>
        <v>48348.800000000003</v>
      </c>
      <c r="K1544" s="55" t="str">
        <f>IF(Table1[[#This Row],[On Hand Stock (units)]]&gt;J1544,"Yes","No")</f>
        <v>No</v>
      </c>
      <c r="L1544" s="55">
        <f>Table1[[#This Row],[Lead Time (days)]]/Table1[[#This Row],[S-OTD]]</f>
        <v>54.117647058823529</v>
      </c>
      <c r="M1544" s="55">
        <f>(Table1[[#This Row],[Demand variability (COV)]]/100)*E1544</f>
        <v>223.61320000000001</v>
      </c>
      <c r="N1544" s="55">
        <f>AVERAGE(Table1[[#This Row],[Lead Time (days)]],Table1[[#This Row],[Exp. Lead time]])</f>
        <v>50.058823529411768</v>
      </c>
      <c r="O1544" s="55">
        <f>(Table1[[#This Row],[Exp. Lead time]]-N1544)^2</f>
        <v>16.474048442906543</v>
      </c>
      <c r="P1544" s="55">
        <v>16.474048442906543</v>
      </c>
      <c r="Q1544" s="55">
        <f>1.64*SQRT(Table1[[#This Row],[Lead Time (days)]]*(M1544^2)+Table1[[#This Row],[APU
(units)]]*P1544)</f>
        <v>2743.23741902866</v>
      </c>
      <c r="R1544" s="58">
        <f>Table1[[#This Row],[Safety Stock]]+(E1544/30)*Table1[[#This Row],[Lead Time (days)]]</f>
        <v>49077.50408569532</v>
      </c>
      <c r="S1544" s="58" t="str">
        <f>IF(Table1[[#This Row],[On Hand Stock (units)]]&gt;R1544,"yes","no")</f>
        <v>no</v>
      </c>
      <c r="T1544" s="59">
        <f>Table1[[#This Row],[On Hand Stock (units)]]-J1544</f>
        <v>-1355.8953207363447</v>
      </c>
      <c r="U1544" s="59">
        <f>Table1[[#This Row],[Exp. Lead time]]*Table1[[#This Row],[APU
(units)]]/30</f>
        <v>54510.901960784315</v>
      </c>
      <c r="V1544" s="59">
        <f>Table1[[#This Row],[On Hand Stock (units)]]+U1544</f>
        <v>101503.80664004797</v>
      </c>
      <c r="W1544" s="59" t="str">
        <f>IF(Table1[[#This Row],[On hand quantity after purchase]]&gt;Table1[[#This Row],[APU  Projection for oct]],"Yes","No")</f>
        <v>Yes</v>
      </c>
      <c r="X1544" s="59">
        <f>AE1544-Table1[[#This Row],[On Hand Stock (units)]]</f>
        <v>1602666.3460974165</v>
      </c>
      <c r="Y1544" s="59">
        <f>MAX(Table1[[#This Row],[Qty required to meet next quarter]],Table1[[#This Row],[MOQ/One lead time demand]])</f>
        <v>1602666.3460974165</v>
      </c>
      <c r="Z1544" s="59">
        <f>Table1[[#This Row],[Qty to purchase]]*Table1[[#This Row],[Std. Price ($)]]</f>
        <v>13256464.458009494</v>
      </c>
      <c r="AA1544" s="59"/>
      <c r="AB1544" s="59"/>
      <c r="AC1544" s="61">
        <f>Table1[[#This Row],[On Hand Stock (units)]]-(12*Table1[[#This Row],[APU
(units)]])</f>
        <v>-315623.09532073635</v>
      </c>
      <c r="AD1544" s="64">
        <v>199438.8</v>
      </c>
      <c r="AE1544" s="65">
        <f>AD1544*Table1[[#This Row],[Std. Price ($)]]</f>
        <v>1649659.2507766802</v>
      </c>
    </row>
    <row r="1545" spans="1:31" ht="18.5" x14ac:dyDescent="0.35">
      <c r="A1545" s="46">
        <v>57066.914401374212</v>
      </c>
      <c r="B1545" s="47">
        <v>6.2540841</v>
      </c>
      <c r="C1545" s="47">
        <v>4533.6265839340804</v>
      </c>
      <c r="D1545" s="47">
        <f>Table1[[#This Row],[On-Hand Stock ($)]]/Table1[[#This Row],[Std. Price ($)]]</f>
        <v>724.90655888910737</v>
      </c>
      <c r="E1545" s="48">
        <v>35278</v>
      </c>
      <c r="F1545" s="49">
        <v>-0.6</v>
      </c>
      <c r="G1545" s="48">
        <v>0.75</v>
      </c>
      <c r="H1545" s="48">
        <v>0.27</v>
      </c>
      <c r="I1545" s="48">
        <v>1</v>
      </c>
      <c r="J1545" s="55">
        <f>Table1[[#This Row],[APU
(units)]]+(Table1[[#This Row],[APU Trend]]*Table1[[#This Row],[APU
(units)]])</f>
        <v>14111.2</v>
      </c>
      <c r="K1545" s="55" t="str">
        <f>IF(Table1[[#This Row],[On Hand Stock (units)]]&gt;J1545,"Yes","No")</f>
        <v>No</v>
      </c>
      <c r="L1545" s="55">
        <f>Table1[[#This Row],[Lead Time (days)]]/Table1[[#This Row],[S-OTD]]</f>
        <v>1.3333333333333333</v>
      </c>
      <c r="M1545" s="55">
        <f>(Table1[[#This Row],[Demand variability (COV)]]/100)*E1545</f>
        <v>95.250600000000006</v>
      </c>
      <c r="N1545" s="55">
        <f>AVERAGE(Table1[[#This Row],[Lead Time (days)]],Table1[[#This Row],[Exp. Lead time]])</f>
        <v>1.1666666666666665</v>
      </c>
      <c r="O1545" s="55">
        <f>(Table1[[#This Row],[Exp. Lead time]]-N1545)^2</f>
        <v>2.7777777777777804E-2</v>
      </c>
      <c r="P1545" s="55">
        <v>2.7777777777777804E-2</v>
      </c>
      <c r="Q1545" s="55">
        <f>1.64*SQRT(Table1[[#This Row],[Lead Time (days)]]*(M1545^2)+Table1[[#This Row],[APU
(units)]]*P1545)</f>
        <v>164.43092805195147</v>
      </c>
      <c r="R1545" s="58">
        <f>Table1[[#This Row],[Safety Stock]]+(E1545/30)*Table1[[#This Row],[Lead Time (days)]]</f>
        <v>1340.3642613852849</v>
      </c>
      <c r="S1545" s="58" t="str">
        <f>IF(Table1[[#This Row],[On Hand Stock (units)]]&gt;R1545,"yes","no")</f>
        <v>no</v>
      </c>
      <c r="T1545" s="59">
        <f>Table1[[#This Row],[On Hand Stock (units)]]-J1545</f>
        <v>-13386.293441110893</v>
      </c>
      <c r="U1545" s="59">
        <f>Table1[[#This Row],[Exp. Lead time]]*Table1[[#This Row],[APU
(units)]]/30</f>
        <v>1567.911111111111</v>
      </c>
      <c r="V1545" s="59">
        <f>Table1[[#This Row],[On Hand Stock (units)]]+U1545</f>
        <v>2292.8176700002186</v>
      </c>
      <c r="W1545" s="59" t="str">
        <f>IF(Table1[[#This Row],[On hand quantity after purchase]]&gt;Table1[[#This Row],[APU  Projection for oct]],"Yes","No")</f>
        <v>No</v>
      </c>
      <c r="X1545" s="59">
        <f>AE1545-Table1[[#This Row],[On Hand Stock (units)]]</f>
        <v>-133103.85388676907</v>
      </c>
      <c r="Y1545" s="59">
        <f>MAX(Table1[[#This Row],[Qty required to meet next quarter]],Table1[[#This Row],[MOQ/One lead time demand]])</f>
        <v>1567.911111111111</v>
      </c>
      <c r="Z1545" s="59">
        <f>Table1[[#This Row],[Qty to purchase]]*Table1[[#This Row],[Std. Price ($)]]</f>
        <v>9805.8479502133323</v>
      </c>
      <c r="AA1545" s="59"/>
      <c r="AB1545" s="59"/>
      <c r="AC1545" s="61">
        <f>Table1[[#This Row],[On Hand Stock (units)]]-(12*Table1[[#This Row],[APU
(units)]])</f>
        <v>-422611.09344111092</v>
      </c>
      <c r="AD1545" s="64">
        <v>-21166.799999999992</v>
      </c>
      <c r="AE1545" s="65">
        <f>AD1545*Table1[[#This Row],[Std. Price ($)]]</f>
        <v>-132378.94732787996</v>
      </c>
    </row>
    <row r="1546" spans="1:31" ht="18.5" x14ac:dyDescent="0.35">
      <c r="A1546" s="46">
        <v>14950.110980071307</v>
      </c>
      <c r="B1546" s="47">
        <v>8.1922872000000009</v>
      </c>
      <c r="C1546" s="47">
        <v>142536.03381093519</v>
      </c>
      <c r="D1546" s="47">
        <f>Table1[[#This Row],[On-Hand Stock ($)]]/Table1[[#This Row],[Std. Price ($)]]</f>
        <v>17398.80821206258</v>
      </c>
      <c r="E1546" s="48">
        <v>40968</v>
      </c>
      <c r="F1546" s="49">
        <v>0.8</v>
      </c>
      <c r="G1546" s="48">
        <v>0.85</v>
      </c>
      <c r="H1546" s="48">
        <v>0.32</v>
      </c>
      <c r="I1546" s="48">
        <v>23</v>
      </c>
      <c r="J1546" s="55">
        <f>Table1[[#This Row],[APU
(units)]]+(Table1[[#This Row],[APU Trend]]*Table1[[#This Row],[APU
(units)]])</f>
        <v>73742.399999999994</v>
      </c>
      <c r="K1546" s="55" t="str">
        <f>IF(Table1[[#This Row],[On Hand Stock (units)]]&gt;J1546,"Yes","No")</f>
        <v>No</v>
      </c>
      <c r="L1546" s="55">
        <f>Table1[[#This Row],[Lead Time (days)]]/Table1[[#This Row],[S-OTD]]</f>
        <v>27.058823529411764</v>
      </c>
      <c r="M1546" s="55">
        <f>(Table1[[#This Row],[Demand variability (COV)]]/100)*E1546</f>
        <v>131.0976</v>
      </c>
      <c r="N1546" s="55">
        <f>AVERAGE(Table1[[#This Row],[Lead Time (days)]],Table1[[#This Row],[Exp. Lead time]])</f>
        <v>25.029411764705884</v>
      </c>
      <c r="O1546" s="55">
        <f>(Table1[[#This Row],[Exp. Lead time]]-N1546)^2</f>
        <v>4.1185121107266358</v>
      </c>
      <c r="P1546" s="55">
        <v>4.1185121107266358</v>
      </c>
      <c r="Q1546" s="55">
        <f>1.64*SQRT(Table1[[#This Row],[Lead Time (days)]]*(M1546^2)+Table1[[#This Row],[APU
(units)]]*P1546)</f>
        <v>1231.6591741419306</v>
      </c>
      <c r="R1546" s="58">
        <f>Table1[[#This Row],[Safety Stock]]+(E1546/30)*Table1[[#This Row],[Lead Time (days)]]</f>
        <v>32640.459174141928</v>
      </c>
      <c r="S1546" s="58" t="str">
        <f>IF(Table1[[#This Row],[On Hand Stock (units)]]&gt;R1546,"yes","no")</f>
        <v>no</v>
      </c>
      <c r="T1546" s="59">
        <f>Table1[[#This Row],[On Hand Stock (units)]]-J1546</f>
        <v>-56343.591787937417</v>
      </c>
      <c r="U1546" s="59">
        <f>Table1[[#This Row],[Exp. Lead time]]*Table1[[#This Row],[APU
(units)]]/30</f>
        <v>36951.529411764706</v>
      </c>
      <c r="V1546" s="59">
        <f>Table1[[#This Row],[On Hand Stock (units)]]+U1546</f>
        <v>54350.33762382729</v>
      </c>
      <c r="W1546" s="59" t="str">
        <f>IF(Table1[[#This Row],[On hand quantity after purchase]]&gt;Table1[[#This Row],[APU  Projection for oct]],"Yes","No")</f>
        <v>No</v>
      </c>
      <c r="X1546" s="59">
        <f>AE1546-Table1[[#This Row],[On Hand Stock (units)]]</f>
        <v>2600449.8434628178</v>
      </c>
      <c r="Y1546" s="59">
        <f>MAX(Table1[[#This Row],[Qty required to meet next quarter]],Table1[[#This Row],[MOQ/One lead time demand]])</f>
        <v>2600449.8434628178</v>
      </c>
      <c r="Z1546" s="59">
        <f>Table1[[#This Row],[Qty to purchase]]*Table1[[#This Row],[Std. Price ($)]]</f>
        <v>21303631.96684245</v>
      </c>
      <c r="AA1546" s="59"/>
      <c r="AB1546" s="59"/>
      <c r="AC1546" s="61">
        <f>Table1[[#This Row],[On Hand Stock (units)]]-(12*Table1[[#This Row],[APU
(units)]])</f>
        <v>-474217.19178793742</v>
      </c>
      <c r="AD1546" s="64">
        <v>319550.40000000002</v>
      </c>
      <c r="AE1546" s="65">
        <f>AD1546*Table1[[#This Row],[Std. Price ($)]]</f>
        <v>2617848.6516748806</v>
      </c>
    </row>
    <row r="1547" spans="1:31" ht="18.5" x14ac:dyDescent="0.35">
      <c r="A1547" s="46">
        <v>54259.555339481682</v>
      </c>
      <c r="B1547" s="47">
        <v>6.7611720000000002</v>
      </c>
      <c r="C1547" s="47">
        <v>392523.4386684536</v>
      </c>
      <c r="D1547" s="47">
        <f>Table1[[#This Row],[On-Hand Stock ($)]]/Table1[[#This Row],[Std. Price ($)]]</f>
        <v>58055.532187090284</v>
      </c>
      <c r="E1547" s="48">
        <v>156120</v>
      </c>
      <c r="F1547" s="49">
        <v>0.5</v>
      </c>
      <c r="G1547" s="48">
        <v>0.85</v>
      </c>
      <c r="H1547" s="48">
        <v>0.22</v>
      </c>
      <c r="I1547" s="48">
        <v>23</v>
      </c>
      <c r="J1547" s="55">
        <f>Table1[[#This Row],[APU
(units)]]+(Table1[[#This Row],[APU Trend]]*Table1[[#This Row],[APU
(units)]])</f>
        <v>234180</v>
      </c>
      <c r="K1547" s="55" t="str">
        <f>IF(Table1[[#This Row],[On Hand Stock (units)]]&gt;J1547,"Yes","No")</f>
        <v>No</v>
      </c>
      <c r="L1547" s="55">
        <f>Table1[[#This Row],[Lead Time (days)]]/Table1[[#This Row],[S-OTD]]</f>
        <v>27.058823529411764</v>
      </c>
      <c r="M1547" s="55">
        <f>(Table1[[#This Row],[Demand variability (COV)]]/100)*E1547</f>
        <v>343.464</v>
      </c>
      <c r="N1547" s="55">
        <f>AVERAGE(Table1[[#This Row],[Lead Time (days)]],Table1[[#This Row],[Exp. Lead time]])</f>
        <v>25.029411764705884</v>
      </c>
      <c r="O1547" s="55">
        <f>(Table1[[#This Row],[Exp. Lead time]]-N1547)^2</f>
        <v>4.1185121107266358</v>
      </c>
      <c r="P1547" s="55">
        <v>4.1185121107266358</v>
      </c>
      <c r="Q1547" s="55">
        <f>1.64*SQRT(Table1[[#This Row],[Lead Time (days)]]*(M1547^2)+Table1[[#This Row],[APU
(units)]]*P1547)</f>
        <v>3004.4849479863224</v>
      </c>
      <c r="R1547" s="58">
        <f>Table1[[#This Row],[Safety Stock]]+(E1547/30)*Table1[[#This Row],[Lead Time (days)]]</f>
        <v>122696.48494798632</v>
      </c>
      <c r="S1547" s="58" t="str">
        <f>IF(Table1[[#This Row],[On Hand Stock (units)]]&gt;R1547,"yes","no")</f>
        <v>no</v>
      </c>
      <c r="T1547" s="59">
        <f>Table1[[#This Row],[On Hand Stock (units)]]-J1547</f>
        <v>-176124.46781290972</v>
      </c>
      <c r="U1547" s="59">
        <f>Table1[[#This Row],[Exp. Lead time]]*Table1[[#This Row],[APU
(units)]]/30</f>
        <v>140814.11764705883</v>
      </c>
      <c r="V1547" s="59">
        <f>Table1[[#This Row],[On Hand Stock (units)]]+U1547</f>
        <v>198869.64983414911</v>
      </c>
      <c r="W1547" s="59" t="str">
        <f>IF(Table1[[#This Row],[On hand quantity after purchase]]&gt;Table1[[#This Row],[APU  Projection for oct]],"Yes","No")</f>
        <v>No</v>
      </c>
      <c r="X1547" s="59">
        <f>AE1547-Table1[[#This Row],[On Hand Stock (units)]]</f>
        <v>6275269.5036529098</v>
      </c>
      <c r="Y1547" s="59">
        <f>MAX(Table1[[#This Row],[Qty required to meet next quarter]],Table1[[#This Row],[MOQ/One lead time demand]])</f>
        <v>6275269.5036529098</v>
      </c>
      <c r="Z1547" s="59">
        <f>Table1[[#This Row],[Qty to purchase]]*Table1[[#This Row],[Std. Price ($)]]</f>
        <v>42428176.460551955</v>
      </c>
      <c r="AA1547" s="59"/>
      <c r="AB1547" s="59"/>
      <c r="AC1547" s="61">
        <f>Table1[[#This Row],[On Hand Stock (units)]]-(12*Table1[[#This Row],[APU
(units)]])</f>
        <v>-1815384.4678129097</v>
      </c>
      <c r="AD1547" s="64">
        <v>936720</v>
      </c>
      <c r="AE1547" s="65">
        <f>AD1547*Table1[[#This Row],[Std. Price ($)]]</f>
        <v>6333325.03584</v>
      </c>
    </row>
    <row r="1548" spans="1:31" ht="18.5" x14ac:dyDescent="0.35">
      <c r="A1548" s="46">
        <v>62925.392611998286</v>
      </c>
      <c r="B1548" s="47">
        <v>8.2709656000000003</v>
      </c>
      <c r="C1548" s="47">
        <v>27.999570492848832</v>
      </c>
      <c r="D1548" s="47">
        <f>Table1[[#This Row],[On-Hand Stock ($)]]/Table1[[#This Row],[Std. Price ($)]]</f>
        <v>3.3852843606130865</v>
      </c>
      <c r="E1548" s="48">
        <v>18</v>
      </c>
      <c r="F1548" s="49">
        <v>-0.7</v>
      </c>
      <c r="G1548" s="48">
        <v>0.7</v>
      </c>
      <c r="H1548" s="48">
        <v>0.8</v>
      </c>
      <c r="I1548" s="48">
        <v>5</v>
      </c>
      <c r="J1548" s="55">
        <f>Table1[[#This Row],[APU
(units)]]+(Table1[[#This Row],[APU Trend]]*Table1[[#This Row],[APU
(units)]])</f>
        <v>5.4</v>
      </c>
      <c r="K1548" s="55" t="str">
        <f>IF(Table1[[#This Row],[On Hand Stock (units)]]&gt;J1548,"Yes","No")</f>
        <v>No</v>
      </c>
      <c r="L1548" s="55">
        <f>Table1[[#This Row],[Lead Time (days)]]/Table1[[#This Row],[S-OTD]]</f>
        <v>7.1428571428571432</v>
      </c>
      <c r="M1548" s="55">
        <f>(Table1[[#This Row],[Demand variability (COV)]]/100)*E1548</f>
        <v>0.14400000000000002</v>
      </c>
      <c r="N1548" s="55">
        <f>AVERAGE(Table1[[#This Row],[Lead Time (days)]],Table1[[#This Row],[Exp. Lead time]])</f>
        <v>6.0714285714285712</v>
      </c>
      <c r="O1548" s="55">
        <f>(Table1[[#This Row],[Exp. Lead time]]-N1548)^2</f>
        <v>1.1479591836734708</v>
      </c>
      <c r="P1548" s="55">
        <v>1.1479591836734708</v>
      </c>
      <c r="Q1548" s="55">
        <f>1.64*SQRT(Table1[[#This Row],[Lead Time (days)]]*(M1548^2)+Table1[[#This Row],[APU
(units)]]*P1548)</f>
        <v>7.4736052943239519</v>
      </c>
      <c r="R1548" s="58">
        <f>Table1[[#This Row],[Safety Stock]]+(E1548/30)*Table1[[#This Row],[Lead Time (days)]]</f>
        <v>10.473605294323953</v>
      </c>
      <c r="S1548" s="58" t="str">
        <f>IF(Table1[[#This Row],[On Hand Stock (units)]]&gt;R1548,"yes","no")</f>
        <v>no</v>
      </c>
      <c r="T1548" s="59">
        <f>Table1[[#This Row],[On Hand Stock (units)]]-J1548</f>
        <v>-2.0147156393869139</v>
      </c>
      <c r="U1548" s="59">
        <f>Table1[[#This Row],[Exp. Lead time]]*Table1[[#This Row],[APU
(units)]]/30</f>
        <v>4.2857142857142865</v>
      </c>
      <c r="V1548" s="59">
        <f>Table1[[#This Row],[On Hand Stock (units)]]+U1548</f>
        <v>7.6709986463273729</v>
      </c>
      <c r="W1548" s="59" t="str">
        <f>IF(Table1[[#This Row],[On hand quantity after purchase]]&gt;Table1[[#This Row],[APU  Projection for oct]],"Yes","No")</f>
        <v>Yes</v>
      </c>
      <c r="X1548" s="59">
        <f>AE1548-Table1[[#This Row],[On Hand Stock (units)]]</f>
        <v>-182.03814132061305</v>
      </c>
      <c r="Y1548" s="59">
        <f>MAX(Table1[[#This Row],[Qty required to meet next quarter]],Table1[[#This Row],[MOQ/One lead time demand]])</f>
        <v>4.2857142857142865</v>
      </c>
      <c r="Z1548" s="59">
        <f>Table1[[#This Row],[Qty to purchase]]*Table1[[#This Row],[Std. Price ($)]]</f>
        <v>35.446995428571434</v>
      </c>
      <c r="AA1548" s="59"/>
      <c r="AB1548" s="59"/>
      <c r="AC1548" s="61">
        <f>Table1[[#This Row],[On Hand Stock (units)]]-(12*Table1[[#This Row],[APU
(units)]])</f>
        <v>-212.6147156393869</v>
      </c>
      <c r="AD1548" s="64">
        <v>-21.599999999999994</v>
      </c>
      <c r="AE1548" s="65">
        <f>AD1548*Table1[[#This Row],[Std. Price ($)]]</f>
        <v>-178.65285695999995</v>
      </c>
    </row>
    <row r="1549" spans="1:31" ht="18.5" x14ac:dyDescent="0.35">
      <c r="A1549" s="46">
        <v>40644.052823983235</v>
      </c>
      <c r="B1549" s="47">
        <v>9.1207374000000012</v>
      </c>
      <c r="C1549" s="47">
        <v>71.174455011977471</v>
      </c>
      <c r="D1549" s="47">
        <f>Table1[[#This Row],[On-Hand Stock ($)]]/Table1[[#This Row],[Std. Price ($)]]</f>
        <v>7.8035855973638117</v>
      </c>
      <c r="E1549" s="48">
        <v>42</v>
      </c>
      <c r="F1549" s="49">
        <v>0.6</v>
      </c>
      <c r="G1549" s="48">
        <v>0.7</v>
      </c>
      <c r="H1549" s="48">
        <v>0.8</v>
      </c>
      <c r="I1549" s="48">
        <v>5</v>
      </c>
      <c r="J1549" s="55">
        <f>Table1[[#This Row],[APU
(units)]]+(Table1[[#This Row],[APU Trend]]*Table1[[#This Row],[APU
(units)]])</f>
        <v>67.2</v>
      </c>
      <c r="K1549" s="55" t="str">
        <f>IF(Table1[[#This Row],[On Hand Stock (units)]]&gt;J1549,"Yes","No")</f>
        <v>No</v>
      </c>
      <c r="L1549" s="55">
        <f>Table1[[#This Row],[Lead Time (days)]]/Table1[[#This Row],[S-OTD]]</f>
        <v>7.1428571428571432</v>
      </c>
      <c r="M1549" s="55">
        <f>(Table1[[#This Row],[Demand variability (COV)]]/100)*E1549</f>
        <v>0.33600000000000002</v>
      </c>
      <c r="N1549" s="55">
        <f>AVERAGE(Table1[[#This Row],[Lead Time (days)]],Table1[[#This Row],[Exp. Lead time]])</f>
        <v>6.0714285714285712</v>
      </c>
      <c r="O1549" s="55">
        <f>(Table1[[#This Row],[Exp. Lead time]]-N1549)^2</f>
        <v>1.1479591836734708</v>
      </c>
      <c r="P1549" s="55">
        <v>1.1479591836734708</v>
      </c>
      <c r="Q1549" s="55">
        <f>1.64*SQRT(Table1[[#This Row],[Lead Time (days)]]*(M1549^2)+Table1[[#This Row],[APU
(units)]]*P1549)</f>
        <v>11.454054664840001</v>
      </c>
      <c r="R1549" s="58">
        <f>Table1[[#This Row],[Safety Stock]]+(E1549/30)*Table1[[#This Row],[Lead Time (days)]]</f>
        <v>18.454054664840001</v>
      </c>
      <c r="S1549" s="58" t="str">
        <f>IF(Table1[[#This Row],[On Hand Stock (units)]]&gt;R1549,"yes","no")</f>
        <v>no</v>
      </c>
      <c r="T1549" s="59">
        <f>Table1[[#This Row],[On Hand Stock (units)]]-J1549</f>
        <v>-59.396414402636189</v>
      </c>
      <c r="U1549" s="59">
        <f>Table1[[#This Row],[Exp. Lead time]]*Table1[[#This Row],[APU
(units)]]/30</f>
        <v>10</v>
      </c>
      <c r="V1549" s="59">
        <f>Table1[[#This Row],[On Hand Stock (units)]]+U1549</f>
        <v>17.803585597363814</v>
      </c>
      <c r="W1549" s="59" t="str">
        <f>IF(Table1[[#This Row],[On hand quantity after purchase]]&gt;Table1[[#This Row],[APU  Projection for oct]],"Yes","No")</f>
        <v>No</v>
      </c>
      <c r="X1549" s="59">
        <f>AE1549-Table1[[#This Row],[On Hand Stock (units)]]</f>
        <v>2520.4648216826367</v>
      </c>
      <c r="Y1549" s="59">
        <f>MAX(Table1[[#This Row],[Qty required to meet next quarter]],Table1[[#This Row],[MOQ/One lead time demand]])</f>
        <v>2520.4648216826367</v>
      </c>
      <c r="Z1549" s="59">
        <f>Table1[[#This Row],[Qty to purchase]]*Table1[[#This Row],[Std. Price ($)]]</f>
        <v>22988.497764505159</v>
      </c>
      <c r="AA1549" s="59"/>
      <c r="AB1549" s="59"/>
      <c r="AC1549" s="61">
        <f>Table1[[#This Row],[On Hand Stock (units)]]-(12*Table1[[#This Row],[APU
(units)]])</f>
        <v>-496.19641440263621</v>
      </c>
      <c r="AD1549" s="64">
        <v>277.20000000000005</v>
      </c>
      <c r="AE1549" s="65">
        <f>AD1549*Table1[[#This Row],[Std. Price ($)]]</f>
        <v>2528.2684072800007</v>
      </c>
    </row>
    <row r="1550" spans="1:31" ht="18.5" x14ac:dyDescent="0.35">
      <c r="A1550" s="46">
        <v>76649.339722029879</v>
      </c>
      <c r="B1550" s="47">
        <v>6.3400006000000007</v>
      </c>
      <c r="C1550" s="47">
        <v>32.225809506815978</v>
      </c>
      <c r="D1550" s="47">
        <f>Table1[[#This Row],[On-Hand Stock ($)]]/Table1[[#This Row],[Std. Price ($)]]</f>
        <v>5.0829347724061691</v>
      </c>
      <c r="E1550" s="48">
        <v>26</v>
      </c>
      <c r="F1550" s="49">
        <v>0.4</v>
      </c>
      <c r="G1550" s="48">
        <v>0.7</v>
      </c>
      <c r="H1550" s="48">
        <v>0.8</v>
      </c>
      <c r="I1550" s="48">
        <v>5</v>
      </c>
      <c r="J1550" s="55">
        <f>Table1[[#This Row],[APU
(units)]]+(Table1[[#This Row],[APU Trend]]*Table1[[#This Row],[APU
(units)]])</f>
        <v>36.4</v>
      </c>
      <c r="K1550" s="55" t="str">
        <f>IF(Table1[[#This Row],[On Hand Stock (units)]]&gt;J1550,"Yes","No")</f>
        <v>No</v>
      </c>
      <c r="L1550" s="55">
        <f>Table1[[#This Row],[Lead Time (days)]]/Table1[[#This Row],[S-OTD]]</f>
        <v>7.1428571428571432</v>
      </c>
      <c r="M1550" s="55">
        <f>(Table1[[#This Row],[Demand variability (COV)]]/100)*E1550</f>
        <v>0.20800000000000002</v>
      </c>
      <c r="N1550" s="55">
        <f>AVERAGE(Table1[[#This Row],[Lead Time (days)]],Table1[[#This Row],[Exp. Lead time]])</f>
        <v>6.0714285714285712</v>
      </c>
      <c r="O1550" s="55">
        <f>(Table1[[#This Row],[Exp. Lead time]]-N1550)^2</f>
        <v>1.1479591836734708</v>
      </c>
      <c r="P1550" s="55">
        <v>1.1479591836734708</v>
      </c>
      <c r="Q1550" s="55">
        <f>1.64*SQRT(Table1[[#This Row],[Lead Time (days)]]*(M1550^2)+Table1[[#This Row],[APU
(units)]]*P1550)</f>
        <v>8.9921154798307796</v>
      </c>
      <c r="R1550" s="58">
        <f>Table1[[#This Row],[Safety Stock]]+(E1550/30)*Table1[[#This Row],[Lead Time (days)]]</f>
        <v>13.325448813164114</v>
      </c>
      <c r="S1550" s="58" t="str">
        <f>IF(Table1[[#This Row],[On Hand Stock (units)]]&gt;R1550,"yes","no")</f>
        <v>no</v>
      </c>
      <c r="T1550" s="59">
        <f>Table1[[#This Row],[On Hand Stock (units)]]-J1550</f>
        <v>-31.317065227593829</v>
      </c>
      <c r="U1550" s="59">
        <f>Table1[[#This Row],[Exp. Lead time]]*Table1[[#This Row],[APU
(units)]]/30</f>
        <v>6.1904761904761907</v>
      </c>
      <c r="V1550" s="59">
        <f>Table1[[#This Row],[On Hand Stock (units)]]+U1550</f>
        <v>11.273410962882359</v>
      </c>
      <c r="W1550" s="59" t="str">
        <f>IF(Table1[[#This Row],[On hand quantity after purchase]]&gt;Table1[[#This Row],[APU  Projection for oct]],"Yes","No")</f>
        <v>No</v>
      </c>
      <c r="X1550" s="59">
        <f>AE1550-Table1[[#This Row],[On Hand Stock (units)]]</f>
        <v>885.05314946759381</v>
      </c>
      <c r="Y1550" s="59">
        <f>MAX(Table1[[#This Row],[Qty required to meet next quarter]],Table1[[#This Row],[MOQ/One lead time demand]])</f>
        <v>885.05314946759381</v>
      </c>
      <c r="Z1550" s="59">
        <f>Table1[[#This Row],[Qty to purchase]]*Table1[[#This Row],[Std. Price ($)]]</f>
        <v>5611.2374986564346</v>
      </c>
      <c r="AA1550" s="59"/>
      <c r="AB1550" s="59"/>
      <c r="AC1550" s="61">
        <f>Table1[[#This Row],[On Hand Stock (units)]]-(12*Table1[[#This Row],[APU
(units)]])</f>
        <v>-306.91706522759381</v>
      </c>
      <c r="AD1550" s="64">
        <v>140.39999999999998</v>
      </c>
      <c r="AE1550" s="65">
        <f>AD1550*Table1[[#This Row],[Std. Price ($)]]</f>
        <v>890.13608423999995</v>
      </c>
    </row>
    <row r="1551" spans="1:31" ht="18.5" x14ac:dyDescent="0.35">
      <c r="A1551" s="46">
        <v>89943.659699279437</v>
      </c>
      <c r="B1551" s="47">
        <v>11.4038439</v>
      </c>
      <c r="C1551" s="47">
        <v>70.323866282773835</v>
      </c>
      <c r="D1551" s="47">
        <f>Table1[[#This Row],[On-Hand Stock ($)]]/Table1[[#This Row],[Std. Price ($)]]</f>
        <v>6.1666808928149077</v>
      </c>
      <c r="E1551" s="48">
        <v>34</v>
      </c>
      <c r="F1551" s="49">
        <v>-0.4</v>
      </c>
      <c r="G1551" s="48">
        <v>0.7</v>
      </c>
      <c r="H1551" s="48">
        <v>0.8</v>
      </c>
      <c r="I1551" s="48">
        <v>5</v>
      </c>
      <c r="J1551" s="55">
        <f>Table1[[#This Row],[APU
(units)]]+(Table1[[#This Row],[APU Trend]]*Table1[[#This Row],[APU
(units)]])</f>
        <v>20.399999999999999</v>
      </c>
      <c r="K1551" s="55" t="str">
        <f>IF(Table1[[#This Row],[On Hand Stock (units)]]&gt;J1551,"Yes","No")</f>
        <v>No</v>
      </c>
      <c r="L1551" s="55">
        <f>Table1[[#This Row],[Lead Time (days)]]/Table1[[#This Row],[S-OTD]]</f>
        <v>7.1428571428571432</v>
      </c>
      <c r="M1551" s="55">
        <f>(Table1[[#This Row],[Demand variability (COV)]]/100)*E1551</f>
        <v>0.27200000000000002</v>
      </c>
      <c r="N1551" s="55">
        <f>AVERAGE(Table1[[#This Row],[Lead Time (days)]],Table1[[#This Row],[Exp. Lead time]])</f>
        <v>6.0714285714285712</v>
      </c>
      <c r="O1551" s="55">
        <f>(Table1[[#This Row],[Exp. Lead time]]-N1551)^2</f>
        <v>1.1479591836734708</v>
      </c>
      <c r="P1551" s="55">
        <v>1.1479591836734708</v>
      </c>
      <c r="Q1551" s="55">
        <f>1.64*SQRT(Table1[[#This Row],[Lead Time (days)]]*(M1551^2)+Table1[[#This Row],[APU
(units)]]*P1551)</f>
        <v>10.294254296736488</v>
      </c>
      <c r="R1551" s="58">
        <f>Table1[[#This Row],[Safety Stock]]+(E1551/30)*Table1[[#This Row],[Lead Time (days)]]</f>
        <v>15.960920963403154</v>
      </c>
      <c r="S1551" s="58" t="str">
        <f>IF(Table1[[#This Row],[On Hand Stock (units)]]&gt;R1551,"yes","no")</f>
        <v>no</v>
      </c>
      <c r="T1551" s="59">
        <f>Table1[[#This Row],[On Hand Stock (units)]]-J1551</f>
        <v>-14.233319107185091</v>
      </c>
      <c r="U1551" s="59">
        <f>Table1[[#This Row],[Exp. Lead time]]*Table1[[#This Row],[APU
(units)]]/30</f>
        <v>8.0952380952380949</v>
      </c>
      <c r="V1551" s="59">
        <f>Table1[[#This Row],[On Hand Stock (units)]]+U1551</f>
        <v>14.261918988053003</v>
      </c>
      <c r="W1551" s="59" t="str">
        <f>IF(Table1[[#This Row],[On hand quantity after purchase]]&gt;Table1[[#This Row],[APU  Projection for oct]],"Yes","No")</f>
        <v>No</v>
      </c>
      <c r="X1551" s="59">
        <f>AE1551-Table1[[#This Row],[On Hand Stock (units)]]</f>
        <v>226.47173466718502</v>
      </c>
      <c r="Y1551" s="59">
        <f>MAX(Table1[[#This Row],[Qty required to meet next quarter]],Table1[[#This Row],[MOQ/One lead time demand]])</f>
        <v>226.47173466718502</v>
      </c>
      <c r="Z1551" s="59">
        <f>Table1[[#This Row],[Qty to purchase]]*Table1[[#This Row],[Std. Price ($)]]</f>
        <v>2582.6483099067964</v>
      </c>
      <c r="AA1551" s="59"/>
      <c r="AB1551" s="59"/>
      <c r="AC1551" s="61">
        <f>Table1[[#This Row],[On Hand Stock (units)]]-(12*Table1[[#This Row],[APU
(units)]])</f>
        <v>-401.8333191071851</v>
      </c>
      <c r="AD1551" s="64">
        <v>20.399999999999991</v>
      </c>
      <c r="AE1551" s="65">
        <f>AD1551*Table1[[#This Row],[Std. Price ($)]]</f>
        <v>232.63841555999991</v>
      </c>
    </row>
    <row r="1552" spans="1:31" ht="18.5" x14ac:dyDescent="0.35">
      <c r="A1552" s="46">
        <v>49867.48070702266</v>
      </c>
      <c r="B1552" s="47">
        <v>14.411990899999999</v>
      </c>
      <c r="C1552" s="47">
        <v>25.607491968171832</v>
      </c>
      <c r="D1552" s="47">
        <f>Table1[[#This Row],[On-Hand Stock ($)]]/Table1[[#This Row],[Std. Price ($)]]</f>
        <v>1.7768184941174112</v>
      </c>
      <c r="E1552" s="48">
        <v>10</v>
      </c>
      <c r="F1552" s="49">
        <v>-0.7</v>
      </c>
      <c r="G1552" s="48">
        <v>0.7</v>
      </c>
      <c r="H1552" s="48">
        <v>0.8</v>
      </c>
      <c r="I1552" s="48">
        <v>5</v>
      </c>
      <c r="J1552" s="55">
        <f>Table1[[#This Row],[APU
(units)]]+(Table1[[#This Row],[APU Trend]]*Table1[[#This Row],[APU
(units)]])</f>
        <v>3</v>
      </c>
      <c r="K1552" s="55" t="str">
        <f>IF(Table1[[#This Row],[On Hand Stock (units)]]&gt;J1552,"Yes","No")</f>
        <v>No</v>
      </c>
      <c r="L1552" s="55">
        <f>Table1[[#This Row],[Lead Time (days)]]/Table1[[#This Row],[S-OTD]]</f>
        <v>7.1428571428571432</v>
      </c>
      <c r="M1552" s="55">
        <f>(Table1[[#This Row],[Demand variability (COV)]]/100)*E1552</f>
        <v>0.08</v>
      </c>
      <c r="N1552" s="55">
        <f>AVERAGE(Table1[[#This Row],[Lead Time (days)]],Table1[[#This Row],[Exp. Lead time]])</f>
        <v>6.0714285714285712</v>
      </c>
      <c r="O1552" s="55">
        <f>(Table1[[#This Row],[Exp. Lead time]]-N1552)^2</f>
        <v>1.1479591836734708</v>
      </c>
      <c r="P1552" s="55">
        <v>1.1479591836734708</v>
      </c>
      <c r="Q1552" s="55">
        <f>1.64*SQRT(Table1[[#This Row],[Lead Time (days)]]*(M1552^2)+Table1[[#This Row],[APU
(units)]]*P1552)</f>
        <v>5.5643128420391381</v>
      </c>
      <c r="R1552" s="58">
        <f>Table1[[#This Row],[Safety Stock]]+(E1552/30)*Table1[[#This Row],[Lead Time (days)]]</f>
        <v>7.2309795087058042</v>
      </c>
      <c r="S1552" s="58" t="str">
        <f>IF(Table1[[#This Row],[On Hand Stock (units)]]&gt;R1552,"yes","no")</f>
        <v>no</v>
      </c>
      <c r="T1552" s="59">
        <f>Table1[[#This Row],[On Hand Stock (units)]]-J1552</f>
        <v>-1.2231815058825888</v>
      </c>
      <c r="U1552" s="59">
        <f>Table1[[#This Row],[Exp. Lead time]]*Table1[[#This Row],[APU
(units)]]/30</f>
        <v>2.3809523809523809</v>
      </c>
      <c r="V1552" s="59">
        <f>Table1[[#This Row],[On Hand Stock (units)]]+U1552</f>
        <v>4.1577708750697919</v>
      </c>
      <c r="W1552" s="59" t="str">
        <f>IF(Table1[[#This Row],[On hand quantity after purchase]]&gt;Table1[[#This Row],[APU  Projection for oct]],"Yes","No")</f>
        <v>Yes</v>
      </c>
      <c r="X1552" s="59">
        <f>AE1552-Table1[[#This Row],[On Hand Stock (units)]]</f>
        <v>-174.72070929411734</v>
      </c>
      <c r="Y1552" s="59">
        <f>MAX(Table1[[#This Row],[Qty required to meet next quarter]],Table1[[#This Row],[MOQ/One lead time demand]])</f>
        <v>2.3809523809523809</v>
      </c>
      <c r="Z1552" s="59">
        <f>Table1[[#This Row],[Qty to purchase]]*Table1[[#This Row],[Std. Price ($)]]</f>
        <v>34.314264047619048</v>
      </c>
      <c r="AA1552" s="59"/>
      <c r="AB1552" s="59"/>
      <c r="AC1552" s="61">
        <f>Table1[[#This Row],[On Hand Stock (units)]]-(12*Table1[[#This Row],[APU
(units)]])</f>
        <v>-118.22318150588259</v>
      </c>
      <c r="AD1552" s="64">
        <v>-11.999999999999996</v>
      </c>
      <c r="AE1552" s="65">
        <f>AD1552*Table1[[#This Row],[Std. Price ($)]]</f>
        <v>-172.94389079999993</v>
      </c>
    </row>
    <row r="1553" spans="1:31" ht="18.5" x14ac:dyDescent="0.35">
      <c r="A1553" s="46">
        <v>18223.461997816361</v>
      </c>
      <c r="B1553" s="47">
        <v>5.7547615519999997</v>
      </c>
      <c r="C1553" s="47">
        <v>20.585827661887528</v>
      </c>
      <c r="D1553" s="47">
        <f>Table1[[#This Row],[On-Hand Stock ($)]]/Table1[[#This Row],[Std. Price ($)]]</f>
        <v>3.5771816913479526</v>
      </c>
      <c r="E1553" s="48">
        <v>18</v>
      </c>
      <c r="F1553" s="49">
        <v>0.5</v>
      </c>
      <c r="G1553" s="48">
        <v>0.7</v>
      </c>
      <c r="H1553" s="48">
        <v>0.8</v>
      </c>
      <c r="I1553" s="48">
        <v>5</v>
      </c>
      <c r="J1553" s="55">
        <f>Table1[[#This Row],[APU
(units)]]+(Table1[[#This Row],[APU Trend]]*Table1[[#This Row],[APU
(units)]])</f>
        <v>27</v>
      </c>
      <c r="K1553" s="55" t="str">
        <f>IF(Table1[[#This Row],[On Hand Stock (units)]]&gt;J1553,"Yes","No")</f>
        <v>No</v>
      </c>
      <c r="L1553" s="55">
        <f>Table1[[#This Row],[Lead Time (days)]]/Table1[[#This Row],[S-OTD]]</f>
        <v>7.1428571428571432</v>
      </c>
      <c r="M1553" s="55">
        <f>(Table1[[#This Row],[Demand variability (COV)]]/100)*E1553</f>
        <v>0.14400000000000002</v>
      </c>
      <c r="N1553" s="55">
        <f>AVERAGE(Table1[[#This Row],[Lead Time (days)]],Table1[[#This Row],[Exp. Lead time]])</f>
        <v>6.0714285714285712</v>
      </c>
      <c r="O1553" s="55">
        <f>(Table1[[#This Row],[Exp. Lead time]]-N1553)^2</f>
        <v>1.1479591836734708</v>
      </c>
      <c r="P1553" s="55">
        <v>1.1479591836734708</v>
      </c>
      <c r="Q1553" s="55">
        <f>1.64*SQRT(Table1[[#This Row],[Lead Time (days)]]*(M1553^2)+Table1[[#This Row],[APU
(units)]]*P1553)</f>
        <v>7.4736052943239519</v>
      </c>
      <c r="R1553" s="58">
        <f>Table1[[#This Row],[Safety Stock]]+(E1553/30)*Table1[[#This Row],[Lead Time (days)]]</f>
        <v>10.473605294323953</v>
      </c>
      <c r="S1553" s="58" t="str">
        <f>IF(Table1[[#This Row],[On Hand Stock (units)]]&gt;R1553,"yes","no")</f>
        <v>no</v>
      </c>
      <c r="T1553" s="59">
        <f>Table1[[#This Row],[On Hand Stock (units)]]-J1553</f>
        <v>-23.422818308652047</v>
      </c>
      <c r="U1553" s="59">
        <f>Table1[[#This Row],[Exp. Lead time]]*Table1[[#This Row],[APU
(units)]]/30</f>
        <v>4.2857142857142865</v>
      </c>
      <c r="V1553" s="59">
        <f>Table1[[#This Row],[On Hand Stock (units)]]+U1553</f>
        <v>7.8628959770622391</v>
      </c>
      <c r="W1553" s="59" t="str">
        <f>IF(Table1[[#This Row],[On hand quantity after purchase]]&gt;Table1[[#This Row],[APU  Projection for oct]],"Yes","No")</f>
        <v>No</v>
      </c>
      <c r="X1553" s="59">
        <f>AE1553-Table1[[#This Row],[On Hand Stock (units)]]</f>
        <v>617.93706592465196</v>
      </c>
      <c r="Y1553" s="59">
        <f>MAX(Table1[[#This Row],[Qty required to meet next quarter]],Table1[[#This Row],[MOQ/One lead time demand]])</f>
        <v>617.93706592465196</v>
      </c>
      <c r="Z1553" s="59">
        <f>Table1[[#This Row],[Qty to purchase]]*Table1[[#This Row],[Std. Price ($)]]</f>
        <v>3556.0804685388762</v>
      </c>
      <c r="AA1553" s="59"/>
      <c r="AB1553" s="59"/>
      <c r="AC1553" s="61">
        <f>Table1[[#This Row],[On Hand Stock (units)]]-(12*Table1[[#This Row],[APU
(units)]])</f>
        <v>-212.42281830865204</v>
      </c>
      <c r="AD1553" s="64">
        <v>108</v>
      </c>
      <c r="AE1553" s="65">
        <f>AD1553*Table1[[#This Row],[Std. Price ($)]]</f>
        <v>621.51424761599992</v>
      </c>
    </row>
    <row r="1554" spans="1:31" ht="18.5" x14ac:dyDescent="0.35">
      <c r="A1554" s="46">
        <v>11634.391404208689</v>
      </c>
      <c r="B1554" s="47">
        <v>5.0646706560000005</v>
      </c>
      <c r="C1554" s="47">
        <v>10.306968921531091</v>
      </c>
      <c r="D1554" s="47">
        <f>Table1[[#This Row],[On-Hand Stock ($)]]/Table1[[#This Row],[Std. Price ($)]]</f>
        <v>2.0350718973840203</v>
      </c>
      <c r="E1554" s="48">
        <v>10</v>
      </c>
      <c r="F1554" s="49">
        <v>-0.4</v>
      </c>
      <c r="G1554" s="48">
        <v>0.7</v>
      </c>
      <c r="H1554" s="48">
        <v>0.8</v>
      </c>
      <c r="I1554" s="48">
        <v>5</v>
      </c>
      <c r="J1554" s="55">
        <f>Table1[[#This Row],[APU
(units)]]+(Table1[[#This Row],[APU Trend]]*Table1[[#This Row],[APU
(units)]])</f>
        <v>6</v>
      </c>
      <c r="K1554" s="55" t="str">
        <f>IF(Table1[[#This Row],[On Hand Stock (units)]]&gt;J1554,"Yes","No")</f>
        <v>No</v>
      </c>
      <c r="L1554" s="55">
        <f>Table1[[#This Row],[Lead Time (days)]]/Table1[[#This Row],[S-OTD]]</f>
        <v>7.1428571428571432</v>
      </c>
      <c r="M1554" s="55">
        <f>(Table1[[#This Row],[Demand variability (COV)]]/100)*E1554</f>
        <v>0.08</v>
      </c>
      <c r="N1554" s="55">
        <f>AVERAGE(Table1[[#This Row],[Lead Time (days)]],Table1[[#This Row],[Exp. Lead time]])</f>
        <v>6.0714285714285712</v>
      </c>
      <c r="O1554" s="55">
        <f>(Table1[[#This Row],[Exp. Lead time]]-N1554)^2</f>
        <v>1.1479591836734708</v>
      </c>
      <c r="P1554" s="55">
        <v>1.1479591836734708</v>
      </c>
      <c r="Q1554" s="55">
        <f>1.64*SQRT(Table1[[#This Row],[Lead Time (days)]]*(M1554^2)+Table1[[#This Row],[APU
(units)]]*P1554)</f>
        <v>5.5643128420391381</v>
      </c>
      <c r="R1554" s="58">
        <f>Table1[[#This Row],[Safety Stock]]+(E1554/30)*Table1[[#This Row],[Lead Time (days)]]</f>
        <v>7.2309795087058042</v>
      </c>
      <c r="S1554" s="58" t="str">
        <f>IF(Table1[[#This Row],[On Hand Stock (units)]]&gt;R1554,"yes","no")</f>
        <v>no</v>
      </c>
      <c r="T1554" s="59">
        <f>Table1[[#This Row],[On Hand Stock (units)]]-J1554</f>
        <v>-3.9649281026159797</v>
      </c>
      <c r="U1554" s="59">
        <f>Table1[[#This Row],[Exp. Lead time]]*Table1[[#This Row],[APU
(units)]]/30</f>
        <v>2.3809523809523809</v>
      </c>
      <c r="V1554" s="59">
        <f>Table1[[#This Row],[On Hand Stock (units)]]+U1554</f>
        <v>4.4160242783364012</v>
      </c>
      <c r="W1554" s="59" t="str">
        <f>IF(Table1[[#This Row],[On hand quantity after purchase]]&gt;Table1[[#This Row],[APU  Projection for oct]],"Yes","No")</f>
        <v>No</v>
      </c>
      <c r="X1554" s="59">
        <f>AE1554-Table1[[#This Row],[On Hand Stock (units)]]</f>
        <v>28.352952038615971</v>
      </c>
      <c r="Y1554" s="59">
        <f>MAX(Table1[[#This Row],[Qty required to meet next quarter]],Table1[[#This Row],[MOQ/One lead time demand]])</f>
        <v>28.352952038615971</v>
      </c>
      <c r="Z1554" s="59">
        <f>Table1[[#This Row],[Qty to purchase]]*Table1[[#This Row],[Std. Price ($)]]</f>
        <v>143.59836420095371</v>
      </c>
      <c r="AA1554" s="59"/>
      <c r="AB1554" s="59"/>
      <c r="AC1554" s="61">
        <f>Table1[[#This Row],[On Hand Stock (units)]]-(12*Table1[[#This Row],[APU
(units)]])</f>
        <v>-117.96492810261599</v>
      </c>
      <c r="AD1554" s="64">
        <v>5.9999999999999982</v>
      </c>
      <c r="AE1554" s="65">
        <f>AD1554*Table1[[#This Row],[Std. Price ($)]]</f>
        <v>30.388023935999993</v>
      </c>
    </row>
    <row r="1555" spans="1:31" ht="18.5" x14ac:dyDescent="0.35">
      <c r="A1555" s="46">
        <v>32876.003563779457</v>
      </c>
      <c r="B1555" s="47">
        <v>7.4629390000000004</v>
      </c>
      <c r="C1555" s="47">
        <v>6208.0368688514518</v>
      </c>
      <c r="D1555" s="47">
        <f>Table1[[#This Row],[On-Hand Stock ($)]]/Table1[[#This Row],[Std. Price ($)]]</f>
        <v>831.84880230850763</v>
      </c>
      <c r="E1555" s="48">
        <v>752</v>
      </c>
      <c r="F1555" s="49">
        <v>0.2</v>
      </c>
      <c r="G1555" s="48">
        <v>0.77</v>
      </c>
      <c r="H1555" s="48">
        <v>3.46</v>
      </c>
      <c r="I1555" s="48">
        <v>8</v>
      </c>
      <c r="J1555" s="55">
        <f>Table1[[#This Row],[APU
(units)]]+(Table1[[#This Row],[APU Trend]]*Table1[[#This Row],[APU
(units)]])</f>
        <v>902.4</v>
      </c>
      <c r="K1555" s="55" t="str">
        <f>IF(Table1[[#This Row],[On Hand Stock (units)]]&gt;J1555,"Yes","No")</f>
        <v>No</v>
      </c>
      <c r="L1555" s="55">
        <f>Table1[[#This Row],[Lead Time (days)]]/Table1[[#This Row],[S-OTD]]</f>
        <v>10.38961038961039</v>
      </c>
      <c r="M1555" s="55">
        <f>(Table1[[#This Row],[Demand variability (COV)]]/100)*E1555</f>
        <v>26.019199999999998</v>
      </c>
      <c r="N1555" s="55">
        <f>AVERAGE(Table1[[#This Row],[Lead Time (days)]],Table1[[#This Row],[Exp. Lead time]])</f>
        <v>9.1948051948051948</v>
      </c>
      <c r="O1555" s="55">
        <f>(Table1[[#This Row],[Exp. Lead time]]-N1555)^2</f>
        <v>1.4275594535334795</v>
      </c>
      <c r="P1555" s="55">
        <v>1.4275594535334795</v>
      </c>
      <c r="Q1555" s="55">
        <f>1.64*SQRT(Table1[[#This Row],[Lead Time (days)]]*(M1555^2)+Table1[[#This Row],[APU
(units)]]*P1555)</f>
        <v>132.11434124482219</v>
      </c>
      <c r="R1555" s="58">
        <f>Table1[[#This Row],[Safety Stock]]+(E1555/30)*Table1[[#This Row],[Lead Time (days)]]</f>
        <v>332.64767457815549</v>
      </c>
      <c r="S1555" s="58" t="str">
        <f>IF(Table1[[#This Row],[On Hand Stock (units)]]&gt;R1555,"yes","no")</f>
        <v>yes</v>
      </c>
      <c r="T1555" s="59">
        <f>Table1[[#This Row],[On Hand Stock (units)]]-J1555</f>
        <v>-70.551197691492348</v>
      </c>
      <c r="U1555" s="59">
        <f>Table1[[#This Row],[Exp. Lead time]]*Table1[[#This Row],[APU
(units)]]/30</f>
        <v>260.43290043290045</v>
      </c>
      <c r="V1555" s="59">
        <f>Table1[[#This Row],[On Hand Stock (units)]]+U1555</f>
        <v>1092.281702741408</v>
      </c>
      <c r="W1555" s="59" t="str">
        <f>IF(Table1[[#This Row],[On hand quantity after purchase]]&gt;Table1[[#This Row],[APU  Projection for oct]],"Yes","No")</f>
        <v>Yes</v>
      </c>
      <c r="X1555" s="59">
        <f>AE1555-Table1[[#This Row],[On Hand Stock (units)]]</f>
        <v>22739.097735291489</v>
      </c>
      <c r="Y1555" s="59">
        <f>MAX(Table1[[#This Row],[Qty required to meet next quarter]],Table1[[#This Row],[MOQ/One lead time demand]])</f>
        <v>22739.097735291489</v>
      </c>
      <c r="Z1555" s="59">
        <f>Table1[[#This Row],[Qty to purchase]]*Table1[[#This Row],[Std. Price ($)]]</f>
        <v>169700.49931351855</v>
      </c>
      <c r="AA1555" s="59"/>
      <c r="AB1555" s="59"/>
      <c r="AC1555" s="61">
        <f>Table1[[#This Row],[On Hand Stock (units)]]-(12*Table1[[#This Row],[APU
(units)]])</f>
        <v>-8192.1511976914917</v>
      </c>
      <c r="AD1555" s="64">
        <v>3158.3999999999996</v>
      </c>
      <c r="AE1555" s="65">
        <f>AD1555*Table1[[#This Row],[Std. Price ($)]]</f>
        <v>23570.946537599997</v>
      </c>
    </row>
    <row r="1556" spans="1:31" ht="18.5" x14ac:dyDescent="0.35">
      <c r="A1556" s="46">
        <v>70982.747138129125</v>
      </c>
      <c r="B1556" s="47">
        <v>10.589788</v>
      </c>
      <c r="C1556" s="47">
        <v>1396.7416844366394</v>
      </c>
      <c r="D1556" s="47">
        <f>Table1[[#This Row],[On-Hand Stock ($)]]/Table1[[#This Row],[Std. Price ($)]]</f>
        <v>131.89515072791252</v>
      </c>
      <c r="E1556" s="48">
        <v>284</v>
      </c>
      <c r="F1556" s="49">
        <v>1.2</v>
      </c>
      <c r="G1556" s="48">
        <v>0.77</v>
      </c>
      <c r="H1556" s="48">
        <v>1.1599999999999999</v>
      </c>
      <c r="I1556" s="48">
        <v>8</v>
      </c>
      <c r="J1556" s="55">
        <f>Table1[[#This Row],[APU
(units)]]+(Table1[[#This Row],[APU Trend]]*Table1[[#This Row],[APU
(units)]])</f>
        <v>624.79999999999995</v>
      </c>
      <c r="K1556" s="55" t="str">
        <f>IF(Table1[[#This Row],[On Hand Stock (units)]]&gt;J1556,"Yes","No")</f>
        <v>No</v>
      </c>
      <c r="L1556" s="55">
        <f>Table1[[#This Row],[Lead Time (days)]]/Table1[[#This Row],[S-OTD]]</f>
        <v>10.38961038961039</v>
      </c>
      <c r="M1556" s="55">
        <f>(Table1[[#This Row],[Demand variability (COV)]]/100)*E1556</f>
        <v>3.2943999999999996</v>
      </c>
      <c r="N1556" s="55">
        <f>AVERAGE(Table1[[#This Row],[Lead Time (days)]],Table1[[#This Row],[Exp. Lead time]])</f>
        <v>9.1948051948051948</v>
      </c>
      <c r="O1556" s="55">
        <f>(Table1[[#This Row],[Exp. Lead time]]-N1556)^2</f>
        <v>1.4275594535334795</v>
      </c>
      <c r="P1556" s="55">
        <v>1.4275594535334795</v>
      </c>
      <c r="Q1556" s="55">
        <f>1.64*SQRT(Table1[[#This Row],[Lead Time (days)]]*(M1556^2)+Table1[[#This Row],[APU
(units)]]*P1556)</f>
        <v>36.386254481690798</v>
      </c>
      <c r="R1556" s="58">
        <f>Table1[[#This Row],[Safety Stock]]+(E1556/30)*Table1[[#This Row],[Lead Time (days)]]</f>
        <v>112.11958781502413</v>
      </c>
      <c r="S1556" s="58" t="str">
        <f>IF(Table1[[#This Row],[On Hand Stock (units)]]&gt;R1556,"yes","no")</f>
        <v>yes</v>
      </c>
      <c r="T1556" s="59">
        <f>Table1[[#This Row],[On Hand Stock (units)]]-J1556</f>
        <v>-492.9048492720874</v>
      </c>
      <c r="U1556" s="59">
        <f>Table1[[#This Row],[Exp. Lead time]]*Table1[[#This Row],[APU
(units)]]/30</f>
        <v>98.354978354978357</v>
      </c>
      <c r="V1556" s="59">
        <f>Table1[[#This Row],[On Hand Stock (units)]]+U1556</f>
        <v>230.25012908289088</v>
      </c>
      <c r="W1556" s="59" t="str">
        <f>IF(Table1[[#This Row],[On hand quantity after purchase]]&gt;Table1[[#This Row],[APU  Projection for oct]],"Yes","No")</f>
        <v>No</v>
      </c>
      <c r="X1556" s="59">
        <f>AE1556-Table1[[#This Row],[On Hand Stock (units)]]</f>
        <v>30544.602727672089</v>
      </c>
      <c r="Y1556" s="59">
        <f>MAX(Table1[[#This Row],[Qty required to meet next quarter]],Table1[[#This Row],[MOQ/One lead time demand]])</f>
        <v>30544.602727672089</v>
      </c>
      <c r="Z1556" s="59">
        <f>Table1[[#This Row],[Qty to purchase]]*Table1[[#This Row],[Std. Price ($)]]</f>
        <v>323460.86743026919</v>
      </c>
      <c r="AA1556" s="59"/>
      <c r="AB1556" s="59"/>
      <c r="AC1556" s="61">
        <f>Table1[[#This Row],[On Hand Stock (units)]]-(12*Table1[[#This Row],[APU
(units)]])</f>
        <v>-3276.1048492720874</v>
      </c>
      <c r="AD1556" s="64">
        <v>2896.8</v>
      </c>
      <c r="AE1556" s="65">
        <f>AD1556*Table1[[#This Row],[Std. Price ($)]]</f>
        <v>30676.497878400001</v>
      </c>
    </row>
    <row r="1557" spans="1:31" ht="18.5" x14ac:dyDescent="0.35">
      <c r="A1557" s="46">
        <v>76619.944586819547</v>
      </c>
      <c r="B1557" s="47">
        <v>28.094308000000002</v>
      </c>
      <c r="C1557" s="47">
        <v>84.452131772900358</v>
      </c>
      <c r="D1557" s="47">
        <f>Table1[[#This Row],[On-Hand Stock ($)]]/Table1[[#This Row],[Std. Price ($)]]</f>
        <v>3.0060228489308352</v>
      </c>
      <c r="E1557" s="48">
        <v>26</v>
      </c>
      <c r="F1557" s="49">
        <v>0.6</v>
      </c>
      <c r="G1557" s="48">
        <v>0.77</v>
      </c>
      <c r="H1557" s="48">
        <v>0.25</v>
      </c>
      <c r="I1557" s="48">
        <v>8</v>
      </c>
      <c r="J1557" s="55">
        <f>Table1[[#This Row],[APU
(units)]]+(Table1[[#This Row],[APU Trend]]*Table1[[#This Row],[APU
(units)]])</f>
        <v>41.6</v>
      </c>
      <c r="K1557" s="55" t="str">
        <f>IF(Table1[[#This Row],[On Hand Stock (units)]]&gt;J1557,"Yes","No")</f>
        <v>No</v>
      </c>
      <c r="L1557" s="55">
        <f>Table1[[#This Row],[Lead Time (days)]]/Table1[[#This Row],[S-OTD]]</f>
        <v>10.38961038961039</v>
      </c>
      <c r="M1557" s="55">
        <f>(Table1[[#This Row],[Demand variability (COV)]]/100)*E1557</f>
        <v>6.5000000000000002E-2</v>
      </c>
      <c r="N1557" s="55">
        <f>AVERAGE(Table1[[#This Row],[Lead Time (days)]],Table1[[#This Row],[Exp. Lead time]])</f>
        <v>9.1948051948051948</v>
      </c>
      <c r="O1557" s="55">
        <f>(Table1[[#This Row],[Exp. Lead time]]-N1557)^2</f>
        <v>1.4275594535334795</v>
      </c>
      <c r="P1557" s="55">
        <v>1.4275594535334795</v>
      </c>
      <c r="Q1557" s="55">
        <f>1.64*SQRT(Table1[[#This Row],[Lead Time (days)]]*(M1557^2)+Table1[[#This Row],[APU
(units)]]*P1557)</f>
        <v>9.9959776931431161</v>
      </c>
      <c r="R1557" s="58">
        <f>Table1[[#This Row],[Safety Stock]]+(E1557/30)*Table1[[#This Row],[Lead Time (days)]]</f>
        <v>16.929311026476448</v>
      </c>
      <c r="S1557" s="58" t="str">
        <f>IF(Table1[[#This Row],[On Hand Stock (units)]]&gt;R1557,"yes","no")</f>
        <v>no</v>
      </c>
      <c r="T1557" s="59">
        <f>Table1[[#This Row],[On Hand Stock (units)]]-J1557</f>
        <v>-38.593977151069168</v>
      </c>
      <c r="U1557" s="59">
        <f>Table1[[#This Row],[Exp. Lead time]]*Table1[[#This Row],[APU
(units)]]/30</f>
        <v>9.004329004329005</v>
      </c>
      <c r="V1557" s="59">
        <f>Table1[[#This Row],[On Hand Stock (units)]]+U1557</f>
        <v>12.01035185325984</v>
      </c>
      <c r="W1557" s="59" t="str">
        <f>IF(Table1[[#This Row],[On hand quantity after purchase]]&gt;Table1[[#This Row],[APU  Projection for oct]],"Yes","No")</f>
        <v>No</v>
      </c>
      <c r="X1557" s="59">
        <f>AE1557-Table1[[#This Row],[On Hand Stock (units)]]</f>
        <v>4817.9772299510696</v>
      </c>
      <c r="Y1557" s="59">
        <f>MAX(Table1[[#This Row],[Qty required to meet next quarter]],Table1[[#This Row],[MOQ/One lead time demand]])</f>
        <v>4817.9772299510696</v>
      </c>
      <c r="Z1557" s="59">
        <f>Table1[[#This Row],[Qty to purchase]]*Table1[[#This Row],[Std. Price ($)]]</f>
        <v>135357.73623523218</v>
      </c>
      <c r="AA1557" s="59"/>
      <c r="AB1557" s="59"/>
      <c r="AC1557" s="61">
        <f>Table1[[#This Row],[On Hand Stock (units)]]-(12*Table1[[#This Row],[APU
(units)]])</f>
        <v>-308.99397715106915</v>
      </c>
      <c r="AD1557" s="64">
        <v>171.60000000000002</v>
      </c>
      <c r="AE1557" s="65">
        <f>AD1557*Table1[[#This Row],[Std. Price ($)]]</f>
        <v>4820.9832528000006</v>
      </c>
    </row>
    <row r="1558" spans="1:31" ht="18.5" x14ac:dyDescent="0.35">
      <c r="A1558" s="46">
        <v>75977.313242472039</v>
      </c>
      <c r="B1558" s="47">
        <v>34.957142000000005</v>
      </c>
      <c r="C1558" s="47">
        <v>39.627936248354544</v>
      </c>
      <c r="D1558" s="47">
        <f>Table1[[#This Row],[On-Hand Stock ($)]]/Table1[[#This Row],[Std. Price ($)]]</f>
        <v>1.1336148775650634</v>
      </c>
      <c r="E1558" s="48">
        <v>10</v>
      </c>
      <c r="F1558" s="49">
        <v>-0.4</v>
      </c>
      <c r="G1558" s="48">
        <v>0.77</v>
      </c>
      <c r="H1558" s="48">
        <v>0.25</v>
      </c>
      <c r="I1558" s="48">
        <v>8</v>
      </c>
      <c r="J1558" s="55">
        <f>Table1[[#This Row],[APU
(units)]]+(Table1[[#This Row],[APU Trend]]*Table1[[#This Row],[APU
(units)]])</f>
        <v>6</v>
      </c>
      <c r="K1558" s="55" t="str">
        <f>IF(Table1[[#This Row],[On Hand Stock (units)]]&gt;J1558,"Yes","No")</f>
        <v>No</v>
      </c>
      <c r="L1558" s="55">
        <f>Table1[[#This Row],[Lead Time (days)]]/Table1[[#This Row],[S-OTD]]</f>
        <v>10.38961038961039</v>
      </c>
      <c r="M1558" s="55">
        <f>(Table1[[#This Row],[Demand variability (COV)]]/100)*E1558</f>
        <v>2.5000000000000001E-2</v>
      </c>
      <c r="N1558" s="55">
        <f>AVERAGE(Table1[[#This Row],[Lead Time (days)]],Table1[[#This Row],[Exp. Lead time]])</f>
        <v>9.1948051948051948</v>
      </c>
      <c r="O1558" s="55">
        <f>(Table1[[#This Row],[Exp. Lead time]]-N1558)^2</f>
        <v>1.4275594535334795</v>
      </c>
      <c r="P1558" s="55">
        <v>1.4275594535334795</v>
      </c>
      <c r="Q1558" s="55">
        <f>1.64*SQRT(Table1[[#This Row],[Lead Time (days)]]*(M1558^2)+Table1[[#This Row],[APU
(units)]]*P1558)</f>
        <v>6.1975065197413439</v>
      </c>
      <c r="R1558" s="58">
        <f>Table1[[#This Row],[Safety Stock]]+(E1558/30)*Table1[[#This Row],[Lead Time (days)]]</f>
        <v>8.86417318640801</v>
      </c>
      <c r="S1558" s="58" t="str">
        <f>IF(Table1[[#This Row],[On Hand Stock (units)]]&gt;R1558,"yes","no")</f>
        <v>no</v>
      </c>
      <c r="T1558" s="59">
        <f>Table1[[#This Row],[On Hand Stock (units)]]-J1558</f>
        <v>-4.8663851224349362</v>
      </c>
      <c r="U1558" s="59">
        <f>Table1[[#This Row],[Exp. Lead time]]*Table1[[#This Row],[APU
(units)]]/30</f>
        <v>3.4632034632034632</v>
      </c>
      <c r="V1558" s="59">
        <f>Table1[[#This Row],[On Hand Stock (units)]]+U1558</f>
        <v>4.596818340768527</v>
      </c>
      <c r="W1558" s="59" t="str">
        <f>IF(Table1[[#This Row],[On hand quantity after purchase]]&gt;Table1[[#This Row],[APU  Projection for oct]],"Yes","No")</f>
        <v>No</v>
      </c>
      <c r="X1558" s="59">
        <f>AE1558-Table1[[#This Row],[On Hand Stock (units)]]</f>
        <v>208.60923712243491</v>
      </c>
      <c r="Y1558" s="59">
        <f>MAX(Table1[[#This Row],[Qty required to meet next quarter]],Table1[[#This Row],[MOQ/One lead time demand]])</f>
        <v>208.60923712243491</v>
      </c>
      <c r="Z1558" s="59">
        <f>Table1[[#This Row],[Qty to purchase]]*Table1[[#This Row],[Std. Price ($)]]</f>
        <v>7292.3827246006294</v>
      </c>
      <c r="AA1558" s="59"/>
      <c r="AB1558" s="59"/>
      <c r="AC1558" s="61">
        <f>Table1[[#This Row],[On Hand Stock (units)]]-(12*Table1[[#This Row],[APU
(units)]])</f>
        <v>-118.86638512243493</v>
      </c>
      <c r="AD1558" s="64">
        <v>5.9999999999999982</v>
      </c>
      <c r="AE1558" s="65">
        <f>AD1558*Table1[[#This Row],[Std. Price ($)]]</f>
        <v>209.74285199999997</v>
      </c>
    </row>
    <row r="1559" spans="1:31" ht="18.5" x14ac:dyDescent="0.35">
      <c r="A1559" s="46">
        <v>13566.638197773795</v>
      </c>
      <c r="B1559" s="47">
        <v>8.7685180000000003</v>
      </c>
      <c r="C1559" s="47">
        <v>425.13481028972018</v>
      </c>
      <c r="D1559" s="47">
        <f>Table1[[#This Row],[On-Hand Stock ($)]]/Table1[[#This Row],[Std. Price ($)]]</f>
        <v>48.484226215846299</v>
      </c>
      <c r="E1559" s="48">
        <v>138</v>
      </c>
      <c r="F1559" s="49">
        <v>-0.4</v>
      </c>
      <c r="G1559" s="48">
        <v>0.77</v>
      </c>
      <c r="H1559" s="48">
        <v>1</v>
      </c>
      <c r="I1559" s="48">
        <v>8</v>
      </c>
      <c r="J1559" s="55">
        <f>Table1[[#This Row],[APU
(units)]]+(Table1[[#This Row],[APU Trend]]*Table1[[#This Row],[APU
(units)]])</f>
        <v>82.8</v>
      </c>
      <c r="K1559" s="55" t="str">
        <f>IF(Table1[[#This Row],[On Hand Stock (units)]]&gt;J1559,"Yes","No")</f>
        <v>No</v>
      </c>
      <c r="L1559" s="55">
        <f>Table1[[#This Row],[Lead Time (days)]]/Table1[[#This Row],[S-OTD]]</f>
        <v>10.38961038961039</v>
      </c>
      <c r="M1559" s="55">
        <f>(Table1[[#This Row],[Demand variability (COV)]]/100)*E1559</f>
        <v>1.3800000000000001</v>
      </c>
      <c r="N1559" s="55">
        <f>AVERAGE(Table1[[#This Row],[Lead Time (days)]],Table1[[#This Row],[Exp. Lead time]])</f>
        <v>9.1948051948051948</v>
      </c>
      <c r="O1559" s="55">
        <f>(Table1[[#This Row],[Exp. Lead time]]-N1559)^2</f>
        <v>1.4275594535334795</v>
      </c>
      <c r="P1559" s="55">
        <v>1.4275594535334795</v>
      </c>
      <c r="Q1559" s="55">
        <f>1.64*SQRT(Table1[[#This Row],[Lead Time (days)]]*(M1559^2)+Table1[[#This Row],[APU
(units)]]*P1559)</f>
        <v>23.892183093615852</v>
      </c>
      <c r="R1559" s="58">
        <f>Table1[[#This Row],[Safety Stock]]+(E1559/30)*Table1[[#This Row],[Lead Time (days)]]</f>
        <v>60.692183093615853</v>
      </c>
      <c r="S1559" s="58" t="str">
        <f>IF(Table1[[#This Row],[On Hand Stock (units)]]&gt;R1559,"yes","no")</f>
        <v>no</v>
      </c>
      <c r="T1559" s="59">
        <f>Table1[[#This Row],[On Hand Stock (units)]]-J1559</f>
        <v>-34.315773784153699</v>
      </c>
      <c r="U1559" s="59">
        <f>Table1[[#This Row],[Exp. Lead time]]*Table1[[#This Row],[APU
(units)]]/30</f>
        <v>47.79220779220779</v>
      </c>
      <c r="V1559" s="59">
        <f>Table1[[#This Row],[On Hand Stock (units)]]+U1559</f>
        <v>96.276434008054082</v>
      </c>
      <c r="W1559" s="59" t="str">
        <f>IF(Table1[[#This Row],[On hand quantity after purchase]]&gt;Table1[[#This Row],[APU  Projection for oct]],"Yes","No")</f>
        <v>Yes</v>
      </c>
      <c r="X1559" s="59">
        <f>AE1559-Table1[[#This Row],[On Hand Stock (units)]]</f>
        <v>677.54906418415339</v>
      </c>
      <c r="Y1559" s="59">
        <f>MAX(Table1[[#This Row],[Qty required to meet next quarter]],Table1[[#This Row],[MOQ/One lead time demand]])</f>
        <v>677.54906418415339</v>
      </c>
      <c r="Z1559" s="59">
        <f>Table1[[#This Row],[Qty to purchase]]*Table1[[#This Row],[Std. Price ($)]]</f>
        <v>5941.1011651819044</v>
      </c>
      <c r="AA1559" s="59"/>
      <c r="AB1559" s="59"/>
      <c r="AC1559" s="61">
        <f>Table1[[#This Row],[On Hand Stock (units)]]-(12*Table1[[#This Row],[APU
(units)]])</f>
        <v>-1607.5157737841537</v>
      </c>
      <c r="AD1559" s="64">
        <v>82.799999999999969</v>
      </c>
      <c r="AE1559" s="65">
        <f>AD1559*Table1[[#This Row],[Std. Price ($)]]</f>
        <v>726.03329039999971</v>
      </c>
    </row>
    <row r="1560" spans="1:31" ht="18.5" x14ac:dyDescent="0.35">
      <c r="A1560" s="46">
        <v>38621.460532843754</v>
      </c>
      <c r="B1560" s="47">
        <v>11.995324000000002</v>
      </c>
      <c r="C1560" s="47">
        <v>275.15730054579336</v>
      </c>
      <c r="D1560" s="47">
        <f>Table1[[#This Row],[On-Hand Stock ($)]]/Table1[[#This Row],[Std. Price ($)]]</f>
        <v>22.938713497508971</v>
      </c>
      <c r="E1560" s="48">
        <v>50</v>
      </c>
      <c r="F1560" s="49">
        <v>-0.4</v>
      </c>
      <c r="G1560" s="48">
        <v>0.77</v>
      </c>
      <c r="H1560" s="48">
        <v>1.39</v>
      </c>
      <c r="I1560" s="48">
        <v>8</v>
      </c>
      <c r="J1560" s="55">
        <f>Table1[[#This Row],[APU
(units)]]+(Table1[[#This Row],[APU Trend]]*Table1[[#This Row],[APU
(units)]])</f>
        <v>30</v>
      </c>
      <c r="K1560" s="55" t="str">
        <f>IF(Table1[[#This Row],[On Hand Stock (units)]]&gt;J1560,"Yes","No")</f>
        <v>No</v>
      </c>
      <c r="L1560" s="55">
        <f>Table1[[#This Row],[Lead Time (days)]]/Table1[[#This Row],[S-OTD]]</f>
        <v>10.38961038961039</v>
      </c>
      <c r="M1560" s="55">
        <f>(Table1[[#This Row],[Demand variability (COV)]]/100)*E1560</f>
        <v>0.69499999999999995</v>
      </c>
      <c r="N1560" s="55">
        <f>AVERAGE(Table1[[#This Row],[Lead Time (days)]],Table1[[#This Row],[Exp. Lead time]])</f>
        <v>9.1948051948051948</v>
      </c>
      <c r="O1560" s="55">
        <f>(Table1[[#This Row],[Exp. Lead time]]-N1560)^2</f>
        <v>1.4275594535334795</v>
      </c>
      <c r="P1560" s="55">
        <v>1.4275594535334795</v>
      </c>
      <c r="Q1560" s="55">
        <f>1.64*SQRT(Table1[[#This Row],[Lead Time (days)]]*(M1560^2)+Table1[[#This Row],[APU
(units)]]*P1560)</f>
        <v>14.225728369091765</v>
      </c>
      <c r="R1560" s="58">
        <f>Table1[[#This Row],[Safety Stock]]+(E1560/30)*Table1[[#This Row],[Lead Time (days)]]</f>
        <v>27.559061702425097</v>
      </c>
      <c r="S1560" s="58" t="str">
        <f>IF(Table1[[#This Row],[On Hand Stock (units)]]&gt;R1560,"yes","no")</f>
        <v>no</v>
      </c>
      <c r="T1560" s="59">
        <f>Table1[[#This Row],[On Hand Stock (units)]]-J1560</f>
        <v>-7.0612865024910292</v>
      </c>
      <c r="U1560" s="59">
        <f>Table1[[#This Row],[Exp. Lead time]]*Table1[[#This Row],[APU
(units)]]/30</f>
        <v>17.316017316017316</v>
      </c>
      <c r="V1560" s="59">
        <f>Table1[[#This Row],[On Hand Stock (units)]]+U1560</f>
        <v>40.254730813526287</v>
      </c>
      <c r="W1560" s="59" t="str">
        <f>IF(Table1[[#This Row],[On hand quantity after purchase]]&gt;Table1[[#This Row],[APU  Projection for oct]],"Yes","No")</f>
        <v>Yes</v>
      </c>
      <c r="X1560" s="59">
        <f>AE1560-Table1[[#This Row],[On Hand Stock (units)]]</f>
        <v>336.92100650249103</v>
      </c>
      <c r="Y1560" s="59">
        <f>MAX(Table1[[#This Row],[Qty required to meet next quarter]],Table1[[#This Row],[MOQ/One lead time demand]])</f>
        <v>336.92100650249103</v>
      </c>
      <c r="Z1560" s="59">
        <f>Table1[[#This Row],[Qty to purchase]]*Table1[[#This Row],[Std. Price ($)]]</f>
        <v>4041.4766354034873</v>
      </c>
      <c r="AA1560" s="59"/>
      <c r="AB1560" s="59"/>
      <c r="AC1560" s="61">
        <f>Table1[[#This Row],[On Hand Stock (units)]]-(12*Table1[[#This Row],[APU
(units)]])</f>
        <v>-577.06128650249104</v>
      </c>
      <c r="AD1560" s="64">
        <v>29.999999999999993</v>
      </c>
      <c r="AE1560" s="65">
        <f>AD1560*Table1[[#This Row],[Std. Price ($)]]</f>
        <v>359.85971999999998</v>
      </c>
    </row>
    <row r="1561" spans="1:31" ht="18.5" x14ac:dyDescent="0.35">
      <c r="A1561" s="46">
        <v>32339.823667948433</v>
      </c>
      <c r="B1561" s="47">
        <v>16.697582000000001</v>
      </c>
      <c r="C1561" s="47">
        <v>107.28569273083129</v>
      </c>
      <c r="D1561" s="47">
        <f>Table1[[#This Row],[On-Hand Stock ($)]]/Table1[[#This Row],[Std. Price ($)]]</f>
        <v>6.4252232886672624</v>
      </c>
      <c r="E1561" s="48">
        <v>10</v>
      </c>
      <c r="F1561" s="49">
        <v>1.5</v>
      </c>
      <c r="G1561" s="48">
        <v>0.77</v>
      </c>
      <c r="H1561" s="48">
        <v>2.02</v>
      </c>
      <c r="I1561" s="48">
        <v>8</v>
      </c>
      <c r="J1561" s="55">
        <f>Table1[[#This Row],[APU
(units)]]+(Table1[[#This Row],[APU Trend]]*Table1[[#This Row],[APU
(units)]])</f>
        <v>25</v>
      </c>
      <c r="K1561" s="55" t="str">
        <f>IF(Table1[[#This Row],[On Hand Stock (units)]]&gt;J1561,"Yes","No")</f>
        <v>No</v>
      </c>
      <c r="L1561" s="55">
        <f>Table1[[#This Row],[Lead Time (days)]]/Table1[[#This Row],[S-OTD]]</f>
        <v>10.38961038961039</v>
      </c>
      <c r="M1561" s="55">
        <f>(Table1[[#This Row],[Demand variability (COV)]]/100)*E1561</f>
        <v>0.20199999999999999</v>
      </c>
      <c r="N1561" s="55">
        <f>AVERAGE(Table1[[#This Row],[Lead Time (days)]],Table1[[#This Row],[Exp. Lead time]])</f>
        <v>9.1948051948051948</v>
      </c>
      <c r="O1561" s="55">
        <f>(Table1[[#This Row],[Exp. Lead time]]-N1561)^2</f>
        <v>1.4275594535334795</v>
      </c>
      <c r="P1561" s="55">
        <v>1.4275594535334795</v>
      </c>
      <c r="Q1561" s="55">
        <f>1.64*SQRT(Table1[[#This Row],[Lead Time (days)]]*(M1561^2)+Table1[[#This Row],[APU
(units)]]*P1561)</f>
        <v>6.2668660883599916</v>
      </c>
      <c r="R1561" s="58">
        <f>Table1[[#This Row],[Safety Stock]]+(E1561/30)*Table1[[#This Row],[Lead Time (days)]]</f>
        <v>8.9335327550266577</v>
      </c>
      <c r="S1561" s="58" t="str">
        <f>IF(Table1[[#This Row],[On Hand Stock (units)]]&gt;R1561,"yes","no")</f>
        <v>no</v>
      </c>
      <c r="T1561" s="59">
        <f>Table1[[#This Row],[On Hand Stock (units)]]-J1561</f>
        <v>-18.574776711332738</v>
      </c>
      <c r="U1561" s="59">
        <f>Table1[[#This Row],[Exp. Lead time]]*Table1[[#This Row],[APU
(units)]]/30</f>
        <v>3.4632034632034632</v>
      </c>
      <c r="V1561" s="59">
        <f>Table1[[#This Row],[On Hand Stock (units)]]+U1561</f>
        <v>9.8884267518707247</v>
      </c>
      <c r="W1561" s="59" t="str">
        <f>IF(Table1[[#This Row],[On hand quantity after purchase]]&gt;Table1[[#This Row],[APU  Projection for oct]],"Yes","No")</f>
        <v>No</v>
      </c>
      <c r="X1561" s="59">
        <f>AE1561-Table1[[#This Row],[On Hand Stock (units)]]</f>
        <v>1997.2846167113328</v>
      </c>
      <c r="Y1561" s="59">
        <f>MAX(Table1[[#This Row],[Qty required to meet next quarter]],Table1[[#This Row],[MOQ/One lead time demand]])</f>
        <v>1997.2846167113328</v>
      </c>
      <c r="Z1561" s="59">
        <f>Table1[[#This Row],[Qty to purchase]]*Table1[[#This Row],[Std. Price ($)]]</f>
        <v>33349.82366487605</v>
      </c>
      <c r="AA1561" s="59"/>
      <c r="AB1561" s="59"/>
      <c r="AC1561" s="61">
        <f>Table1[[#This Row],[On Hand Stock (units)]]-(12*Table1[[#This Row],[APU
(units)]])</f>
        <v>-113.57477671133273</v>
      </c>
      <c r="AD1561" s="64">
        <v>120</v>
      </c>
      <c r="AE1561" s="65">
        <f>AD1561*Table1[[#This Row],[Std. Price ($)]]</f>
        <v>2003.70984</v>
      </c>
    </row>
    <row r="1562" spans="1:31" ht="18.5" x14ac:dyDescent="0.35">
      <c r="A1562" s="46">
        <v>1912.4929788560175</v>
      </c>
      <c r="B1562" s="47">
        <v>9.7811559999999993</v>
      </c>
      <c r="C1562" s="47">
        <v>145.24970468010204</v>
      </c>
      <c r="D1562" s="47">
        <f>Table1[[#This Row],[On-Hand Stock ($)]]/Table1[[#This Row],[Std. Price ($)]]</f>
        <v>14.849952774508663</v>
      </c>
      <c r="E1562" s="48">
        <v>50</v>
      </c>
      <c r="F1562" s="49">
        <v>1.5</v>
      </c>
      <c r="G1562" s="48">
        <v>0.77</v>
      </c>
      <c r="H1562" s="48">
        <v>0.83</v>
      </c>
      <c r="I1562" s="48">
        <v>8</v>
      </c>
      <c r="J1562" s="55">
        <f>Table1[[#This Row],[APU
(units)]]+(Table1[[#This Row],[APU Trend]]*Table1[[#This Row],[APU
(units)]])</f>
        <v>125</v>
      </c>
      <c r="K1562" s="55" t="str">
        <f>IF(Table1[[#This Row],[On Hand Stock (units)]]&gt;J1562,"Yes","No")</f>
        <v>No</v>
      </c>
      <c r="L1562" s="55">
        <f>Table1[[#This Row],[Lead Time (days)]]/Table1[[#This Row],[S-OTD]]</f>
        <v>10.38961038961039</v>
      </c>
      <c r="M1562" s="55">
        <f>(Table1[[#This Row],[Demand variability (COV)]]/100)*E1562</f>
        <v>0.41499999999999998</v>
      </c>
      <c r="N1562" s="55">
        <f>AVERAGE(Table1[[#This Row],[Lead Time (days)]],Table1[[#This Row],[Exp. Lead time]])</f>
        <v>9.1948051948051948</v>
      </c>
      <c r="O1562" s="55">
        <f>(Table1[[#This Row],[Exp. Lead time]]-N1562)^2</f>
        <v>1.4275594535334795</v>
      </c>
      <c r="P1562" s="55">
        <v>1.4275594535334795</v>
      </c>
      <c r="Q1562" s="55">
        <f>1.64*SQRT(Table1[[#This Row],[Lead Time (days)]]*(M1562^2)+Table1[[#This Row],[APU
(units)]]*P1562)</f>
        <v>13.988707095052863</v>
      </c>
      <c r="R1562" s="58">
        <f>Table1[[#This Row],[Safety Stock]]+(E1562/30)*Table1[[#This Row],[Lead Time (days)]]</f>
        <v>27.322040428386195</v>
      </c>
      <c r="S1562" s="58" t="str">
        <f>IF(Table1[[#This Row],[On Hand Stock (units)]]&gt;R1562,"yes","no")</f>
        <v>no</v>
      </c>
      <c r="T1562" s="59">
        <f>Table1[[#This Row],[On Hand Stock (units)]]-J1562</f>
        <v>-110.15004722549133</v>
      </c>
      <c r="U1562" s="59">
        <f>Table1[[#This Row],[Exp. Lead time]]*Table1[[#This Row],[APU
(units)]]/30</f>
        <v>17.316017316017316</v>
      </c>
      <c r="V1562" s="59">
        <f>Table1[[#This Row],[On Hand Stock (units)]]+U1562</f>
        <v>32.165970090525981</v>
      </c>
      <c r="W1562" s="59" t="str">
        <f>IF(Table1[[#This Row],[On hand quantity after purchase]]&gt;Table1[[#This Row],[APU  Projection for oct]],"Yes","No")</f>
        <v>No</v>
      </c>
      <c r="X1562" s="59">
        <f>AE1562-Table1[[#This Row],[On Hand Stock (units)]]</f>
        <v>5853.8436472254907</v>
      </c>
      <c r="Y1562" s="59">
        <f>MAX(Table1[[#This Row],[Qty required to meet next quarter]],Table1[[#This Row],[MOQ/One lead time demand]])</f>
        <v>5853.8436472254907</v>
      </c>
      <c r="Z1562" s="59">
        <f>Table1[[#This Row],[Qty to purchase]]*Table1[[#This Row],[Std. Price ($)]]</f>
        <v>57257.357913121486</v>
      </c>
      <c r="AA1562" s="59"/>
      <c r="AB1562" s="59"/>
      <c r="AC1562" s="61">
        <f>Table1[[#This Row],[On Hand Stock (units)]]-(12*Table1[[#This Row],[APU
(units)]])</f>
        <v>-585.15004722549133</v>
      </c>
      <c r="AD1562" s="64">
        <v>600</v>
      </c>
      <c r="AE1562" s="65">
        <f>AD1562*Table1[[#This Row],[Std. Price ($)]]</f>
        <v>5868.6935999999996</v>
      </c>
    </row>
    <row r="1563" spans="1:31" ht="18.5" x14ac:dyDescent="0.35">
      <c r="A1563" s="46">
        <v>55477.949263951596</v>
      </c>
      <c r="B1563" s="47">
        <v>7.5328550000000005</v>
      </c>
      <c r="C1563" s="47">
        <v>108.49299974795903</v>
      </c>
      <c r="D1563" s="47">
        <f>Table1[[#This Row],[On-Hand Stock ($)]]/Table1[[#This Row],[Std. Price ($)]]</f>
        <v>14.402640134180071</v>
      </c>
      <c r="E1563" s="48">
        <v>98</v>
      </c>
      <c r="F1563" s="49">
        <v>-0.4</v>
      </c>
      <c r="G1563" s="48">
        <v>0.77</v>
      </c>
      <c r="H1563" s="48">
        <v>0.25</v>
      </c>
      <c r="I1563" s="48">
        <v>8</v>
      </c>
      <c r="J1563" s="55">
        <f>Table1[[#This Row],[APU
(units)]]+(Table1[[#This Row],[APU Trend]]*Table1[[#This Row],[APU
(units)]])</f>
        <v>58.8</v>
      </c>
      <c r="K1563" s="55" t="str">
        <f>IF(Table1[[#This Row],[On Hand Stock (units)]]&gt;J1563,"Yes","No")</f>
        <v>No</v>
      </c>
      <c r="L1563" s="55">
        <f>Table1[[#This Row],[Lead Time (days)]]/Table1[[#This Row],[S-OTD]]</f>
        <v>10.38961038961039</v>
      </c>
      <c r="M1563" s="55">
        <f>(Table1[[#This Row],[Demand variability (COV)]]/100)*E1563</f>
        <v>0.245</v>
      </c>
      <c r="N1563" s="55">
        <f>AVERAGE(Table1[[#This Row],[Lead Time (days)]],Table1[[#This Row],[Exp. Lead time]])</f>
        <v>9.1948051948051948</v>
      </c>
      <c r="O1563" s="55">
        <f>(Table1[[#This Row],[Exp. Lead time]]-N1563)^2</f>
        <v>1.4275594535334795</v>
      </c>
      <c r="P1563" s="55">
        <v>1.4275594535334795</v>
      </c>
      <c r="Q1563" s="55">
        <f>1.64*SQRT(Table1[[#This Row],[Lead Time (days)]]*(M1563^2)+Table1[[#This Row],[APU
(units)]]*P1563)</f>
        <v>19.43112988814385</v>
      </c>
      <c r="R1563" s="58">
        <f>Table1[[#This Row],[Safety Stock]]+(E1563/30)*Table1[[#This Row],[Lead Time (days)]]</f>
        <v>45.564463221477183</v>
      </c>
      <c r="S1563" s="58" t="str">
        <f>IF(Table1[[#This Row],[On Hand Stock (units)]]&gt;R1563,"yes","no")</f>
        <v>no</v>
      </c>
      <c r="T1563" s="59">
        <f>Table1[[#This Row],[On Hand Stock (units)]]-J1563</f>
        <v>-44.397359865819922</v>
      </c>
      <c r="U1563" s="59">
        <f>Table1[[#This Row],[Exp. Lead time]]*Table1[[#This Row],[APU
(units)]]/30</f>
        <v>33.939393939393938</v>
      </c>
      <c r="V1563" s="59">
        <f>Table1[[#This Row],[On Hand Stock (units)]]+U1563</f>
        <v>48.342034073574013</v>
      </c>
      <c r="W1563" s="59" t="str">
        <f>IF(Table1[[#This Row],[On hand quantity after purchase]]&gt;Table1[[#This Row],[APU  Projection for oct]],"Yes","No")</f>
        <v>No</v>
      </c>
      <c r="X1563" s="59">
        <f>AE1563-Table1[[#This Row],[On Hand Stock (units)]]</f>
        <v>428.52923386581978</v>
      </c>
      <c r="Y1563" s="59">
        <f>MAX(Table1[[#This Row],[Qty required to meet next quarter]],Table1[[#This Row],[MOQ/One lead time demand]])</f>
        <v>428.52923386581978</v>
      </c>
      <c r="Z1563" s="59">
        <f>Table1[[#This Row],[Qty to purchase]]*Table1[[#This Row],[Std. Price ($)]]</f>
        <v>3228.0485819723099</v>
      </c>
      <c r="AA1563" s="59"/>
      <c r="AB1563" s="59"/>
      <c r="AC1563" s="61">
        <f>Table1[[#This Row],[On Hand Stock (units)]]-(12*Table1[[#This Row],[APU
(units)]])</f>
        <v>-1161.59735986582</v>
      </c>
      <c r="AD1563" s="64">
        <v>58.799999999999969</v>
      </c>
      <c r="AE1563" s="65">
        <f>AD1563*Table1[[#This Row],[Std. Price ($)]]</f>
        <v>442.93187399999982</v>
      </c>
    </row>
    <row r="1564" spans="1:31" ht="18.5" x14ac:dyDescent="0.35">
      <c r="A1564" s="46">
        <v>35251.071416667954</v>
      </c>
      <c r="B1564" s="47">
        <v>12.860485000000001</v>
      </c>
      <c r="C1564" s="47">
        <v>161.36622357728473</v>
      </c>
      <c r="D1564" s="47">
        <f>Table1[[#This Row],[On-Hand Stock ($)]]/Table1[[#This Row],[Std. Price ($)]]</f>
        <v>12.547444639707191</v>
      </c>
      <c r="E1564" s="48">
        <v>50</v>
      </c>
      <c r="F1564" s="49">
        <v>-0.1</v>
      </c>
      <c r="G1564" s="48">
        <v>0.77</v>
      </c>
      <c r="H1564" s="48">
        <v>0.7</v>
      </c>
      <c r="I1564" s="48">
        <v>8</v>
      </c>
      <c r="J1564" s="55">
        <f>Table1[[#This Row],[APU
(units)]]+(Table1[[#This Row],[APU Trend]]*Table1[[#This Row],[APU
(units)]])</f>
        <v>45</v>
      </c>
      <c r="K1564" s="55" t="str">
        <f>IF(Table1[[#This Row],[On Hand Stock (units)]]&gt;J1564,"Yes","No")</f>
        <v>No</v>
      </c>
      <c r="L1564" s="55">
        <f>Table1[[#This Row],[Lead Time (days)]]/Table1[[#This Row],[S-OTD]]</f>
        <v>10.38961038961039</v>
      </c>
      <c r="M1564" s="55">
        <f>(Table1[[#This Row],[Demand variability (COV)]]/100)*E1564</f>
        <v>0.35</v>
      </c>
      <c r="N1564" s="55">
        <f>AVERAGE(Table1[[#This Row],[Lead Time (days)]],Table1[[#This Row],[Exp. Lead time]])</f>
        <v>9.1948051948051948</v>
      </c>
      <c r="O1564" s="55">
        <f>(Table1[[#This Row],[Exp. Lead time]]-N1564)^2</f>
        <v>1.4275594535334795</v>
      </c>
      <c r="P1564" s="55">
        <v>1.4275594535334795</v>
      </c>
      <c r="Q1564" s="55">
        <f>1.64*SQRT(Table1[[#This Row],[Lead Time (days)]]*(M1564^2)+Table1[[#This Row],[APU
(units)]]*P1564)</f>
        <v>13.95041229896745</v>
      </c>
      <c r="R1564" s="58">
        <f>Table1[[#This Row],[Safety Stock]]+(E1564/30)*Table1[[#This Row],[Lead Time (days)]]</f>
        <v>27.283745632300786</v>
      </c>
      <c r="S1564" s="58" t="str">
        <f>IF(Table1[[#This Row],[On Hand Stock (units)]]&gt;R1564,"yes","no")</f>
        <v>no</v>
      </c>
      <c r="T1564" s="59">
        <f>Table1[[#This Row],[On Hand Stock (units)]]-J1564</f>
        <v>-32.452555360292806</v>
      </c>
      <c r="U1564" s="59">
        <f>Table1[[#This Row],[Exp. Lead time]]*Table1[[#This Row],[APU
(units)]]/30</f>
        <v>17.316017316017316</v>
      </c>
      <c r="V1564" s="59">
        <f>Table1[[#This Row],[On Hand Stock (units)]]+U1564</f>
        <v>29.863461955724507</v>
      </c>
      <c r="W1564" s="59" t="str">
        <f>IF(Table1[[#This Row],[On hand quantity after purchase]]&gt;Table1[[#This Row],[APU  Projection for oct]],"Yes","No")</f>
        <v>No</v>
      </c>
      <c r="X1564" s="59">
        <f>AE1564-Table1[[#This Row],[On Hand Stock (units)]]</f>
        <v>1530.7107553602928</v>
      </c>
      <c r="Y1564" s="59">
        <f>MAX(Table1[[#This Row],[Qty required to meet next quarter]],Table1[[#This Row],[MOQ/One lead time demand]])</f>
        <v>1530.7107553602928</v>
      </c>
      <c r="Z1564" s="59">
        <f>Table1[[#This Row],[Qty to purchase]]*Table1[[#This Row],[Std. Price ($)]]</f>
        <v>19685.682708649714</v>
      </c>
      <c r="AA1564" s="59"/>
      <c r="AB1564" s="59"/>
      <c r="AC1564" s="61">
        <f>Table1[[#This Row],[On Hand Stock (units)]]-(12*Table1[[#This Row],[APU
(units)]])</f>
        <v>-587.45255536029276</v>
      </c>
      <c r="AD1564" s="64">
        <v>120</v>
      </c>
      <c r="AE1564" s="65">
        <f>AD1564*Table1[[#This Row],[Std. Price ($)]]</f>
        <v>1543.2582</v>
      </c>
    </row>
    <row r="1565" spans="1:31" ht="18.5" x14ac:dyDescent="0.35">
      <c r="A1565" s="46">
        <v>55482.663584857604</v>
      </c>
      <c r="B1565" s="47">
        <v>55.826100000000004</v>
      </c>
      <c r="C1565" s="47">
        <v>132.57091135876482</v>
      </c>
      <c r="D1565" s="47">
        <f>Table1[[#This Row],[On-Hand Stock ($)]]/Table1[[#This Row],[Std. Price ($)]]</f>
        <v>2.3747120318052812</v>
      </c>
      <c r="E1565" s="48">
        <v>10</v>
      </c>
      <c r="F1565" s="49">
        <v>0.5</v>
      </c>
      <c r="G1565" s="48">
        <v>0.77</v>
      </c>
      <c r="H1565" s="48">
        <v>0.72</v>
      </c>
      <c r="I1565" s="48">
        <v>8</v>
      </c>
      <c r="J1565" s="55">
        <f>Table1[[#This Row],[APU
(units)]]+(Table1[[#This Row],[APU Trend]]*Table1[[#This Row],[APU
(units)]])</f>
        <v>15</v>
      </c>
      <c r="K1565" s="55" t="str">
        <f>IF(Table1[[#This Row],[On Hand Stock (units)]]&gt;J1565,"Yes","No")</f>
        <v>No</v>
      </c>
      <c r="L1565" s="55">
        <f>Table1[[#This Row],[Lead Time (days)]]/Table1[[#This Row],[S-OTD]]</f>
        <v>10.38961038961039</v>
      </c>
      <c r="M1565" s="55">
        <f>(Table1[[#This Row],[Demand variability (COV)]]/100)*E1565</f>
        <v>7.1999999999999995E-2</v>
      </c>
      <c r="N1565" s="55">
        <f>AVERAGE(Table1[[#This Row],[Lead Time (days)]],Table1[[#This Row],[Exp. Lead time]])</f>
        <v>9.1948051948051948</v>
      </c>
      <c r="O1565" s="55">
        <f>(Table1[[#This Row],[Exp. Lead time]]-N1565)^2</f>
        <v>1.4275594535334795</v>
      </c>
      <c r="P1565" s="55">
        <v>1.4275594535334795</v>
      </c>
      <c r="Q1565" s="55">
        <f>1.64*SQRT(Table1[[#This Row],[Lead Time (days)]]*(M1565^2)+Table1[[#This Row],[APU
(units)]]*P1565)</f>
        <v>6.2054155504233934</v>
      </c>
      <c r="R1565" s="58">
        <f>Table1[[#This Row],[Safety Stock]]+(E1565/30)*Table1[[#This Row],[Lead Time (days)]]</f>
        <v>8.8720822170900604</v>
      </c>
      <c r="S1565" s="58" t="str">
        <f>IF(Table1[[#This Row],[On Hand Stock (units)]]&gt;R1565,"yes","no")</f>
        <v>no</v>
      </c>
      <c r="T1565" s="59">
        <f>Table1[[#This Row],[On Hand Stock (units)]]-J1565</f>
        <v>-12.625287968194719</v>
      </c>
      <c r="U1565" s="59">
        <f>Table1[[#This Row],[Exp. Lead time]]*Table1[[#This Row],[APU
(units)]]/30</f>
        <v>3.4632034632034632</v>
      </c>
      <c r="V1565" s="59">
        <f>Table1[[#This Row],[On Hand Stock (units)]]+U1565</f>
        <v>5.837915495008744</v>
      </c>
      <c r="W1565" s="59" t="str">
        <f>IF(Table1[[#This Row],[On hand quantity after purchase]]&gt;Table1[[#This Row],[APU  Projection for oct]],"Yes","No")</f>
        <v>No</v>
      </c>
      <c r="X1565" s="59">
        <f>AE1565-Table1[[#This Row],[On Hand Stock (units)]]</f>
        <v>3347.191287968195</v>
      </c>
      <c r="Y1565" s="59">
        <f>MAX(Table1[[#This Row],[Qty required to meet next quarter]],Table1[[#This Row],[MOQ/One lead time demand]])</f>
        <v>3347.191287968195</v>
      </c>
      <c r="Z1565" s="59">
        <f>Table1[[#This Row],[Qty to purchase]]*Table1[[#This Row],[Std. Price ($)]]</f>
        <v>186860.63556124127</v>
      </c>
      <c r="AA1565" s="59"/>
      <c r="AB1565" s="59"/>
      <c r="AC1565" s="61">
        <f>Table1[[#This Row],[On Hand Stock (units)]]-(12*Table1[[#This Row],[APU
(units)]])</f>
        <v>-117.62528796819471</v>
      </c>
      <c r="AD1565" s="64">
        <v>60</v>
      </c>
      <c r="AE1565" s="65">
        <f>AD1565*Table1[[#This Row],[Std. Price ($)]]</f>
        <v>3349.5660000000003</v>
      </c>
    </row>
    <row r="1566" spans="1:31" ht="18.5" x14ac:dyDescent="0.35">
      <c r="A1566" s="46">
        <v>52870.465679208144</v>
      </c>
      <c r="B1566" s="47">
        <v>18.820153000000001</v>
      </c>
      <c r="C1566" s="47">
        <v>86.783678078946494</v>
      </c>
      <c r="D1566" s="47">
        <f>Table1[[#This Row],[On-Hand Stock ($)]]/Table1[[#This Row],[Std. Price ($)]]</f>
        <v>4.6112100193312182</v>
      </c>
      <c r="E1566" s="48">
        <v>10</v>
      </c>
      <c r="F1566" s="49">
        <v>1.2</v>
      </c>
      <c r="G1566" s="48">
        <v>0.77</v>
      </c>
      <c r="H1566" s="48">
        <v>1.43</v>
      </c>
      <c r="I1566" s="48">
        <v>8</v>
      </c>
      <c r="J1566" s="55">
        <f>Table1[[#This Row],[APU
(units)]]+(Table1[[#This Row],[APU Trend]]*Table1[[#This Row],[APU
(units)]])</f>
        <v>22</v>
      </c>
      <c r="K1566" s="55" t="str">
        <f>IF(Table1[[#This Row],[On Hand Stock (units)]]&gt;J1566,"Yes","No")</f>
        <v>No</v>
      </c>
      <c r="L1566" s="55">
        <f>Table1[[#This Row],[Lead Time (days)]]/Table1[[#This Row],[S-OTD]]</f>
        <v>10.38961038961039</v>
      </c>
      <c r="M1566" s="55">
        <f>(Table1[[#This Row],[Demand variability (COV)]]/100)*E1566</f>
        <v>0.14300000000000002</v>
      </c>
      <c r="N1566" s="55">
        <f>AVERAGE(Table1[[#This Row],[Lead Time (days)]],Table1[[#This Row],[Exp. Lead time]])</f>
        <v>9.1948051948051948</v>
      </c>
      <c r="O1566" s="55">
        <f>(Table1[[#This Row],[Exp. Lead time]]-N1566)^2</f>
        <v>1.4275594535334795</v>
      </c>
      <c r="P1566" s="55">
        <v>1.4275594535334795</v>
      </c>
      <c r="Q1566" s="55">
        <f>1.64*SQRT(Table1[[#This Row],[Lead Time (days)]]*(M1566^2)+Table1[[#This Row],[APU
(units)]]*P1566)</f>
        <v>6.2318244604157824</v>
      </c>
      <c r="R1566" s="58">
        <f>Table1[[#This Row],[Safety Stock]]+(E1566/30)*Table1[[#This Row],[Lead Time (days)]]</f>
        <v>8.8984911270824494</v>
      </c>
      <c r="S1566" s="58" t="str">
        <f>IF(Table1[[#This Row],[On Hand Stock (units)]]&gt;R1566,"yes","no")</f>
        <v>no</v>
      </c>
      <c r="T1566" s="59">
        <f>Table1[[#This Row],[On Hand Stock (units)]]-J1566</f>
        <v>-17.388789980668783</v>
      </c>
      <c r="U1566" s="59">
        <f>Table1[[#This Row],[Exp. Lead time]]*Table1[[#This Row],[APU
(units)]]/30</f>
        <v>3.4632034632034632</v>
      </c>
      <c r="V1566" s="59">
        <f>Table1[[#This Row],[On Hand Stock (units)]]+U1566</f>
        <v>8.0744134825346805</v>
      </c>
      <c r="W1566" s="59" t="str">
        <f>IF(Table1[[#This Row],[On hand quantity after purchase]]&gt;Table1[[#This Row],[APU  Projection for oct]],"Yes","No")</f>
        <v>No</v>
      </c>
      <c r="X1566" s="59">
        <f>AE1566-Table1[[#This Row],[On Hand Stock (units)]]</f>
        <v>1915.0443959806689</v>
      </c>
      <c r="Y1566" s="59">
        <f>MAX(Table1[[#This Row],[Qty required to meet next quarter]],Table1[[#This Row],[MOQ/One lead time demand]])</f>
        <v>1915.0443959806689</v>
      </c>
      <c r="Z1566" s="59">
        <f>Table1[[#This Row],[Qty to purchase]]*Table1[[#This Row],[Std. Price ($)]]</f>
        <v>36041.428534148778</v>
      </c>
      <c r="AA1566" s="59"/>
      <c r="AB1566" s="59"/>
      <c r="AC1566" s="61">
        <f>Table1[[#This Row],[On Hand Stock (units)]]-(12*Table1[[#This Row],[APU
(units)]])</f>
        <v>-115.38878998066878</v>
      </c>
      <c r="AD1566" s="64">
        <v>102</v>
      </c>
      <c r="AE1566" s="65">
        <f>AD1566*Table1[[#This Row],[Std. Price ($)]]</f>
        <v>1919.655606</v>
      </c>
    </row>
    <row r="1567" spans="1:31" ht="18.5" x14ac:dyDescent="0.35">
      <c r="A1567" s="46">
        <v>21901.577391093419</v>
      </c>
      <c r="B1567" s="47">
        <v>5.7872210000000006</v>
      </c>
      <c r="C1567" s="47">
        <v>61.069573753504088</v>
      </c>
      <c r="D1567" s="47">
        <f>Table1[[#This Row],[On-Hand Stock ($)]]/Table1[[#This Row],[Std. Price ($)]]</f>
        <v>10.552486893710139</v>
      </c>
      <c r="E1567" s="48">
        <v>66</v>
      </c>
      <c r="F1567" s="49">
        <v>0.5</v>
      </c>
      <c r="G1567" s="48">
        <v>0.77</v>
      </c>
      <c r="H1567" s="48">
        <v>0.25</v>
      </c>
      <c r="I1567" s="48">
        <v>8</v>
      </c>
      <c r="J1567" s="55">
        <f>Table1[[#This Row],[APU
(units)]]+(Table1[[#This Row],[APU Trend]]*Table1[[#This Row],[APU
(units)]])</f>
        <v>99</v>
      </c>
      <c r="K1567" s="55" t="str">
        <f>IF(Table1[[#This Row],[On Hand Stock (units)]]&gt;J1567,"Yes","No")</f>
        <v>No</v>
      </c>
      <c r="L1567" s="55">
        <f>Table1[[#This Row],[Lead Time (days)]]/Table1[[#This Row],[S-OTD]]</f>
        <v>10.38961038961039</v>
      </c>
      <c r="M1567" s="55">
        <f>(Table1[[#This Row],[Demand variability (COV)]]/100)*E1567</f>
        <v>0.16500000000000001</v>
      </c>
      <c r="N1567" s="55">
        <f>AVERAGE(Table1[[#This Row],[Lead Time (days)]],Table1[[#This Row],[Exp. Lead time]])</f>
        <v>9.1948051948051948</v>
      </c>
      <c r="O1567" s="55">
        <f>(Table1[[#This Row],[Exp. Lead time]]-N1567)^2</f>
        <v>1.4275594535334795</v>
      </c>
      <c r="P1567" s="55">
        <v>1.4275594535334795</v>
      </c>
      <c r="Q1567" s="55">
        <f>1.64*SQRT(Table1[[#This Row],[Lead Time (days)]]*(M1567^2)+Table1[[#This Row],[APU
(units)]]*P1567)</f>
        <v>15.937283730007463</v>
      </c>
      <c r="R1567" s="58">
        <f>Table1[[#This Row],[Safety Stock]]+(E1567/30)*Table1[[#This Row],[Lead Time (days)]]</f>
        <v>33.537283730007466</v>
      </c>
      <c r="S1567" s="58" t="str">
        <f>IF(Table1[[#This Row],[On Hand Stock (units)]]&gt;R1567,"yes","no")</f>
        <v>no</v>
      </c>
      <c r="T1567" s="59">
        <f>Table1[[#This Row],[On Hand Stock (units)]]-J1567</f>
        <v>-88.447513106289861</v>
      </c>
      <c r="U1567" s="59">
        <f>Table1[[#This Row],[Exp. Lead time]]*Table1[[#This Row],[APU
(units)]]/30</f>
        <v>22.857142857142854</v>
      </c>
      <c r="V1567" s="59">
        <f>Table1[[#This Row],[On Hand Stock (units)]]+U1567</f>
        <v>33.409629750852993</v>
      </c>
      <c r="W1567" s="59" t="str">
        <f>IF(Table1[[#This Row],[On hand quantity after purchase]]&gt;Table1[[#This Row],[APU  Projection for oct]],"Yes","No")</f>
        <v>No</v>
      </c>
      <c r="X1567" s="59">
        <f>AE1567-Table1[[#This Row],[On Hand Stock (units)]]</f>
        <v>2281.1870291062901</v>
      </c>
      <c r="Y1567" s="59">
        <f>MAX(Table1[[#This Row],[Qty required to meet next quarter]],Table1[[#This Row],[MOQ/One lead time demand]])</f>
        <v>2281.1870291062901</v>
      </c>
      <c r="Z1567" s="59">
        <f>Table1[[#This Row],[Qty to purchase]]*Table1[[#This Row],[Std. Price ($)]]</f>
        <v>13201.733479771534</v>
      </c>
      <c r="AA1567" s="59"/>
      <c r="AB1567" s="59"/>
      <c r="AC1567" s="61">
        <f>Table1[[#This Row],[On Hand Stock (units)]]-(12*Table1[[#This Row],[APU
(units)]])</f>
        <v>-781.44751310628988</v>
      </c>
      <c r="AD1567" s="64">
        <v>396</v>
      </c>
      <c r="AE1567" s="65">
        <f>AD1567*Table1[[#This Row],[Std. Price ($)]]</f>
        <v>2291.7395160000001</v>
      </c>
    </row>
    <row r="1568" spans="1:31" ht="18.5" x14ac:dyDescent="0.35">
      <c r="A1568" s="46">
        <v>95729.658770773909</v>
      </c>
      <c r="B1568" s="47">
        <v>26.188624000000001</v>
      </c>
      <c r="C1568" s="47">
        <v>177.60493795476316</v>
      </c>
      <c r="D1568" s="47">
        <f>Table1[[#This Row],[On-Hand Stock ($)]]/Table1[[#This Row],[Std. Price ($)]]</f>
        <v>6.7817590551822482</v>
      </c>
      <c r="E1568" s="48">
        <v>10</v>
      </c>
      <c r="F1568" s="49">
        <v>1.2</v>
      </c>
      <c r="G1568" s="48">
        <v>0.77</v>
      </c>
      <c r="H1568" s="48">
        <v>2.16</v>
      </c>
      <c r="I1568" s="48">
        <v>8</v>
      </c>
      <c r="J1568" s="55">
        <f>Table1[[#This Row],[APU
(units)]]+(Table1[[#This Row],[APU Trend]]*Table1[[#This Row],[APU
(units)]])</f>
        <v>22</v>
      </c>
      <c r="K1568" s="55" t="str">
        <f>IF(Table1[[#This Row],[On Hand Stock (units)]]&gt;J1568,"Yes","No")</f>
        <v>No</v>
      </c>
      <c r="L1568" s="55">
        <f>Table1[[#This Row],[Lead Time (days)]]/Table1[[#This Row],[S-OTD]]</f>
        <v>10.38961038961039</v>
      </c>
      <c r="M1568" s="55">
        <f>(Table1[[#This Row],[Demand variability (COV)]]/100)*E1568</f>
        <v>0.21600000000000003</v>
      </c>
      <c r="N1568" s="55">
        <f>AVERAGE(Table1[[#This Row],[Lead Time (days)]],Table1[[#This Row],[Exp. Lead time]])</f>
        <v>9.1948051948051948</v>
      </c>
      <c r="O1568" s="55">
        <f>(Table1[[#This Row],[Exp. Lead time]]-N1568)^2</f>
        <v>1.4275594535334795</v>
      </c>
      <c r="P1568" s="55">
        <v>1.4275594535334795</v>
      </c>
      <c r="Q1568" s="55">
        <f>1.64*SQRT(Table1[[#This Row],[Lead Time (days)]]*(M1568^2)+Table1[[#This Row],[APU
(units)]]*P1568)</f>
        <v>6.2769042435771203</v>
      </c>
      <c r="R1568" s="58">
        <f>Table1[[#This Row],[Safety Stock]]+(E1568/30)*Table1[[#This Row],[Lead Time (days)]]</f>
        <v>8.9435709102437873</v>
      </c>
      <c r="S1568" s="58" t="str">
        <f>IF(Table1[[#This Row],[On Hand Stock (units)]]&gt;R1568,"yes","no")</f>
        <v>no</v>
      </c>
      <c r="T1568" s="59">
        <f>Table1[[#This Row],[On Hand Stock (units)]]-J1568</f>
        <v>-15.218240944817751</v>
      </c>
      <c r="U1568" s="59">
        <f>Table1[[#This Row],[Exp. Lead time]]*Table1[[#This Row],[APU
(units)]]/30</f>
        <v>3.4632034632034632</v>
      </c>
      <c r="V1568" s="59">
        <f>Table1[[#This Row],[On Hand Stock (units)]]+U1568</f>
        <v>10.244962518385712</v>
      </c>
      <c r="W1568" s="59" t="str">
        <f>IF(Table1[[#This Row],[On hand quantity after purchase]]&gt;Table1[[#This Row],[APU  Projection for oct]],"Yes","No")</f>
        <v>No</v>
      </c>
      <c r="X1568" s="59">
        <f>AE1568-Table1[[#This Row],[On Hand Stock (units)]]</f>
        <v>2664.457888944818</v>
      </c>
      <c r="Y1568" s="59">
        <f>MAX(Table1[[#This Row],[Qty required to meet next quarter]],Table1[[#This Row],[MOQ/One lead time demand]])</f>
        <v>2664.457888944818</v>
      </c>
      <c r="Z1568" s="59">
        <f>Table1[[#This Row],[Qty to purchase]]*Table1[[#This Row],[Std. Price ($)]]</f>
        <v>69778.485817409601</v>
      </c>
      <c r="AA1568" s="59"/>
      <c r="AB1568" s="59"/>
      <c r="AC1568" s="61">
        <f>Table1[[#This Row],[On Hand Stock (units)]]-(12*Table1[[#This Row],[APU
(units)]])</f>
        <v>-113.21824094481775</v>
      </c>
      <c r="AD1568" s="64">
        <v>102</v>
      </c>
      <c r="AE1568" s="65">
        <f>AD1568*Table1[[#This Row],[Std. Price ($)]]</f>
        <v>2671.2396480000002</v>
      </c>
    </row>
    <row r="1569" spans="1:31" ht="18.5" x14ac:dyDescent="0.35">
      <c r="A1569" s="46">
        <v>86267.46835190538</v>
      </c>
      <c r="B1569" s="47">
        <v>7.2953980000000005</v>
      </c>
      <c r="C1569" s="47">
        <v>71.455438602338944</v>
      </c>
      <c r="D1569" s="47">
        <f>Table1[[#This Row],[On-Hand Stock ($)]]/Table1[[#This Row],[Std. Price ($)]]</f>
        <v>9.7945908643145909</v>
      </c>
      <c r="E1569" s="48">
        <v>26</v>
      </c>
      <c r="F1569" s="49">
        <v>0.8</v>
      </c>
      <c r="G1569" s="48">
        <v>0.77</v>
      </c>
      <c r="H1569" s="48">
        <v>1.06</v>
      </c>
      <c r="I1569" s="48">
        <v>8</v>
      </c>
      <c r="J1569" s="55">
        <f>Table1[[#This Row],[APU
(units)]]+(Table1[[#This Row],[APU Trend]]*Table1[[#This Row],[APU
(units)]])</f>
        <v>46.8</v>
      </c>
      <c r="K1569" s="55" t="str">
        <f>IF(Table1[[#This Row],[On Hand Stock (units)]]&gt;J1569,"Yes","No")</f>
        <v>No</v>
      </c>
      <c r="L1569" s="55">
        <f>Table1[[#This Row],[Lead Time (days)]]/Table1[[#This Row],[S-OTD]]</f>
        <v>10.38961038961039</v>
      </c>
      <c r="M1569" s="55">
        <f>(Table1[[#This Row],[Demand variability (COV)]]/100)*E1569</f>
        <v>0.27560000000000001</v>
      </c>
      <c r="N1569" s="55">
        <f>AVERAGE(Table1[[#This Row],[Lead Time (days)]],Table1[[#This Row],[Exp. Lead time]])</f>
        <v>9.1948051948051948</v>
      </c>
      <c r="O1569" s="55">
        <f>(Table1[[#This Row],[Exp. Lead time]]-N1569)^2</f>
        <v>1.4275594535334795</v>
      </c>
      <c r="P1569" s="55">
        <v>1.4275594535334795</v>
      </c>
      <c r="Q1569" s="55">
        <f>1.64*SQRT(Table1[[#This Row],[Lead Time (days)]]*(M1569^2)+Table1[[#This Row],[APU
(units)]]*P1569)</f>
        <v>10.072883293866896</v>
      </c>
      <c r="R1569" s="58">
        <f>Table1[[#This Row],[Safety Stock]]+(E1569/30)*Table1[[#This Row],[Lead Time (days)]]</f>
        <v>17.006216627200232</v>
      </c>
      <c r="S1569" s="58" t="str">
        <f>IF(Table1[[#This Row],[On Hand Stock (units)]]&gt;R1569,"yes","no")</f>
        <v>no</v>
      </c>
      <c r="T1569" s="59">
        <f>Table1[[#This Row],[On Hand Stock (units)]]-J1569</f>
        <v>-37.005409135685404</v>
      </c>
      <c r="U1569" s="59">
        <f>Table1[[#This Row],[Exp. Lead time]]*Table1[[#This Row],[APU
(units)]]/30</f>
        <v>9.004329004329005</v>
      </c>
      <c r="V1569" s="59">
        <f>Table1[[#This Row],[On Hand Stock (units)]]+U1569</f>
        <v>18.798919868643594</v>
      </c>
      <c r="W1569" s="59" t="str">
        <f>IF(Table1[[#This Row],[On hand quantity after purchase]]&gt;Table1[[#This Row],[APU  Projection for oct]],"Yes","No")</f>
        <v>No</v>
      </c>
      <c r="X1569" s="59">
        <f>AE1569-Table1[[#This Row],[On Hand Stock (units)]]</f>
        <v>1469.7121235356856</v>
      </c>
      <c r="Y1569" s="59">
        <f>MAX(Table1[[#This Row],[Qty required to meet next quarter]],Table1[[#This Row],[MOQ/One lead time demand]])</f>
        <v>1469.7121235356856</v>
      </c>
      <c r="Z1569" s="59">
        <f>Table1[[#This Row],[Qty to purchase]]*Table1[[#This Row],[Std. Price ($)]]</f>
        <v>10722.134886617994</v>
      </c>
      <c r="AA1569" s="59"/>
      <c r="AB1569" s="59"/>
      <c r="AC1569" s="61">
        <f>Table1[[#This Row],[On Hand Stock (units)]]-(12*Table1[[#This Row],[APU
(units)]])</f>
        <v>-302.20540913568539</v>
      </c>
      <c r="AD1569" s="64">
        <v>202.8</v>
      </c>
      <c r="AE1569" s="65">
        <f>AD1569*Table1[[#This Row],[Std. Price ($)]]</f>
        <v>1479.5067144000002</v>
      </c>
    </row>
    <row r="1570" spans="1:31" ht="18.5" x14ac:dyDescent="0.35">
      <c r="A1570" s="46">
        <v>49639.774334976028</v>
      </c>
      <c r="B1570" s="47">
        <v>200.611873</v>
      </c>
      <c r="C1570" s="47">
        <v>1411.1472547847404</v>
      </c>
      <c r="D1570" s="47">
        <f>Table1[[#This Row],[On-Hand Stock ($)]]/Table1[[#This Row],[Std. Price ($)]]</f>
        <v>7.0342160395698032</v>
      </c>
      <c r="E1570" s="48">
        <v>10</v>
      </c>
      <c r="F1570" s="49">
        <v>1.5</v>
      </c>
      <c r="G1570" s="48">
        <v>0.77</v>
      </c>
      <c r="H1570" s="48">
        <v>2.79</v>
      </c>
      <c r="I1570" s="48">
        <v>8</v>
      </c>
      <c r="J1570" s="55">
        <f>Table1[[#This Row],[APU
(units)]]+(Table1[[#This Row],[APU Trend]]*Table1[[#This Row],[APU
(units)]])</f>
        <v>25</v>
      </c>
      <c r="K1570" s="55" t="str">
        <f>IF(Table1[[#This Row],[On Hand Stock (units)]]&gt;J1570,"Yes","No")</f>
        <v>No</v>
      </c>
      <c r="L1570" s="55">
        <f>Table1[[#This Row],[Lead Time (days)]]/Table1[[#This Row],[S-OTD]]</f>
        <v>10.38961038961039</v>
      </c>
      <c r="M1570" s="55">
        <f>(Table1[[#This Row],[Demand variability (COV)]]/100)*E1570</f>
        <v>0.27900000000000003</v>
      </c>
      <c r="N1570" s="55">
        <f>AVERAGE(Table1[[#This Row],[Lead Time (days)]],Table1[[#This Row],[Exp. Lead time]])</f>
        <v>9.1948051948051948</v>
      </c>
      <c r="O1570" s="55">
        <f>(Table1[[#This Row],[Exp. Lead time]]-N1570)^2</f>
        <v>1.4275594535334795</v>
      </c>
      <c r="P1570" s="55">
        <v>1.4275594535334795</v>
      </c>
      <c r="Q1570" s="55">
        <f>1.64*SQRT(Table1[[#This Row],[Lead Time (days)]]*(M1570^2)+Table1[[#This Row],[APU
(units)]]*P1570)</f>
        <v>6.3301286156788681</v>
      </c>
      <c r="R1570" s="58">
        <f>Table1[[#This Row],[Safety Stock]]+(E1570/30)*Table1[[#This Row],[Lead Time (days)]]</f>
        <v>8.9967952823455342</v>
      </c>
      <c r="S1570" s="58" t="str">
        <f>IF(Table1[[#This Row],[On Hand Stock (units)]]&gt;R1570,"yes","no")</f>
        <v>no</v>
      </c>
      <c r="T1570" s="59">
        <f>Table1[[#This Row],[On Hand Stock (units)]]-J1570</f>
        <v>-17.965783960430198</v>
      </c>
      <c r="U1570" s="59">
        <f>Table1[[#This Row],[Exp. Lead time]]*Table1[[#This Row],[APU
(units)]]/30</f>
        <v>3.4632034632034632</v>
      </c>
      <c r="V1570" s="59">
        <f>Table1[[#This Row],[On Hand Stock (units)]]+U1570</f>
        <v>10.497419502773266</v>
      </c>
      <c r="W1570" s="59" t="str">
        <f>IF(Table1[[#This Row],[On hand quantity after purchase]]&gt;Table1[[#This Row],[APU  Projection for oct]],"Yes","No")</f>
        <v>No</v>
      </c>
      <c r="X1570" s="59">
        <f>AE1570-Table1[[#This Row],[On Hand Stock (units)]]</f>
        <v>24066.390543960431</v>
      </c>
      <c r="Y1570" s="59">
        <f>MAX(Table1[[#This Row],[Qty required to meet next quarter]],Table1[[#This Row],[MOQ/One lead time demand]])</f>
        <v>24066.390543960431</v>
      </c>
      <c r="Z1570" s="59">
        <f>Table1[[#This Row],[Qty to purchase]]*Table1[[#This Row],[Std. Price ($)]]</f>
        <v>4828003.6833733907</v>
      </c>
      <c r="AA1570" s="59"/>
      <c r="AB1570" s="59"/>
      <c r="AC1570" s="61">
        <f>Table1[[#This Row],[On Hand Stock (units)]]-(12*Table1[[#This Row],[APU
(units)]])</f>
        <v>-112.9657839604302</v>
      </c>
      <c r="AD1570" s="64">
        <v>120</v>
      </c>
      <c r="AE1570" s="65">
        <f>AD1570*Table1[[#This Row],[Std. Price ($)]]</f>
        <v>24073.424760000002</v>
      </c>
    </row>
    <row r="1571" spans="1:31" ht="18.5" x14ac:dyDescent="0.35">
      <c r="A1571" s="46">
        <v>76756.879890020398</v>
      </c>
      <c r="B1571" s="47">
        <v>29.076388000000001</v>
      </c>
      <c r="C1571" s="47">
        <v>115.3143538071489</v>
      </c>
      <c r="D1571" s="47">
        <f>Table1[[#This Row],[On-Hand Stock ($)]]/Table1[[#This Row],[Std. Price ($)]]</f>
        <v>3.965910545943633</v>
      </c>
      <c r="E1571" s="48">
        <v>26</v>
      </c>
      <c r="F1571" s="49">
        <v>1.5</v>
      </c>
      <c r="G1571" s="48">
        <v>0.77</v>
      </c>
      <c r="H1571" s="48">
        <v>0.4</v>
      </c>
      <c r="I1571" s="48">
        <v>8</v>
      </c>
      <c r="J1571" s="55">
        <f>Table1[[#This Row],[APU
(units)]]+(Table1[[#This Row],[APU Trend]]*Table1[[#This Row],[APU
(units)]])</f>
        <v>65</v>
      </c>
      <c r="K1571" s="55" t="str">
        <f>IF(Table1[[#This Row],[On Hand Stock (units)]]&gt;J1571,"Yes","No")</f>
        <v>No</v>
      </c>
      <c r="L1571" s="55">
        <f>Table1[[#This Row],[Lead Time (days)]]/Table1[[#This Row],[S-OTD]]</f>
        <v>10.38961038961039</v>
      </c>
      <c r="M1571" s="55">
        <f>(Table1[[#This Row],[Demand variability (COV)]]/100)*E1571</f>
        <v>0.10400000000000001</v>
      </c>
      <c r="N1571" s="55">
        <f>AVERAGE(Table1[[#This Row],[Lead Time (days)]],Table1[[#This Row],[Exp. Lead time]])</f>
        <v>9.1948051948051948</v>
      </c>
      <c r="O1571" s="55">
        <f>(Table1[[#This Row],[Exp. Lead time]]-N1571)^2</f>
        <v>1.4275594535334795</v>
      </c>
      <c r="P1571" s="55">
        <v>1.4275594535334795</v>
      </c>
      <c r="Q1571" s="55">
        <f>1.64*SQRT(Table1[[#This Row],[Lead Time (days)]]*(M1571^2)+Table1[[#This Row],[APU
(units)]]*P1571)</f>
        <v>10.003068892625642</v>
      </c>
      <c r="R1571" s="58">
        <f>Table1[[#This Row],[Safety Stock]]+(E1571/30)*Table1[[#This Row],[Lead Time (days)]]</f>
        <v>16.936402225958975</v>
      </c>
      <c r="S1571" s="58" t="str">
        <f>IF(Table1[[#This Row],[On Hand Stock (units)]]&gt;R1571,"yes","no")</f>
        <v>no</v>
      </c>
      <c r="T1571" s="59">
        <f>Table1[[#This Row],[On Hand Stock (units)]]-J1571</f>
        <v>-61.034089454056364</v>
      </c>
      <c r="U1571" s="59">
        <f>Table1[[#This Row],[Exp. Lead time]]*Table1[[#This Row],[APU
(units)]]/30</f>
        <v>9.004329004329005</v>
      </c>
      <c r="V1571" s="59">
        <f>Table1[[#This Row],[On Hand Stock (units)]]+U1571</f>
        <v>12.970239550272638</v>
      </c>
      <c r="W1571" s="59" t="str">
        <f>IF(Table1[[#This Row],[On hand quantity after purchase]]&gt;Table1[[#This Row],[APU  Projection for oct]],"Yes","No")</f>
        <v>No</v>
      </c>
      <c r="X1571" s="59">
        <f>AE1571-Table1[[#This Row],[On Hand Stock (units)]]</f>
        <v>9067.8671454540581</v>
      </c>
      <c r="Y1571" s="59">
        <f>MAX(Table1[[#This Row],[Qty required to meet next quarter]],Table1[[#This Row],[MOQ/One lead time demand]])</f>
        <v>9067.8671454540581</v>
      </c>
      <c r="Z1571" s="59">
        <f>Table1[[#This Row],[Qty to purchase]]*Table1[[#This Row],[Std. Price ($)]]</f>
        <v>263660.82345367462</v>
      </c>
      <c r="AA1571" s="59"/>
      <c r="AB1571" s="59"/>
      <c r="AC1571" s="61">
        <f>Table1[[#This Row],[On Hand Stock (units)]]-(12*Table1[[#This Row],[APU
(units)]])</f>
        <v>-308.03408945405636</v>
      </c>
      <c r="AD1571" s="64">
        <v>312</v>
      </c>
      <c r="AE1571" s="65">
        <f>AD1571*Table1[[#This Row],[Std. Price ($)]]</f>
        <v>9071.8330560000013</v>
      </c>
    </row>
    <row r="1572" spans="1:31" ht="18.5" x14ac:dyDescent="0.35">
      <c r="A1572" s="46">
        <v>89604.23049127702</v>
      </c>
      <c r="B1572" s="47">
        <v>7.8263460000000009</v>
      </c>
      <c r="C1572" s="47">
        <v>104.2784962374233</v>
      </c>
      <c r="D1572" s="47">
        <f>Table1[[#This Row],[On-Hand Stock ($)]]/Table1[[#This Row],[Std. Price ($)]]</f>
        <v>13.324033493717666</v>
      </c>
      <c r="E1572" s="48">
        <v>26</v>
      </c>
      <c r="F1572" s="49">
        <v>0.6</v>
      </c>
      <c r="G1572" s="48">
        <v>0.77</v>
      </c>
      <c r="H1572" s="48">
        <v>1.52</v>
      </c>
      <c r="I1572" s="48">
        <v>8</v>
      </c>
      <c r="J1572" s="55">
        <f>Table1[[#This Row],[APU
(units)]]+(Table1[[#This Row],[APU Trend]]*Table1[[#This Row],[APU
(units)]])</f>
        <v>41.6</v>
      </c>
      <c r="K1572" s="55" t="str">
        <f>IF(Table1[[#This Row],[On Hand Stock (units)]]&gt;J1572,"Yes","No")</f>
        <v>No</v>
      </c>
      <c r="L1572" s="55">
        <f>Table1[[#This Row],[Lead Time (days)]]/Table1[[#This Row],[S-OTD]]</f>
        <v>10.38961038961039</v>
      </c>
      <c r="M1572" s="55">
        <f>(Table1[[#This Row],[Demand variability (COV)]]/100)*E1572</f>
        <v>0.3952</v>
      </c>
      <c r="N1572" s="55">
        <f>AVERAGE(Table1[[#This Row],[Lead Time (days)]],Table1[[#This Row],[Exp. Lead time]])</f>
        <v>9.1948051948051948</v>
      </c>
      <c r="O1572" s="55">
        <f>(Table1[[#This Row],[Exp. Lead time]]-N1572)^2</f>
        <v>1.4275594535334795</v>
      </c>
      <c r="P1572" s="55">
        <v>1.4275594535334795</v>
      </c>
      <c r="Q1572" s="55">
        <f>1.64*SQRT(Table1[[#This Row],[Lead Time (days)]]*(M1572^2)+Table1[[#This Row],[APU
(units)]]*P1572)</f>
        <v>10.15820952712075</v>
      </c>
      <c r="R1572" s="58">
        <f>Table1[[#This Row],[Safety Stock]]+(E1572/30)*Table1[[#This Row],[Lead Time (days)]]</f>
        <v>17.091542860454084</v>
      </c>
      <c r="S1572" s="58" t="str">
        <f>IF(Table1[[#This Row],[On Hand Stock (units)]]&gt;R1572,"yes","no")</f>
        <v>no</v>
      </c>
      <c r="T1572" s="59">
        <f>Table1[[#This Row],[On Hand Stock (units)]]-J1572</f>
        <v>-28.275966506282337</v>
      </c>
      <c r="U1572" s="59">
        <f>Table1[[#This Row],[Exp. Lead time]]*Table1[[#This Row],[APU
(units)]]/30</f>
        <v>9.004329004329005</v>
      </c>
      <c r="V1572" s="59">
        <f>Table1[[#This Row],[On Hand Stock (units)]]+U1572</f>
        <v>22.328362498046673</v>
      </c>
      <c r="W1572" s="59" t="str">
        <f>IF(Table1[[#This Row],[On hand quantity after purchase]]&gt;Table1[[#This Row],[APU  Projection for oct]],"Yes","No")</f>
        <v>No</v>
      </c>
      <c r="X1572" s="59">
        <f>AE1572-Table1[[#This Row],[On Hand Stock (units)]]</f>
        <v>1329.6769401062827</v>
      </c>
      <c r="Y1572" s="59">
        <f>MAX(Table1[[#This Row],[Qty required to meet next quarter]],Table1[[#This Row],[MOQ/One lead time demand]])</f>
        <v>1329.6769401062827</v>
      </c>
      <c r="Z1572" s="59">
        <f>Table1[[#This Row],[Qty to purchase]]*Table1[[#This Row],[Std. Price ($)]]</f>
        <v>10406.511801493047</v>
      </c>
      <c r="AA1572" s="59"/>
      <c r="AB1572" s="59"/>
      <c r="AC1572" s="61">
        <f>Table1[[#This Row],[On Hand Stock (units)]]-(12*Table1[[#This Row],[APU
(units)]])</f>
        <v>-298.67596650628235</v>
      </c>
      <c r="AD1572" s="64">
        <v>171.60000000000002</v>
      </c>
      <c r="AE1572" s="65">
        <f>AD1572*Table1[[#This Row],[Std. Price ($)]]</f>
        <v>1343.0009736000004</v>
      </c>
    </row>
    <row r="1573" spans="1:31" ht="18.5" x14ac:dyDescent="0.35">
      <c r="A1573" s="46">
        <v>336.86919950258743</v>
      </c>
      <c r="B1573" s="47">
        <v>38.277481000000009</v>
      </c>
      <c r="C1573" s="47">
        <v>43.085443015972785</v>
      </c>
      <c r="D1573" s="47">
        <f>Table1[[#This Row],[On-Hand Stock ($)]]/Table1[[#This Row],[Std. Price ($)]]</f>
        <v>1.1256081092685482</v>
      </c>
      <c r="E1573" s="48">
        <v>10</v>
      </c>
      <c r="F1573" s="49">
        <v>0.4</v>
      </c>
      <c r="G1573" s="48">
        <v>0.77</v>
      </c>
      <c r="H1573" s="48">
        <v>0.25</v>
      </c>
      <c r="I1573" s="48">
        <v>8</v>
      </c>
      <c r="J1573" s="55">
        <f>Table1[[#This Row],[APU
(units)]]+(Table1[[#This Row],[APU Trend]]*Table1[[#This Row],[APU
(units)]])</f>
        <v>14</v>
      </c>
      <c r="K1573" s="55" t="str">
        <f>IF(Table1[[#This Row],[On Hand Stock (units)]]&gt;J1573,"Yes","No")</f>
        <v>No</v>
      </c>
      <c r="L1573" s="55">
        <f>Table1[[#This Row],[Lead Time (days)]]/Table1[[#This Row],[S-OTD]]</f>
        <v>10.38961038961039</v>
      </c>
      <c r="M1573" s="55">
        <f>(Table1[[#This Row],[Demand variability (COV)]]/100)*E1573</f>
        <v>2.5000000000000001E-2</v>
      </c>
      <c r="N1573" s="55">
        <f>AVERAGE(Table1[[#This Row],[Lead Time (days)]],Table1[[#This Row],[Exp. Lead time]])</f>
        <v>9.1948051948051948</v>
      </c>
      <c r="O1573" s="55">
        <f>(Table1[[#This Row],[Exp. Lead time]]-N1573)^2</f>
        <v>1.4275594535334795</v>
      </c>
      <c r="P1573" s="55">
        <v>1.4275594535334795</v>
      </c>
      <c r="Q1573" s="55">
        <f>1.64*SQRT(Table1[[#This Row],[Lead Time (days)]]*(M1573^2)+Table1[[#This Row],[APU
(units)]]*P1573)</f>
        <v>6.1975065197413439</v>
      </c>
      <c r="R1573" s="58">
        <f>Table1[[#This Row],[Safety Stock]]+(E1573/30)*Table1[[#This Row],[Lead Time (days)]]</f>
        <v>8.86417318640801</v>
      </c>
      <c r="S1573" s="58" t="str">
        <f>IF(Table1[[#This Row],[On Hand Stock (units)]]&gt;R1573,"yes","no")</f>
        <v>no</v>
      </c>
      <c r="T1573" s="59">
        <f>Table1[[#This Row],[On Hand Stock (units)]]-J1573</f>
        <v>-12.874391890731452</v>
      </c>
      <c r="U1573" s="59">
        <f>Table1[[#This Row],[Exp. Lead time]]*Table1[[#This Row],[APU
(units)]]/30</f>
        <v>3.4632034632034632</v>
      </c>
      <c r="V1573" s="59">
        <f>Table1[[#This Row],[On Hand Stock (units)]]+U1573</f>
        <v>4.5888115724720109</v>
      </c>
      <c r="W1573" s="59" t="str">
        <f>IF(Table1[[#This Row],[On hand quantity after purchase]]&gt;Table1[[#This Row],[APU  Projection for oct]],"Yes","No")</f>
        <v>No</v>
      </c>
      <c r="X1573" s="59">
        <f>AE1573-Table1[[#This Row],[On Hand Stock (units)]]</f>
        <v>2065.8583658907323</v>
      </c>
      <c r="Y1573" s="59">
        <f>MAX(Table1[[#This Row],[Qty required to meet next quarter]],Table1[[#This Row],[MOQ/One lead time demand]])</f>
        <v>2065.8583658907323</v>
      </c>
      <c r="Z1573" s="59">
        <f>Table1[[#This Row],[Qty to purchase]]*Table1[[#This Row],[Std. Price ($)]]</f>
        <v>79075.854349073576</v>
      </c>
      <c r="AA1573" s="59"/>
      <c r="AB1573" s="59"/>
      <c r="AC1573" s="61">
        <f>Table1[[#This Row],[On Hand Stock (units)]]-(12*Table1[[#This Row],[APU
(units)]])</f>
        <v>-118.87439189073145</v>
      </c>
      <c r="AD1573" s="64">
        <v>54</v>
      </c>
      <c r="AE1573" s="65">
        <f>AD1573*Table1[[#This Row],[Std. Price ($)]]</f>
        <v>2066.9839740000007</v>
      </c>
    </row>
    <row r="1574" spans="1:31" ht="18.5" x14ac:dyDescent="0.35">
      <c r="A1574" s="46">
        <v>58091.455006852746</v>
      </c>
      <c r="B1574" s="47">
        <v>6.0795020000000006</v>
      </c>
      <c r="C1574" s="47">
        <v>147.50293271319316</v>
      </c>
      <c r="D1574" s="47">
        <f>Table1[[#This Row],[On-Hand Stock ($)]]/Table1[[#This Row],[Std. Price ($)]]</f>
        <v>24.262338052227491</v>
      </c>
      <c r="E1574" s="48">
        <v>66</v>
      </c>
      <c r="F1574" s="49">
        <v>-0.1</v>
      </c>
      <c r="G1574" s="48">
        <v>0.77</v>
      </c>
      <c r="H1574" s="48">
        <v>1</v>
      </c>
      <c r="I1574" s="48">
        <v>8</v>
      </c>
      <c r="J1574" s="55">
        <f>Table1[[#This Row],[APU
(units)]]+(Table1[[#This Row],[APU Trend]]*Table1[[#This Row],[APU
(units)]])</f>
        <v>59.4</v>
      </c>
      <c r="K1574" s="55" t="str">
        <f>IF(Table1[[#This Row],[On Hand Stock (units)]]&gt;J1574,"Yes","No")</f>
        <v>No</v>
      </c>
      <c r="L1574" s="55">
        <f>Table1[[#This Row],[Lead Time (days)]]/Table1[[#This Row],[S-OTD]]</f>
        <v>10.38961038961039</v>
      </c>
      <c r="M1574" s="55">
        <f>(Table1[[#This Row],[Demand variability (COV)]]/100)*E1574</f>
        <v>0.66</v>
      </c>
      <c r="N1574" s="55">
        <f>AVERAGE(Table1[[#This Row],[Lead Time (days)]],Table1[[#This Row],[Exp. Lead time]])</f>
        <v>9.1948051948051948</v>
      </c>
      <c r="O1574" s="55">
        <f>(Table1[[#This Row],[Exp. Lead time]]-N1574)^2</f>
        <v>1.4275594535334795</v>
      </c>
      <c r="P1574" s="55">
        <v>1.4275594535334795</v>
      </c>
      <c r="Q1574" s="55">
        <f>1.64*SQRT(Table1[[#This Row],[Lead Time (days)]]*(M1574^2)+Table1[[#This Row],[APU
(units)]]*P1574)</f>
        <v>16.210611829624462</v>
      </c>
      <c r="R1574" s="58">
        <f>Table1[[#This Row],[Safety Stock]]+(E1574/30)*Table1[[#This Row],[Lead Time (days)]]</f>
        <v>33.810611829624463</v>
      </c>
      <c r="S1574" s="58" t="str">
        <f>IF(Table1[[#This Row],[On Hand Stock (units)]]&gt;R1574,"yes","no")</f>
        <v>no</v>
      </c>
      <c r="T1574" s="59">
        <f>Table1[[#This Row],[On Hand Stock (units)]]-J1574</f>
        <v>-35.137661947772507</v>
      </c>
      <c r="U1574" s="59">
        <f>Table1[[#This Row],[Exp. Lead time]]*Table1[[#This Row],[APU
(units)]]/30</f>
        <v>22.857142857142854</v>
      </c>
      <c r="V1574" s="59">
        <f>Table1[[#This Row],[On Hand Stock (units)]]+U1574</f>
        <v>47.119480909370346</v>
      </c>
      <c r="W1574" s="59" t="str">
        <f>IF(Table1[[#This Row],[On hand quantity after purchase]]&gt;Table1[[#This Row],[APU  Projection for oct]],"Yes","No")</f>
        <v>No</v>
      </c>
      <c r="X1574" s="59">
        <f>AE1574-Table1[[#This Row],[On Hand Stock (units)]]</f>
        <v>938.73077874777243</v>
      </c>
      <c r="Y1574" s="59">
        <f>MAX(Table1[[#This Row],[Qty required to meet next quarter]],Table1[[#This Row],[MOQ/One lead time demand]])</f>
        <v>938.73077874777243</v>
      </c>
      <c r="Z1574" s="59">
        <f>Table1[[#This Row],[Qty to purchase]]*Table1[[#This Row],[Std. Price ($)]]</f>
        <v>5707.0156468586401</v>
      </c>
      <c r="AA1574" s="59"/>
      <c r="AB1574" s="59"/>
      <c r="AC1574" s="61">
        <f>Table1[[#This Row],[On Hand Stock (units)]]-(12*Table1[[#This Row],[APU
(units)]])</f>
        <v>-767.73766194777249</v>
      </c>
      <c r="AD1574" s="64">
        <v>158.39999999999998</v>
      </c>
      <c r="AE1574" s="65">
        <f>AD1574*Table1[[#This Row],[Std. Price ($)]]</f>
        <v>962.99311679999994</v>
      </c>
    </row>
    <row r="1575" spans="1:31" ht="18.5" x14ac:dyDescent="0.35">
      <c r="A1575" s="46">
        <v>18814.275956984406</v>
      </c>
      <c r="B1575" s="47">
        <v>6.9446630000000003</v>
      </c>
      <c r="C1575" s="47">
        <v>51.463668159927096</v>
      </c>
      <c r="D1575" s="47">
        <f>Table1[[#This Row],[On-Hand Stock ($)]]/Table1[[#This Row],[Std. Price ($)]]</f>
        <v>7.4105349906722751</v>
      </c>
      <c r="E1575" s="48">
        <v>34</v>
      </c>
      <c r="F1575" s="49">
        <v>0.8</v>
      </c>
      <c r="G1575" s="48">
        <v>0.77</v>
      </c>
      <c r="H1575" s="48">
        <v>0.51</v>
      </c>
      <c r="I1575" s="48">
        <v>8</v>
      </c>
      <c r="J1575" s="55">
        <f>Table1[[#This Row],[APU
(units)]]+(Table1[[#This Row],[APU Trend]]*Table1[[#This Row],[APU
(units)]])</f>
        <v>61.2</v>
      </c>
      <c r="K1575" s="55" t="str">
        <f>IF(Table1[[#This Row],[On Hand Stock (units)]]&gt;J1575,"Yes","No")</f>
        <v>No</v>
      </c>
      <c r="L1575" s="55">
        <f>Table1[[#This Row],[Lead Time (days)]]/Table1[[#This Row],[S-OTD]]</f>
        <v>10.38961038961039</v>
      </c>
      <c r="M1575" s="55">
        <f>(Table1[[#This Row],[Demand variability (COV)]]/100)*E1575</f>
        <v>0.1734</v>
      </c>
      <c r="N1575" s="55">
        <f>AVERAGE(Table1[[#This Row],[Lead Time (days)]],Table1[[#This Row],[Exp. Lead time]])</f>
        <v>9.1948051948051948</v>
      </c>
      <c r="O1575" s="55">
        <f>(Table1[[#This Row],[Exp. Lead time]]-N1575)^2</f>
        <v>1.4275594535334795</v>
      </c>
      <c r="P1575" s="55">
        <v>1.4275594535334795</v>
      </c>
      <c r="Q1575" s="55">
        <f>1.64*SQRT(Table1[[#This Row],[Lead Time (days)]]*(M1575^2)+Table1[[#This Row],[APU
(units)]]*P1575)</f>
        <v>11.45391332630957</v>
      </c>
      <c r="R1575" s="58">
        <f>Table1[[#This Row],[Safety Stock]]+(E1575/30)*Table1[[#This Row],[Lead Time (days)]]</f>
        <v>20.520579992976238</v>
      </c>
      <c r="S1575" s="58" t="str">
        <f>IF(Table1[[#This Row],[On Hand Stock (units)]]&gt;R1575,"yes","no")</f>
        <v>no</v>
      </c>
      <c r="T1575" s="59">
        <f>Table1[[#This Row],[On Hand Stock (units)]]-J1575</f>
        <v>-53.789465009327728</v>
      </c>
      <c r="U1575" s="59">
        <f>Table1[[#This Row],[Exp. Lead time]]*Table1[[#This Row],[APU
(units)]]/30</f>
        <v>11.774891774891776</v>
      </c>
      <c r="V1575" s="59">
        <f>Table1[[#This Row],[On Hand Stock (units)]]+U1575</f>
        <v>19.185426765564053</v>
      </c>
      <c r="W1575" s="59" t="str">
        <f>IF(Table1[[#This Row],[On hand quantity after purchase]]&gt;Table1[[#This Row],[APU  Projection for oct]],"Yes","No")</f>
        <v>No</v>
      </c>
      <c r="X1575" s="59">
        <f>AE1575-Table1[[#This Row],[On Hand Stock (units)]]</f>
        <v>1834.3140926093281</v>
      </c>
      <c r="Y1575" s="59">
        <f>MAX(Table1[[#This Row],[Qty required to meet next quarter]],Table1[[#This Row],[MOQ/One lead time demand]])</f>
        <v>1834.3140926093281</v>
      </c>
      <c r="Z1575" s="59">
        <f>Table1[[#This Row],[Qty to purchase]]*Table1[[#This Row],[Std. Price ($)]]</f>
        <v>12738.693209322575</v>
      </c>
      <c r="AA1575" s="59"/>
      <c r="AB1575" s="59"/>
      <c r="AC1575" s="61">
        <f>Table1[[#This Row],[On Hand Stock (units)]]-(12*Table1[[#This Row],[APU
(units)]])</f>
        <v>-400.58946500932774</v>
      </c>
      <c r="AD1575" s="64">
        <v>265.20000000000005</v>
      </c>
      <c r="AE1575" s="65">
        <f>AD1575*Table1[[#This Row],[Std. Price ($)]]</f>
        <v>1841.7246276000003</v>
      </c>
    </row>
    <row r="1576" spans="1:31" ht="18.5" x14ac:dyDescent="0.35">
      <c r="A1576" s="46">
        <v>26425.653260694315</v>
      </c>
      <c r="B1576" s="47">
        <v>5.1441940000000006</v>
      </c>
      <c r="C1576" s="47">
        <v>128.08648152654803</v>
      </c>
      <c r="D1576" s="47">
        <f>Table1[[#This Row],[On-Hand Stock ($)]]/Table1[[#This Row],[Std. Price ($)]]</f>
        <v>24.899232324159627</v>
      </c>
      <c r="E1576" s="48">
        <v>66</v>
      </c>
      <c r="F1576" s="49">
        <v>0.5</v>
      </c>
      <c r="G1576" s="48">
        <v>0.77</v>
      </c>
      <c r="H1576" s="48">
        <v>1</v>
      </c>
      <c r="I1576" s="48">
        <v>8</v>
      </c>
      <c r="J1576" s="55">
        <f>Table1[[#This Row],[APU
(units)]]+(Table1[[#This Row],[APU Trend]]*Table1[[#This Row],[APU
(units)]])</f>
        <v>99</v>
      </c>
      <c r="K1576" s="55" t="str">
        <f>IF(Table1[[#This Row],[On Hand Stock (units)]]&gt;J1576,"Yes","No")</f>
        <v>No</v>
      </c>
      <c r="L1576" s="55">
        <f>Table1[[#This Row],[Lead Time (days)]]/Table1[[#This Row],[S-OTD]]</f>
        <v>10.38961038961039</v>
      </c>
      <c r="M1576" s="55">
        <f>(Table1[[#This Row],[Demand variability (COV)]]/100)*E1576</f>
        <v>0.66</v>
      </c>
      <c r="N1576" s="55">
        <f>AVERAGE(Table1[[#This Row],[Lead Time (days)]],Table1[[#This Row],[Exp. Lead time]])</f>
        <v>9.1948051948051948</v>
      </c>
      <c r="O1576" s="55">
        <f>(Table1[[#This Row],[Exp. Lead time]]-N1576)^2</f>
        <v>1.4275594535334795</v>
      </c>
      <c r="P1576" s="55">
        <v>1.4275594535334795</v>
      </c>
      <c r="Q1576" s="55">
        <f>1.64*SQRT(Table1[[#This Row],[Lead Time (days)]]*(M1576^2)+Table1[[#This Row],[APU
(units)]]*P1576)</f>
        <v>16.210611829624462</v>
      </c>
      <c r="R1576" s="58">
        <f>Table1[[#This Row],[Safety Stock]]+(E1576/30)*Table1[[#This Row],[Lead Time (days)]]</f>
        <v>33.810611829624463</v>
      </c>
      <c r="S1576" s="58" t="str">
        <f>IF(Table1[[#This Row],[On Hand Stock (units)]]&gt;R1576,"yes","no")</f>
        <v>no</v>
      </c>
      <c r="T1576" s="59">
        <f>Table1[[#This Row],[On Hand Stock (units)]]-J1576</f>
        <v>-74.100767675840373</v>
      </c>
      <c r="U1576" s="59">
        <f>Table1[[#This Row],[Exp. Lead time]]*Table1[[#This Row],[APU
(units)]]/30</f>
        <v>22.857142857142854</v>
      </c>
      <c r="V1576" s="59">
        <f>Table1[[#This Row],[On Hand Stock (units)]]+U1576</f>
        <v>47.756375181302481</v>
      </c>
      <c r="W1576" s="59" t="str">
        <f>IF(Table1[[#This Row],[On hand quantity after purchase]]&gt;Table1[[#This Row],[APU  Projection for oct]],"Yes","No")</f>
        <v>No</v>
      </c>
      <c r="X1576" s="59">
        <f>AE1576-Table1[[#This Row],[On Hand Stock (units)]]</f>
        <v>2012.2015916758407</v>
      </c>
      <c r="Y1576" s="59">
        <f>MAX(Table1[[#This Row],[Qty required to meet next quarter]],Table1[[#This Row],[MOQ/One lead time demand]])</f>
        <v>2012.2015916758407</v>
      </c>
      <c r="Z1576" s="59">
        <f>Table1[[#This Row],[Qty to purchase]]*Table1[[#This Row],[Std. Price ($)]]</f>
        <v>10351.155354689312</v>
      </c>
      <c r="AA1576" s="59"/>
      <c r="AB1576" s="59"/>
      <c r="AC1576" s="61">
        <f>Table1[[#This Row],[On Hand Stock (units)]]-(12*Table1[[#This Row],[APU
(units)]])</f>
        <v>-767.10076767584042</v>
      </c>
      <c r="AD1576" s="64">
        <v>396</v>
      </c>
      <c r="AE1576" s="65">
        <f>AD1576*Table1[[#This Row],[Std. Price ($)]]</f>
        <v>2037.1008240000003</v>
      </c>
    </row>
    <row r="1577" spans="1:31" ht="18.5" x14ac:dyDescent="0.35">
      <c r="A1577" s="46">
        <v>83000.82559933819</v>
      </c>
      <c r="B1577" s="47">
        <v>24.294622000000004</v>
      </c>
      <c r="C1577" s="47">
        <v>535.79463544919065</v>
      </c>
      <c r="D1577" s="47">
        <f>Table1[[#This Row],[On-Hand Stock ($)]]/Table1[[#This Row],[Std. Price ($)]]</f>
        <v>22.054042884437163</v>
      </c>
      <c r="E1577" s="48">
        <v>74</v>
      </c>
      <c r="F1577" s="49">
        <v>-0.1</v>
      </c>
      <c r="G1577" s="48">
        <v>0.77</v>
      </c>
      <c r="H1577" s="48">
        <v>0.9</v>
      </c>
      <c r="I1577" s="48">
        <v>8</v>
      </c>
      <c r="J1577" s="55">
        <f>Table1[[#This Row],[APU
(units)]]+(Table1[[#This Row],[APU Trend]]*Table1[[#This Row],[APU
(units)]])</f>
        <v>66.599999999999994</v>
      </c>
      <c r="K1577" s="55" t="str">
        <f>IF(Table1[[#This Row],[On Hand Stock (units)]]&gt;J1577,"Yes","No")</f>
        <v>No</v>
      </c>
      <c r="L1577" s="55">
        <f>Table1[[#This Row],[Lead Time (days)]]/Table1[[#This Row],[S-OTD]]</f>
        <v>10.38961038961039</v>
      </c>
      <c r="M1577" s="55">
        <f>(Table1[[#This Row],[Demand variability (COV)]]/100)*E1577</f>
        <v>0.66600000000000004</v>
      </c>
      <c r="N1577" s="55">
        <f>AVERAGE(Table1[[#This Row],[Lead Time (days)]],Table1[[#This Row],[Exp. Lead time]])</f>
        <v>9.1948051948051948</v>
      </c>
      <c r="O1577" s="55">
        <f>(Table1[[#This Row],[Exp. Lead time]]-N1577)^2</f>
        <v>1.4275594535334795</v>
      </c>
      <c r="P1577" s="55">
        <v>1.4275594535334795</v>
      </c>
      <c r="Q1577" s="55">
        <f>1.64*SQRT(Table1[[#This Row],[Lead Time (days)]]*(M1577^2)+Table1[[#This Row],[APU
(units)]]*P1577)</f>
        <v>17.136850200703446</v>
      </c>
      <c r="R1577" s="58">
        <f>Table1[[#This Row],[Safety Stock]]+(E1577/30)*Table1[[#This Row],[Lead Time (days)]]</f>
        <v>36.870183534036784</v>
      </c>
      <c r="S1577" s="58" t="str">
        <f>IF(Table1[[#This Row],[On Hand Stock (units)]]&gt;R1577,"yes","no")</f>
        <v>no</v>
      </c>
      <c r="T1577" s="59">
        <f>Table1[[#This Row],[On Hand Stock (units)]]-J1577</f>
        <v>-44.545957115562828</v>
      </c>
      <c r="U1577" s="59">
        <f>Table1[[#This Row],[Exp. Lead time]]*Table1[[#This Row],[APU
(units)]]/30</f>
        <v>25.627705627705627</v>
      </c>
      <c r="V1577" s="59">
        <f>Table1[[#This Row],[On Hand Stock (units)]]+U1577</f>
        <v>47.681748512142789</v>
      </c>
      <c r="W1577" s="59" t="str">
        <f>IF(Table1[[#This Row],[On hand quantity after purchase]]&gt;Table1[[#This Row],[APU  Projection for oct]],"Yes","No")</f>
        <v>No</v>
      </c>
      <c r="X1577" s="59">
        <f>AE1577-Table1[[#This Row],[On Hand Stock (units)]]</f>
        <v>4292.6708243155636</v>
      </c>
      <c r="Y1577" s="59">
        <f>MAX(Table1[[#This Row],[Qty required to meet next quarter]],Table1[[#This Row],[MOQ/One lead time demand]])</f>
        <v>4292.6708243155636</v>
      </c>
      <c r="Z1577" s="59">
        <f>Table1[[#This Row],[Qty to purchase]]*Table1[[#This Row],[Std. Price ($)]]</f>
        <v>104288.81504717504</v>
      </c>
      <c r="AA1577" s="59"/>
      <c r="AB1577" s="59"/>
      <c r="AC1577" s="61">
        <f>Table1[[#This Row],[On Hand Stock (units)]]-(12*Table1[[#This Row],[APU
(units)]])</f>
        <v>-865.94595711556281</v>
      </c>
      <c r="AD1577" s="64">
        <v>177.6</v>
      </c>
      <c r="AE1577" s="65">
        <f>AD1577*Table1[[#This Row],[Std. Price ($)]]</f>
        <v>4314.7248672000005</v>
      </c>
    </row>
    <row r="1578" spans="1:31" ht="18.5" x14ac:dyDescent="0.35">
      <c r="A1578" s="46">
        <v>18495.568540977903</v>
      </c>
      <c r="B1578" s="47">
        <v>12.065471000000001</v>
      </c>
      <c r="C1578" s="47">
        <v>26.098948570994342</v>
      </c>
      <c r="D1578" s="47">
        <f>Table1[[#This Row],[On-Hand Stock ($)]]/Table1[[#This Row],[Std. Price ($)]]</f>
        <v>2.1631106295804234</v>
      </c>
      <c r="E1578" s="48">
        <v>18</v>
      </c>
      <c r="F1578" s="49">
        <v>-0.4</v>
      </c>
      <c r="G1578" s="48">
        <v>0.77</v>
      </c>
      <c r="H1578" s="48">
        <v>0.2</v>
      </c>
      <c r="I1578" s="48">
        <v>8</v>
      </c>
      <c r="J1578" s="55">
        <f>Table1[[#This Row],[APU
(units)]]+(Table1[[#This Row],[APU Trend]]*Table1[[#This Row],[APU
(units)]])</f>
        <v>10.8</v>
      </c>
      <c r="K1578" s="55" t="str">
        <f>IF(Table1[[#This Row],[On Hand Stock (units)]]&gt;J1578,"Yes","No")</f>
        <v>No</v>
      </c>
      <c r="L1578" s="55">
        <f>Table1[[#This Row],[Lead Time (days)]]/Table1[[#This Row],[S-OTD]]</f>
        <v>10.38961038961039</v>
      </c>
      <c r="M1578" s="55">
        <f>(Table1[[#This Row],[Demand variability (COV)]]/100)*E1578</f>
        <v>3.6000000000000004E-2</v>
      </c>
      <c r="N1578" s="55">
        <f>AVERAGE(Table1[[#This Row],[Lead Time (days)]],Table1[[#This Row],[Exp. Lead time]])</f>
        <v>9.1948051948051948</v>
      </c>
      <c r="O1578" s="55">
        <f>(Table1[[#This Row],[Exp. Lead time]]-N1578)^2</f>
        <v>1.4275594535334795</v>
      </c>
      <c r="P1578" s="55">
        <v>1.4275594535334795</v>
      </c>
      <c r="Q1578" s="55">
        <f>1.64*SQRT(Table1[[#This Row],[Lead Time (days)]]*(M1578^2)+Table1[[#This Row],[APU
(units)]]*P1578)</f>
        <v>8.3150487722457544</v>
      </c>
      <c r="R1578" s="58">
        <f>Table1[[#This Row],[Safety Stock]]+(E1578/30)*Table1[[#This Row],[Lead Time (days)]]</f>
        <v>13.115048772245753</v>
      </c>
      <c r="S1578" s="58" t="str">
        <f>IF(Table1[[#This Row],[On Hand Stock (units)]]&gt;R1578,"yes","no")</f>
        <v>no</v>
      </c>
      <c r="T1578" s="59">
        <f>Table1[[#This Row],[On Hand Stock (units)]]-J1578</f>
        <v>-8.6368893704195777</v>
      </c>
      <c r="U1578" s="59">
        <f>Table1[[#This Row],[Exp. Lead time]]*Table1[[#This Row],[APU
(units)]]/30</f>
        <v>6.2337662337662341</v>
      </c>
      <c r="V1578" s="59">
        <f>Table1[[#This Row],[On Hand Stock (units)]]+U1578</f>
        <v>8.3968768633466571</v>
      </c>
      <c r="W1578" s="59" t="str">
        <f>IF(Table1[[#This Row],[On hand quantity after purchase]]&gt;Table1[[#This Row],[APU  Projection for oct]],"Yes","No")</f>
        <v>No</v>
      </c>
      <c r="X1578" s="59">
        <f>AE1578-Table1[[#This Row],[On Hand Stock (units)]]</f>
        <v>128.14397617041956</v>
      </c>
      <c r="Y1578" s="59">
        <f>MAX(Table1[[#This Row],[Qty required to meet next quarter]],Table1[[#This Row],[MOQ/One lead time demand]])</f>
        <v>128.14397617041956</v>
      </c>
      <c r="Z1578" s="59">
        <f>Table1[[#This Row],[Qty to purchase]]*Table1[[#This Row],[Std. Price ($)]]</f>
        <v>1546.1174283088883</v>
      </c>
      <c r="AA1578" s="59"/>
      <c r="AB1578" s="59"/>
      <c r="AC1578" s="61">
        <f>Table1[[#This Row],[On Hand Stock (units)]]-(12*Table1[[#This Row],[APU
(units)]])</f>
        <v>-213.83688937041958</v>
      </c>
      <c r="AD1578" s="64">
        <v>10.799999999999999</v>
      </c>
      <c r="AE1578" s="65">
        <f>AD1578*Table1[[#This Row],[Std. Price ($)]]</f>
        <v>130.30708679999998</v>
      </c>
    </row>
    <row r="1579" spans="1:31" ht="18.5" x14ac:dyDescent="0.35">
      <c r="A1579" s="46">
        <v>19715.918000493992</v>
      </c>
      <c r="B1579" s="47">
        <v>23.382700000000003</v>
      </c>
      <c r="C1579" s="47">
        <v>81.671531668219714</v>
      </c>
      <c r="D1579" s="47">
        <f>Table1[[#This Row],[On-Hand Stock ($)]]/Table1[[#This Row],[Std. Price ($)]]</f>
        <v>3.4928186936589745</v>
      </c>
      <c r="E1579" s="48">
        <v>10</v>
      </c>
      <c r="F1579" s="49">
        <v>1.2</v>
      </c>
      <c r="G1579" s="48">
        <v>0.77</v>
      </c>
      <c r="H1579" s="48">
        <v>1.07</v>
      </c>
      <c r="I1579" s="48">
        <v>8</v>
      </c>
      <c r="J1579" s="55">
        <f>Table1[[#This Row],[APU
(units)]]+(Table1[[#This Row],[APU Trend]]*Table1[[#This Row],[APU
(units)]])</f>
        <v>22</v>
      </c>
      <c r="K1579" s="55" t="str">
        <f>IF(Table1[[#This Row],[On Hand Stock (units)]]&gt;J1579,"Yes","No")</f>
        <v>No</v>
      </c>
      <c r="L1579" s="55">
        <f>Table1[[#This Row],[Lead Time (days)]]/Table1[[#This Row],[S-OTD]]</f>
        <v>10.38961038961039</v>
      </c>
      <c r="M1579" s="55">
        <f>(Table1[[#This Row],[Demand variability (COV)]]/100)*E1579</f>
        <v>0.10700000000000001</v>
      </c>
      <c r="N1579" s="55">
        <f>AVERAGE(Table1[[#This Row],[Lead Time (days)]],Table1[[#This Row],[Exp. Lead time]])</f>
        <v>9.1948051948051948</v>
      </c>
      <c r="O1579" s="55">
        <f>(Table1[[#This Row],[Exp. Lead time]]-N1579)^2</f>
        <v>1.4275594535334795</v>
      </c>
      <c r="P1579" s="55">
        <v>1.4275594535334795</v>
      </c>
      <c r="Q1579" s="55">
        <f>1.64*SQRT(Table1[[#This Row],[Lead Time (days)]]*(M1579^2)+Table1[[#This Row],[APU
(units)]]*P1579)</f>
        <v>6.2162677633316648</v>
      </c>
      <c r="R1579" s="58">
        <f>Table1[[#This Row],[Safety Stock]]+(E1579/30)*Table1[[#This Row],[Lead Time (days)]]</f>
        <v>8.8829344299983308</v>
      </c>
      <c r="S1579" s="58" t="str">
        <f>IF(Table1[[#This Row],[On Hand Stock (units)]]&gt;R1579,"yes","no")</f>
        <v>no</v>
      </c>
      <c r="T1579" s="59">
        <f>Table1[[#This Row],[On Hand Stock (units)]]-J1579</f>
        <v>-18.507181306341025</v>
      </c>
      <c r="U1579" s="59">
        <f>Table1[[#This Row],[Exp. Lead time]]*Table1[[#This Row],[APU
(units)]]/30</f>
        <v>3.4632034632034632</v>
      </c>
      <c r="V1579" s="59">
        <f>Table1[[#This Row],[On Hand Stock (units)]]+U1579</f>
        <v>6.9560221568624376</v>
      </c>
      <c r="W1579" s="59" t="str">
        <f>IF(Table1[[#This Row],[On hand quantity after purchase]]&gt;Table1[[#This Row],[APU  Projection for oct]],"Yes","No")</f>
        <v>No</v>
      </c>
      <c r="X1579" s="59">
        <f>AE1579-Table1[[#This Row],[On Hand Stock (units)]]</f>
        <v>2381.5425813063412</v>
      </c>
      <c r="Y1579" s="59">
        <f>MAX(Table1[[#This Row],[Qty required to meet next quarter]],Table1[[#This Row],[MOQ/One lead time demand]])</f>
        <v>2381.5425813063412</v>
      </c>
      <c r="Z1579" s="59">
        <f>Table1[[#This Row],[Qty to purchase]]*Table1[[#This Row],[Std. Price ($)]]</f>
        <v>55686.895715911793</v>
      </c>
      <c r="AA1579" s="59"/>
      <c r="AB1579" s="59"/>
      <c r="AC1579" s="61">
        <f>Table1[[#This Row],[On Hand Stock (units)]]-(12*Table1[[#This Row],[APU
(units)]])</f>
        <v>-116.50718130634102</v>
      </c>
      <c r="AD1579" s="64">
        <v>102</v>
      </c>
      <c r="AE1579" s="65">
        <f>AD1579*Table1[[#This Row],[Std. Price ($)]]</f>
        <v>2385.0354000000002</v>
      </c>
    </row>
    <row r="1580" spans="1:31" ht="18.5" x14ac:dyDescent="0.35">
      <c r="A1580" s="46">
        <v>67635.939210374534</v>
      </c>
      <c r="B1580" s="47">
        <v>5.6685090000000011</v>
      </c>
      <c r="C1580" s="47">
        <v>50.182160863268052</v>
      </c>
      <c r="D1580" s="47">
        <f>Table1[[#This Row],[On-Hand Stock ($)]]/Table1[[#This Row],[Std. Price ($)]]</f>
        <v>8.8527972458486079</v>
      </c>
      <c r="E1580" s="48">
        <v>18</v>
      </c>
      <c r="F1580" s="49">
        <v>0.8</v>
      </c>
      <c r="G1580" s="48">
        <v>0.77</v>
      </c>
      <c r="H1580" s="48">
        <v>1.4</v>
      </c>
      <c r="I1580" s="48">
        <v>8</v>
      </c>
      <c r="J1580" s="55">
        <f>Table1[[#This Row],[APU
(units)]]+(Table1[[#This Row],[APU Trend]]*Table1[[#This Row],[APU
(units)]])</f>
        <v>32.4</v>
      </c>
      <c r="K1580" s="55" t="str">
        <f>IF(Table1[[#This Row],[On Hand Stock (units)]]&gt;J1580,"Yes","No")</f>
        <v>No</v>
      </c>
      <c r="L1580" s="55">
        <f>Table1[[#This Row],[Lead Time (days)]]/Table1[[#This Row],[S-OTD]]</f>
        <v>10.38961038961039</v>
      </c>
      <c r="M1580" s="55">
        <f>(Table1[[#This Row],[Demand variability (COV)]]/100)*E1580</f>
        <v>0.252</v>
      </c>
      <c r="N1580" s="55">
        <f>AVERAGE(Table1[[#This Row],[Lead Time (days)]],Table1[[#This Row],[Exp. Lead time]])</f>
        <v>9.1948051948051948</v>
      </c>
      <c r="O1580" s="55">
        <f>(Table1[[#This Row],[Exp. Lead time]]-N1580)^2</f>
        <v>1.4275594535334795</v>
      </c>
      <c r="P1580" s="55">
        <v>1.4275594535334795</v>
      </c>
      <c r="Q1580" s="55">
        <f>1.64*SQRT(Table1[[#This Row],[Lead Time (days)]]*(M1580^2)+Table1[[#This Row],[APU
(units)]]*P1580)</f>
        <v>8.3951505751371496</v>
      </c>
      <c r="R1580" s="58">
        <f>Table1[[#This Row],[Safety Stock]]+(E1580/30)*Table1[[#This Row],[Lead Time (days)]]</f>
        <v>13.195150575137149</v>
      </c>
      <c r="S1580" s="58" t="str">
        <f>IF(Table1[[#This Row],[On Hand Stock (units)]]&gt;R1580,"yes","no")</f>
        <v>no</v>
      </c>
      <c r="T1580" s="59">
        <f>Table1[[#This Row],[On Hand Stock (units)]]-J1580</f>
        <v>-23.547202754151392</v>
      </c>
      <c r="U1580" s="59">
        <f>Table1[[#This Row],[Exp. Lead time]]*Table1[[#This Row],[APU
(units)]]/30</f>
        <v>6.2337662337662341</v>
      </c>
      <c r="V1580" s="59">
        <f>Table1[[#This Row],[On Hand Stock (units)]]+U1580</f>
        <v>15.086563479614842</v>
      </c>
      <c r="W1580" s="59" t="str">
        <f>IF(Table1[[#This Row],[On hand quantity after purchase]]&gt;Table1[[#This Row],[APU  Projection for oct]],"Yes","No")</f>
        <v>No</v>
      </c>
      <c r="X1580" s="59">
        <f>AE1580-Table1[[#This Row],[On Hand Stock (units)]]</f>
        <v>787.00586635415141</v>
      </c>
      <c r="Y1580" s="59">
        <f>MAX(Table1[[#This Row],[Qty required to meet next quarter]],Table1[[#This Row],[MOQ/One lead time demand]])</f>
        <v>787.00586635415141</v>
      </c>
      <c r="Z1580" s="59">
        <f>Table1[[#This Row],[Qty to purchase]]*Table1[[#This Row],[Std. Price ($)]]</f>
        <v>4461.1498364813051</v>
      </c>
      <c r="AA1580" s="59"/>
      <c r="AB1580" s="59"/>
      <c r="AC1580" s="61">
        <f>Table1[[#This Row],[On Hand Stock (units)]]-(12*Table1[[#This Row],[APU
(units)]])</f>
        <v>-207.14720275415138</v>
      </c>
      <c r="AD1580" s="64">
        <v>140.39999999999998</v>
      </c>
      <c r="AE1580" s="65">
        <f>AD1580*Table1[[#This Row],[Std. Price ($)]]</f>
        <v>795.8586636</v>
      </c>
    </row>
    <row r="1581" spans="1:31" ht="18.5" x14ac:dyDescent="0.35">
      <c r="A1581" s="46">
        <v>30292.655853270211</v>
      </c>
      <c r="B1581" s="47">
        <v>6.6873510000000005</v>
      </c>
      <c r="C1581" s="47">
        <v>10.190281327681287</v>
      </c>
      <c r="D1581" s="47">
        <f>Table1[[#This Row],[On-Hand Stock ($)]]/Table1[[#This Row],[Std. Price ($)]]</f>
        <v>1.5238143366007386</v>
      </c>
      <c r="E1581" s="48">
        <v>10</v>
      </c>
      <c r="F1581" s="49">
        <v>0.5</v>
      </c>
      <c r="G1581" s="48">
        <v>0.77</v>
      </c>
      <c r="H1581" s="48">
        <v>0.25</v>
      </c>
      <c r="I1581" s="48">
        <v>8</v>
      </c>
      <c r="J1581" s="55">
        <f>Table1[[#This Row],[APU
(units)]]+(Table1[[#This Row],[APU Trend]]*Table1[[#This Row],[APU
(units)]])</f>
        <v>15</v>
      </c>
      <c r="K1581" s="55" t="str">
        <f>IF(Table1[[#This Row],[On Hand Stock (units)]]&gt;J1581,"Yes","No")</f>
        <v>No</v>
      </c>
      <c r="L1581" s="55">
        <f>Table1[[#This Row],[Lead Time (days)]]/Table1[[#This Row],[S-OTD]]</f>
        <v>10.38961038961039</v>
      </c>
      <c r="M1581" s="55">
        <f>(Table1[[#This Row],[Demand variability (COV)]]/100)*E1581</f>
        <v>2.5000000000000001E-2</v>
      </c>
      <c r="N1581" s="55">
        <f>AVERAGE(Table1[[#This Row],[Lead Time (days)]],Table1[[#This Row],[Exp. Lead time]])</f>
        <v>9.1948051948051948</v>
      </c>
      <c r="O1581" s="55">
        <f>(Table1[[#This Row],[Exp. Lead time]]-N1581)^2</f>
        <v>1.4275594535334795</v>
      </c>
      <c r="P1581" s="55">
        <v>1.4275594535334795</v>
      </c>
      <c r="Q1581" s="55">
        <f>1.64*SQRT(Table1[[#This Row],[Lead Time (days)]]*(M1581^2)+Table1[[#This Row],[APU
(units)]]*P1581)</f>
        <v>6.1975065197413439</v>
      </c>
      <c r="R1581" s="58">
        <f>Table1[[#This Row],[Safety Stock]]+(E1581/30)*Table1[[#This Row],[Lead Time (days)]]</f>
        <v>8.86417318640801</v>
      </c>
      <c r="S1581" s="58" t="str">
        <f>IF(Table1[[#This Row],[On Hand Stock (units)]]&gt;R1581,"yes","no")</f>
        <v>no</v>
      </c>
      <c r="T1581" s="59">
        <f>Table1[[#This Row],[On Hand Stock (units)]]-J1581</f>
        <v>-13.476185663399262</v>
      </c>
      <c r="U1581" s="59">
        <f>Table1[[#This Row],[Exp. Lead time]]*Table1[[#This Row],[APU
(units)]]/30</f>
        <v>3.4632034632034632</v>
      </c>
      <c r="V1581" s="59">
        <f>Table1[[#This Row],[On Hand Stock (units)]]+U1581</f>
        <v>4.9870177998042013</v>
      </c>
      <c r="W1581" s="59" t="str">
        <f>IF(Table1[[#This Row],[On hand quantity after purchase]]&gt;Table1[[#This Row],[APU  Projection for oct]],"Yes","No")</f>
        <v>No</v>
      </c>
      <c r="X1581" s="59">
        <f>AE1581-Table1[[#This Row],[On Hand Stock (units)]]</f>
        <v>399.71724566339924</v>
      </c>
      <c r="Y1581" s="59">
        <f>MAX(Table1[[#This Row],[Qty required to meet next quarter]],Table1[[#This Row],[MOQ/One lead time demand]])</f>
        <v>399.71724566339924</v>
      </c>
      <c r="Z1581" s="59">
        <f>Table1[[#This Row],[Qty to purchase]]*Table1[[#This Row],[Std. Price ($)]]</f>
        <v>2673.0495225043787</v>
      </c>
      <c r="AA1581" s="59"/>
      <c r="AB1581" s="59"/>
      <c r="AC1581" s="61">
        <f>Table1[[#This Row],[On Hand Stock (units)]]-(12*Table1[[#This Row],[APU
(units)]])</f>
        <v>-118.47618566339926</v>
      </c>
      <c r="AD1581" s="64">
        <v>60</v>
      </c>
      <c r="AE1581" s="65">
        <f>AD1581*Table1[[#This Row],[Std. Price ($)]]</f>
        <v>401.24106</v>
      </c>
    </row>
    <row r="1582" spans="1:31" ht="18.5" x14ac:dyDescent="0.35">
      <c r="A1582" s="46">
        <v>85486.235372883326</v>
      </c>
      <c r="B1582" s="47">
        <v>8.3247119999999999</v>
      </c>
      <c r="C1582" s="47">
        <v>11.895283961007035</v>
      </c>
      <c r="D1582" s="47">
        <f>Table1[[#This Row],[On-Hand Stock ($)]]/Table1[[#This Row],[Std. Price ($)]]</f>
        <v>1.4289123709032858</v>
      </c>
      <c r="E1582" s="48">
        <v>10</v>
      </c>
      <c r="F1582" s="49">
        <v>-0.4</v>
      </c>
      <c r="G1582" s="48">
        <v>0.77</v>
      </c>
      <c r="H1582" s="48">
        <v>0.25</v>
      </c>
      <c r="I1582" s="48">
        <v>8</v>
      </c>
      <c r="J1582" s="55">
        <f>Table1[[#This Row],[APU
(units)]]+(Table1[[#This Row],[APU Trend]]*Table1[[#This Row],[APU
(units)]])</f>
        <v>6</v>
      </c>
      <c r="K1582" s="55" t="str">
        <f>IF(Table1[[#This Row],[On Hand Stock (units)]]&gt;J1582,"Yes","No")</f>
        <v>No</v>
      </c>
      <c r="L1582" s="55">
        <f>Table1[[#This Row],[Lead Time (days)]]/Table1[[#This Row],[S-OTD]]</f>
        <v>10.38961038961039</v>
      </c>
      <c r="M1582" s="55">
        <f>(Table1[[#This Row],[Demand variability (COV)]]/100)*E1582</f>
        <v>2.5000000000000001E-2</v>
      </c>
      <c r="N1582" s="55">
        <f>AVERAGE(Table1[[#This Row],[Lead Time (days)]],Table1[[#This Row],[Exp. Lead time]])</f>
        <v>9.1948051948051948</v>
      </c>
      <c r="O1582" s="55">
        <f>(Table1[[#This Row],[Exp. Lead time]]-N1582)^2</f>
        <v>1.4275594535334795</v>
      </c>
      <c r="P1582" s="55">
        <v>1.4275594535334795</v>
      </c>
      <c r="Q1582" s="55">
        <f>1.64*SQRT(Table1[[#This Row],[Lead Time (days)]]*(M1582^2)+Table1[[#This Row],[APU
(units)]]*P1582)</f>
        <v>6.1975065197413439</v>
      </c>
      <c r="R1582" s="58">
        <f>Table1[[#This Row],[Safety Stock]]+(E1582/30)*Table1[[#This Row],[Lead Time (days)]]</f>
        <v>8.86417318640801</v>
      </c>
      <c r="S1582" s="58" t="str">
        <f>IF(Table1[[#This Row],[On Hand Stock (units)]]&gt;R1582,"yes","no")</f>
        <v>no</v>
      </c>
      <c r="T1582" s="59">
        <f>Table1[[#This Row],[On Hand Stock (units)]]-J1582</f>
        <v>-4.5710876290967146</v>
      </c>
      <c r="U1582" s="59">
        <f>Table1[[#This Row],[Exp. Lead time]]*Table1[[#This Row],[APU
(units)]]/30</f>
        <v>3.4632034632034632</v>
      </c>
      <c r="V1582" s="59">
        <f>Table1[[#This Row],[On Hand Stock (units)]]+U1582</f>
        <v>4.8921158341067486</v>
      </c>
      <c r="W1582" s="59" t="str">
        <f>IF(Table1[[#This Row],[On hand quantity after purchase]]&gt;Table1[[#This Row],[APU  Projection for oct]],"Yes","No")</f>
        <v>No</v>
      </c>
      <c r="X1582" s="59">
        <f>AE1582-Table1[[#This Row],[On Hand Stock (units)]]</f>
        <v>48.519359629096698</v>
      </c>
      <c r="Y1582" s="59">
        <f>MAX(Table1[[#This Row],[Qty required to meet next quarter]],Table1[[#This Row],[MOQ/One lead time demand]])</f>
        <v>48.519359629096698</v>
      </c>
      <c r="Z1582" s="59">
        <f>Table1[[#This Row],[Qty to purchase]]*Table1[[#This Row],[Std. Price ($)]]</f>
        <v>403.90969533665685</v>
      </c>
      <c r="AA1582" s="59"/>
      <c r="AB1582" s="59"/>
      <c r="AC1582" s="61">
        <f>Table1[[#This Row],[On Hand Stock (units)]]-(12*Table1[[#This Row],[APU
(units)]])</f>
        <v>-118.57108762909671</v>
      </c>
      <c r="AD1582" s="64">
        <v>5.9999999999999982</v>
      </c>
      <c r="AE1582" s="65">
        <f>AD1582*Table1[[#This Row],[Std. Price ($)]]</f>
        <v>49.948271999999982</v>
      </c>
    </row>
    <row r="1583" spans="1:31" ht="18.5" x14ac:dyDescent="0.35">
      <c r="A1583" s="46">
        <v>64933.267324245062</v>
      </c>
      <c r="B1583" s="47">
        <v>6.6873399999999998</v>
      </c>
      <c r="C1583" s="47">
        <v>10.19026987325617</v>
      </c>
      <c r="D1583" s="47">
        <f>Table1[[#This Row],[On-Hand Stock ($)]]/Table1[[#This Row],[Std. Price ($)]]</f>
        <v>1.52381513026946</v>
      </c>
      <c r="E1583" s="48">
        <v>10</v>
      </c>
      <c r="F1583" s="49">
        <v>1.2</v>
      </c>
      <c r="G1583" s="48">
        <v>0.77</v>
      </c>
      <c r="H1583" s="48">
        <v>0.25</v>
      </c>
      <c r="I1583" s="48">
        <v>8</v>
      </c>
      <c r="J1583" s="55">
        <f>Table1[[#This Row],[APU
(units)]]+(Table1[[#This Row],[APU Trend]]*Table1[[#This Row],[APU
(units)]])</f>
        <v>22</v>
      </c>
      <c r="K1583" s="55" t="str">
        <f>IF(Table1[[#This Row],[On Hand Stock (units)]]&gt;J1583,"Yes","No")</f>
        <v>No</v>
      </c>
      <c r="L1583" s="55">
        <f>Table1[[#This Row],[Lead Time (days)]]/Table1[[#This Row],[S-OTD]]</f>
        <v>10.38961038961039</v>
      </c>
      <c r="M1583" s="55">
        <f>(Table1[[#This Row],[Demand variability (COV)]]/100)*E1583</f>
        <v>2.5000000000000001E-2</v>
      </c>
      <c r="N1583" s="55">
        <f>AVERAGE(Table1[[#This Row],[Lead Time (days)]],Table1[[#This Row],[Exp. Lead time]])</f>
        <v>9.1948051948051948</v>
      </c>
      <c r="O1583" s="55">
        <f>(Table1[[#This Row],[Exp. Lead time]]-N1583)^2</f>
        <v>1.4275594535334795</v>
      </c>
      <c r="P1583" s="55">
        <v>1.4275594535334795</v>
      </c>
      <c r="Q1583" s="55">
        <f>1.64*SQRT(Table1[[#This Row],[Lead Time (days)]]*(M1583^2)+Table1[[#This Row],[APU
(units)]]*P1583)</f>
        <v>6.1975065197413439</v>
      </c>
      <c r="R1583" s="58">
        <f>Table1[[#This Row],[Safety Stock]]+(E1583/30)*Table1[[#This Row],[Lead Time (days)]]</f>
        <v>8.86417318640801</v>
      </c>
      <c r="S1583" s="58" t="str">
        <f>IF(Table1[[#This Row],[On Hand Stock (units)]]&gt;R1583,"yes","no")</f>
        <v>no</v>
      </c>
      <c r="T1583" s="59">
        <f>Table1[[#This Row],[On Hand Stock (units)]]-J1583</f>
        <v>-20.476184869730538</v>
      </c>
      <c r="U1583" s="59">
        <f>Table1[[#This Row],[Exp. Lead time]]*Table1[[#This Row],[APU
(units)]]/30</f>
        <v>3.4632034632034632</v>
      </c>
      <c r="V1583" s="59">
        <f>Table1[[#This Row],[On Hand Stock (units)]]+U1583</f>
        <v>4.9870185934729232</v>
      </c>
      <c r="W1583" s="59" t="str">
        <f>IF(Table1[[#This Row],[On hand quantity after purchase]]&gt;Table1[[#This Row],[APU  Projection for oct]],"Yes","No")</f>
        <v>No</v>
      </c>
      <c r="X1583" s="59">
        <f>AE1583-Table1[[#This Row],[On Hand Stock (units)]]</f>
        <v>680.5848648697305</v>
      </c>
      <c r="Y1583" s="59">
        <f>MAX(Table1[[#This Row],[Qty required to meet next quarter]],Table1[[#This Row],[MOQ/One lead time demand]])</f>
        <v>680.5848648697305</v>
      </c>
      <c r="Z1583" s="59">
        <f>Table1[[#This Row],[Qty to purchase]]*Table1[[#This Row],[Std. Price ($)]]</f>
        <v>4551.3023902379437</v>
      </c>
      <c r="AA1583" s="59"/>
      <c r="AB1583" s="59"/>
      <c r="AC1583" s="61">
        <f>Table1[[#This Row],[On Hand Stock (units)]]-(12*Table1[[#This Row],[APU
(units)]])</f>
        <v>-118.47618486973055</v>
      </c>
      <c r="AD1583" s="64">
        <v>102</v>
      </c>
      <c r="AE1583" s="65">
        <f>AD1583*Table1[[#This Row],[Std. Price ($)]]</f>
        <v>682.10867999999994</v>
      </c>
    </row>
    <row r="1584" spans="1:31" ht="18.5" x14ac:dyDescent="0.35">
      <c r="A1584" s="46">
        <v>60018.75247429702</v>
      </c>
      <c r="B1584" s="47">
        <v>43.141086999999999</v>
      </c>
      <c r="C1584" s="47">
        <v>2522.4845569630102</v>
      </c>
      <c r="D1584" s="47">
        <f>Table1[[#This Row],[On-Hand Stock ($)]]/Table1[[#This Row],[Std. Price ($)]]</f>
        <v>58.470584131619361</v>
      </c>
      <c r="E1584" s="48">
        <v>90</v>
      </c>
      <c r="F1584" s="49">
        <v>0.8</v>
      </c>
      <c r="G1584" s="48">
        <v>0.82</v>
      </c>
      <c r="H1584" s="48">
        <v>0.25</v>
      </c>
      <c r="I1584" s="48">
        <v>51</v>
      </c>
      <c r="J1584" s="55">
        <f>Table1[[#This Row],[APU
(units)]]+(Table1[[#This Row],[APU Trend]]*Table1[[#This Row],[APU
(units)]])</f>
        <v>162</v>
      </c>
      <c r="K1584" s="55" t="str">
        <f>IF(Table1[[#This Row],[On Hand Stock (units)]]&gt;J1584,"Yes","No")</f>
        <v>No</v>
      </c>
      <c r="L1584" s="55">
        <f>Table1[[#This Row],[Lead Time (days)]]/Table1[[#This Row],[S-OTD]]</f>
        <v>62.195121951219512</v>
      </c>
      <c r="M1584" s="55">
        <f>(Table1[[#This Row],[Demand variability (COV)]]/100)*E1584</f>
        <v>0.22500000000000001</v>
      </c>
      <c r="N1584" s="55">
        <f>AVERAGE(Table1[[#This Row],[Lead Time (days)]],Table1[[#This Row],[Exp. Lead time]])</f>
        <v>56.597560975609753</v>
      </c>
      <c r="O1584" s="55">
        <f>(Table1[[#This Row],[Exp. Lead time]]-N1584)^2</f>
        <v>31.332688875669284</v>
      </c>
      <c r="P1584" s="55">
        <v>31.332688875669284</v>
      </c>
      <c r="Q1584" s="55">
        <f>1.64*SQRT(Table1[[#This Row],[Lead Time (days)]]*(M1584^2)+Table1[[#This Row],[APU
(units)]]*P1584)</f>
        <v>87.128986055158521</v>
      </c>
      <c r="R1584" s="58">
        <f>Table1[[#This Row],[Safety Stock]]+(E1584/30)*Table1[[#This Row],[Lead Time (days)]]</f>
        <v>240.12898605515852</v>
      </c>
      <c r="S1584" s="58" t="str">
        <f>IF(Table1[[#This Row],[On Hand Stock (units)]]&gt;R1584,"yes","no")</f>
        <v>no</v>
      </c>
      <c r="T1584" s="59">
        <f>Table1[[#This Row],[On Hand Stock (units)]]-J1584</f>
        <v>-103.52941586838064</v>
      </c>
      <c r="U1584" s="59">
        <f>Table1[[#This Row],[Exp. Lead time]]*Table1[[#This Row],[APU
(units)]]/30</f>
        <v>186.58536585365854</v>
      </c>
      <c r="V1584" s="59">
        <f>Table1[[#This Row],[On Hand Stock (units)]]+U1584</f>
        <v>245.05594998527789</v>
      </c>
      <c r="W1584" s="59" t="str">
        <f>IF(Table1[[#This Row],[On hand quantity after purchase]]&gt;Table1[[#This Row],[APU  Projection for oct]],"Yes","No")</f>
        <v>Yes</v>
      </c>
      <c r="X1584" s="59">
        <f>AE1584-Table1[[#This Row],[On Hand Stock (units)]]</f>
        <v>30226.572489868377</v>
      </c>
      <c r="Y1584" s="59">
        <f>MAX(Table1[[#This Row],[Qty required to meet next quarter]],Table1[[#This Row],[MOQ/One lead time demand]])</f>
        <v>30226.572489868377</v>
      </c>
      <c r="Z1584" s="59">
        <f>Table1[[#This Row],[Qty to purchase]]*Table1[[#This Row],[Std. Price ($)]]</f>
        <v>1304007.1934972182</v>
      </c>
      <c r="AA1584" s="59"/>
      <c r="AB1584" s="59"/>
      <c r="AC1584" s="61">
        <f>Table1[[#This Row],[On Hand Stock (units)]]-(12*Table1[[#This Row],[APU
(units)]])</f>
        <v>-1021.5294158683806</v>
      </c>
      <c r="AD1584" s="64">
        <v>702</v>
      </c>
      <c r="AE1584" s="65">
        <f>AD1584*Table1[[#This Row],[Std. Price ($)]]</f>
        <v>30285.043073999997</v>
      </c>
    </row>
    <row r="1585" spans="1:31" ht="18.5" x14ac:dyDescent="0.35">
      <c r="A1585" s="46">
        <v>44446.315549793115</v>
      </c>
      <c r="B1585" s="47">
        <v>19.781762000000001</v>
      </c>
      <c r="C1585" s="47">
        <v>319.07832815649999</v>
      </c>
      <c r="D1585" s="47">
        <f>Table1[[#This Row],[On-Hand Stock ($)]]/Table1[[#This Row],[Std. Price ($)]]</f>
        <v>16.129924531318292</v>
      </c>
      <c r="E1585" s="48">
        <v>10</v>
      </c>
      <c r="F1585" s="49">
        <v>0.6</v>
      </c>
      <c r="G1585" s="48">
        <v>1</v>
      </c>
      <c r="H1585" s="48">
        <v>1.35</v>
      </c>
      <c r="I1585" s="48">
        <v>30</v>
      </c>
      <c r="J1585" s="55">
        <f>Table1[[#This Row],[APU
(units)]]+(Table1[[#This Row],[APU Trend]]*Table1[[#This Row],[APU
(units)]])</f>
        <v>16</v>
      </c>
      <c r="K1585" s="55" t="str">
        <f>IF(Table1[[#This Row],[On Hand Stock (units)]]&gt;J1585,"Yes","No")</f>
        <v>Yes</v>
      </c>
      <c r="L1585" s="55">
        <f>Table1[[#This Row],[Lead Time (days)]]/Table1[[#This Row],[S-OTD]]</f>
        <v>30</v>
      </c>
      <c r="M1585" s="55">
        <f>(Table1[[#This Row],[Demand variability (COV)]]/100)*E1585</f>
        <v>0.13500000000000001</v>
      </c>
      <c r="N1585" s="55">
        <f>AVERAGE(Table1[[#This Row],[Lead Time (days)]],Table1[[#This Row],[Exp. Lead time]])</f>
        <v>30</v>
      </c>
      <c r="O1585" s="55">
        <f>(Table1[[#This Row],[Exp. Lead time]]-N1585)^2</f>
        <v>0</v>
      </c>
      <c r="P1585" s="55">
        <v>0</v>
      </c>
      <c r="Q1585" s="55">
        <f>1.64*SQRT(Table1[[#This Row],[Lead Time (days)]]*(M1585^2)+Table1[[#This Row],[APU
(units)]]*P1585)</f>
        <v>1.2126577423164377</v>
      </c>
      <c r="R1585" s="58">
        <f>Table1[[#This Row],[Safety Stock]]+(E1585/30)*Table1[[#This Row],[Lead Time (days)]]</f>
        <v>11.212657742316438</v>
      </c>
      <c r="S1585" s="58" t="str">
        <f>IF(Table1[[#This Row],[On Hand Stock (units)]]&gt;R1585,"yes","no")</f>
        <v>yes</v>
      </c>
      <c r="T1585" s="59">
        <f>Table1[[#This Row],[On Hand Stock (units)]]-J1585</f>
        <v>0.12992453131829151</v>
      </c>
      <c r="U1585" s="59">
        <f>Table1[[#This Row],[Exp. Lead time]]*Table1[[#This Row],[APU
(units)]]/30</f>
        <v>10</v>
      </c>
      <c r="V1585" s="59">
        <f>Table1[[#This Row],[On Hand Stock (units)]]+U1585</f>
        <v>26.129924531318292</v>
      </c>
      <c r="W1585" s="59" t="str">
        <f>IF(Table1[[#This Row],[On hand quantity after purchase]]&gt;Table1[[#This Row],[APU  Projection for oct]],"Yes","No")</f>
        <v>Yes</v>
      </c>
      <c r="X1585" s="59">
        <f>AE1585-Table1[[#This Row],[On Hand Stock (units)]]</f>
        <v>1289.4663674686817</v>
      </c>
      <c r="Y1585" s="59">
        <f>MAX(Table1[[#This Row],[Qty required to meet next quarter]],Table1[[#This Row],[MOQ/One lead time demand]])</f>
        <v>1289.4663674686817</v>
      </c>
      <c r="Z1585" s="59">
        <f>Table1[[#This Row],[Qty to purchase]]*Table1[[#This Row],[Std. Price ($)]]</f>
        <v>25507.916788270006</v>
      </c>
      <c r="AA1585" s="59"/>
      <c r="AB1585" s="59"/>
      <c r="AC1585" s="61">
        <f>Table1[[#This Row],[On Hand Stock (units)]]-(12*Table1[[#This Row],[APU
(units)]])</f>
        <v>-103.8700754686817</v>
      </c>
      <c r="AD1585" s="64">
        <v>66</v>
      </c>
      <c r="AE1585" s="65">
        <f>AD1585*Table1[[#This Row],[Std. Price ($)]]</f>
        <v>1305.5962919999999</v>
      </c>
    </row>
    <row r="1586" spans="1:31" ht="18.5" x14ac:dyDescent="0.35">
      <c r="A1586" s="46">
        <v>53279.264931202342</v>
      </c>
      <c r="B1586" s="47">
        <v>16.975838</v>
      </c>
      <c r="C1586" s="47">
        <v>277.15645364043456</v>
      </c>
      <c r="D1586" s="47">
        <f>Table1[[#This Row],[On-Hand Stock ($)]]/Table1[[#This Row],[Std. Price ($)]]</f>
        <v>16.326525597171379</v>
      </c>
      <c r="E1586" s="48">
        <v>10</v>
      </c>
      <c r="F1586" s="49">
        <v>0.4</v>
      </c>
      <c r="G1586" s="48">
        <v>0.85</v>
      </c>
      <c r="H1586" s="48">
        <v>1.35</v>
      </c>
      <c r="I1586" s="48">
        <v>30</v>
      </c>
      <c r="J1586" s="55">
        <f>Table1[[#This Row],[APU
(units)]]+(Table1[[#This Row],[APU Trend]]*Table1[[#This Row],[APU
(units)]])</f>
        <v>14</v>
      </c>
      <c r="K1586" s="55" t="str">
        <f>IF(Table1[[#This Row],[On Hand Stock (units)]]&gt;J1586,"Yes","No")</f>
        <v>Yes</v>
      </c>
      <c r="L1586" s="55">
        <f>Table1[[#This Row],[Lead Time (days)]]/Table1[[#This Row],[S-OTD]]</f>
        <v>35.294117647058826</v>
      </c>
      <c r="M1586" s="55">
        <f>(Table1[[#This Row],[Demand variability (COV)]]/100)*E1586</f>
        <v>0.13500000000000001</v>
      </c>
      <c r="N1586" s="55">
        <f>AVERAGE(Table1[[#This Row],[Lead Time (days)]],Table1[[#This Row],[Exp. Lead time]])</f>
        <v>32.647058823529413</v>
      </c>
      <c r="O1586" s="55">
        <f>(Table1[[#This Row],[Exp. Lead time]]-N1586)^2</f>
        <v>7.0069204152249203</v>
      </c>
      <c r="P1586" s="55">
        <v>7.0069204152249203</v>
      </c>
      <c r="Q1586" s="55">
        <f>1.64*SQRT(Table1[[#This Row],[Lead Time (days)]]*(M1586^2)+Table1[[#This Row],[APU
(units)]]*P1586)</f>
        <v>13.781461108601272</v>
      </c>
      <c r="R1586" s="58">
        <f>Table1[[#This Row],[Safety Stock]]+(E1586/30)*Table1[[#This Row],[Lead Time (days)]]</f>
        <v>23.78146110860127</v>
      </c>
      <c r="S1586" s="58" t="str">
        <f>IF(Table1[[#This Row],[On Hand Stock (units)]]&gt;R1586,"yes","no")</f>
        <v>no</v>
      </c>
      <c r="T1586" s="59">
        <f>Table1[[#This Row],[On Hand Stock (units)]]-J1586</f>
        <v>2.3265255971713792</v>
      </c>
      <c r="U1586" s="59">
        <f>Table1[[#This Row],[Exp. Lead time]]*Table1[[#This Row],[APU
(units)]]/30</f>
        <v>11.764705882352944</v>
      </c>
      <c r="V1586" s="59">
        <f>Table1[[#This Row],[On Hand Stock (units)]]+U1586</f>
        <v>28.091231479524325</v>
      </c>
      <c r="W1586" s="59" t="str">
        <f>IF(Table1[[#This Row],[On hand quantity after purchase]]&gt;Table1[[#This Row],[APU  Projection for oct]],"Yes","No")</f>
        <v>Yes</v>
      </c>
      <c r="X1586" s="59">
        <f>AE1586-Table1[[#This Row],[On Hand Stock (units)]]</f>
        <v>900.36872640282866</v>
      </c>
      <c r="Y1586" s="59">
        <f>MAX(Table1[[#This Row],[Qty required to meet next quarter]],Table1[[#This Row],[MOQ/One lead time demand]])</f>
        <v>900.36872640282866</v>
      </c>
      <c r="Z1586" s="59">
        <f>Table1[[#This Row],[Qty to purchase]]*Table1[[#This Row],[Std. Price ($)]]</f>
        <v>15284.513639680741</v>
      </c>
      <c r="AA1586" s="59"/>
      <c r="AB1586" s="59"/>
      <c r="AC1586" s="61">
        <f>Table1[[#This Row],[On Hand Stock (units)]]-(12*Table1[[#This Row],[APU
(units)]])</f>
        <v>-103.67347440282862</v>
      </c>
      <c r="AD1586" s="64">
        <v>54</v>
      </c>
      <c r="AE1586" s="65">
        <f>AD1586*Table1[[#This Row],[Std. Price ($)]]</f>
        <v>916.69525199999998</v>
      </c>
    </row>
    <row r="1587" spans="1:31" ht="18.5" x14ac:dyDescent="0.35">
      <c r="A1587" s="46">
        <v>38681.852192620427</v>
      </c>
      <c r="B1587" s="47">
        <v>28.094319000000002</v>
      </c>
      <c r="C1587" s="47">
        <v>528.81071504800002</v>
      </c>
      <c r="D1587" s="47">
        <f>Table1[[#This Row],[On-Hand Stock ($)]]/Table1[[#This Row],[Std. Price ($)]]</f>
        <v>18.822692055571803</v>
      </c>
      <c r="E1587" s="48">
        <v>10</v>
      </c>
      <c r="F1587" s="49">
        <v>0.5</v>
      </c>
      <c r="G1587" s="48">
        <v>1</v>
      </c>
      <c r="H1587" s="48">
        <v>1.6</v>
      </c>
      <c r="I1587" s="48">
        <v>30</v>
      </c>
      <c r="J1587" s="55">
        <f>Table1[[#This Row],[APU
(units)]]+(Table1[[#This Row],[APU Trend]]*Table1[[#This Row],[APU
(units)]])</f>
        <v>15</v>
      </c>
      <c r="K1587" s="55" t="str">
        <f>IF(Table1[[#This Row],[On Hand Stock (units)]]&gt;J1587,"Yes","No")</f>
        <v>Yes</v>
      </c>
      <c r="L1587" s="55">
        <f>Table1[[#This Row],[Lead Time (days)]]/Table1[[#This Row],[S-OTD]]</f>
        <v>30</v>
      </c>
      <c r="M1587" s="55">
        <f>(Table1[[#This Row],[Demand variability (COV)]]/100)*E1587</f>
        <v>0.16</v>
      </c>
      <c r="N1587" s="55">
        <f>AVERAGE(Table1[[#This Row],[Lead Time (days)]],Table1[[#This Row],[Exp. Lead time]])</f>
        <v>30</v>
      </c>
      <c r="O1587" s="55">
        <f>(Table1[[#This Row],[Exp. Lead time]]-N1587)^2</f>
        <v>0</v>
      </c>
      <c r="P1587" s="55">
        <v>0</v>
      </c>
      <c r="Q1587" s="55">
        <f>1.64*SQRT(Table1[[#This Row],[Lead Time (days)]]*(M1587^2)+Table1[[#This Row],[APU
(units)]]*P1587)</f>
        <v>1.4372239908935558</v>
      </c>
      <c r="R1587" s="58">
        <f>Table1[[#This Row],[Safety Stock]]+(E1587/30)*Table1[[#This Row],[Lead Time (days)]]</f>
        <v>11.437223990893555</v>
      </c>
      <c r="S1587" s="58" t="str">
        <f>IF(Table1[[#This Row],[On Hand Stock (units)]]&gt;R1587,"yes","no")</f>
        <v>yes</v>
      </c>
      <c r="T1587" s="59">
        <f>Table1[[#This Row],[On Hand Stock (units)]]-J1587</f>
        <v>3.8226920555718031</v>
      </c>
      <c r="U1587" s="59">
        <f>Table1[[#This Row],[Exp. Lead time]]*Table1[[#This Row],[APU
(units)]]/30</f>
        <v>10</v>
      </c>
      <c r="V1587" s="59">
        <f>Table1[[#This Row],[On Hand Stock (units)]]+U1587</f>
        <v>28.822692055571803</v>
      </c>
      <c r="W1587" s="59" t="str">
        <f>IF(Table1[[#This Row],[On hand quantity after purchase]]&gt;Table1[[#This Row],[APU  Projection for oct]],"Yes","No")</f>
        <v>Yes</v>
      </c>
      <c r="X1587" s="59">
        <f>AE1587-Table1[[#This Row],[On Hand Stock (units)]]</f>
        <v>1666.8364479444283</v>
      </c>
      <c r="Y1587" s="59">
        <f>MAX(Table1[[#This Row],[Qty required to meet next quarter]],Table1[[#This Row],[MOQ/One lead time demand]])</f>
        <v>1666.8364479444283</v>
      </c>
      <c r="Z1587" s="59">
        <f>Table1[[#This Row],[Qty to purchase]]*Table1[[#This Row],[Std. Price ($)]]</f>
        <v>46828.634889377667</v>
      </c>
      <c r="AA1587" s="59"/>
      <c r="AB1587" s="59"/>
      <c r="AC1587" s="61">
        <f>Table1[[#This Row],[On Hand Stock (units)]]-(12*Table1[[#This Row],[APU
(units)]])</f>
        <v>-101.17730794442819</v>
      </c>
      <c r="AD1587" s="64">
        <v>60</v>
      </c>
      <c r="AE1587" s="65">
        <f>AD1587*Table1[[#This Row],[Std. Price ($)]]</f>
        <v>1685.6591400000002</v>
      </c>
    </row>
    <row r="1588" spans="1:31" ht="18.5" x14ac:dyDescent="0.35">
      <c r="A1588" s="46">
        <v>68106.517621422798</v>
      </c>
      <c r="B1588" s="47">
        <v>27.474678000000004</v>
      </c>
      <c r="C1588" s="47">
        <v>517.41427777600006</v>
      </c>
      <c r="D1588" s="47">
        <f>Table1[[#This Row],[On-Hand Stock ($)]]/Table1[[#This Row],[Std. Price ($)]]</f>
        <v>18.832405525407793</v>
      </c>
      <c r="E1588" s="48">
        <v>10</v>
      </c>
      <c r="F1588" s="49">
        <v>0.2</v>
      </c>
      <c r="G1588" s="48">
        <v>1</v>
      </c>
      <c r="H1588" s="48">
        <v>1.6</v>
      </c>
      <c r="I1588" s="48">
        <v>30</v>
      </c>
      <c r="J1588" s="55">
        <f>Table1[[#This Row],[APU
(units)]]+(Table1[[#This Row],[APU Trend]]*Table1[[#This Row],[APU
(units)]])</f>
        <v>12</v>
      </c>
      <c r="K1588" s="55" t="str">
        <f>IF(Table1[[#This Row],[On Hand Stock (units)]]&gt;J1588,"Yes","No")</f>
        <v>Yes</v>
      </c>
      <c r="L1588" s="55">
        <f>Table1[[#This Row],[Lead Time (days)]]/Table1[[#This Row],[S-OTD]]</f>
        <v>30</v>
      </c>
      <c r="M1588" s="55">
        <f>(Table1[[#This Row],[Demand variability (COV)]]/100)*E1588</f>
        <v>0.16</v>
      </c>
      <c r="N1588" s="55">
        <f>AVERAGE(Table1[[#This Row],[Lead Time (days)]],Table1[[#This Row],[Exp. Lead time]])</f>
        <v>30</v>
      </c>
      <c r="O1588" s="55">
        <f>(Table1[[#This Row],[Exp. Lead time]]-N1588)^2</f>
        <v>0</v>
      </c>
      <c r="P1588" s="55">
        <v>0</v>
      </c>
      <c r="Q1588" s="55">
        <f>1.64*SQRT(Table1[[#This Row],[Lead Time (days)]]*(M1588^2)+Table1[[#This Row],[APU
(units)]]*P1588)</f>
        <v>1.4372239908935558</v>
      </c>
      <c r="R1588" s="58">
        <f>Table1[[#This Row],[Safety Stock]]+(E1588/30)*Table1[[#This Row],[Lead Time (days)]]</f>
        <v>11.437223990893555</v>
      </c>
      <c r="S1588" s="58" t="str">
        <f>IF(Table1[[#This Row],[On Hand Stock (units)]]&gt;R1588,"yes","no")</f>
        <v>yes</v>
      </c>
      <c r="T1588" s="59">
        <f>Table1[[#This Row],[On Hand Stock (units)]]-J1588</f>
        <v>6.8324055254077933</v>
      </c>
      <c r="U1588" s="59">
        <f>Table1[[#This Row],[Exp. Lead time]]*Table1[[#This Row],[APU
(units)]]/30</f>
        <v>10</v>
      </c>
      <c r="V1588" s="59">
        <f>Table1[[#This Row],[On Hand Stock (units)]]+U1588</f>
        <v>28.832405525407793</v>
      </c>
      <c r="W1588" s="59" t="str">
        <f>IF(Table1[[#This Row],[On hand quantity after purchase]]&gt;Table1[[#This Row],[APU  Projection for oct]],"Yes","No")</f>
        <v>Yes</v>
      </c>
      <c r="X1588" s="59">
        <f>AE1588-Table1[[#This Row],[On Hand Stock (units)]]</f>
        <v>1135.1040704745924</v>
      </c>
      <c r="Y1588" s="59">
        <f>MAX(Table1[[#This Row],[Qty required to meet next quarter]],Table1[[#This Row],[MOQ/One lead time demand]])</f>
        <v>1135.1040704745924</v>
      </c>
      <c r="Z1588" s="59">
        <f>Table1[[#This Row],[Qty to purchase]]*Table1[[#This Row],[Std. Price ($)]]</f>
        <v>31186.618832778739</v>
      </c>
      <c r="AA1588" s="59"/>
      <c r="AB1588" s="59"/>
      <c r="AC1588" s="61">
        <f>Table1[[#This Row],[On Hand Stock (units)]]-(12*Table1[[#This Row],[APU
(units)]])</f>
        <v>-101.16759447459221</v>
      </c>
      <c r="AD1588" s="64">
        <v>42</v>
      </c>
      <c r="AE1588" s="65">
        <f>AD1588*Table1[[#This Row],[Std. Price ($)]]</f>
        <v>1153.9364760000001</v>
      </c>
    </row>
    <row r="1589" spans="1:31" ht="18.5" x14ac:dyDescent="0.35">
      <c r="A1589" s="46">
        <v>67735.182257073073</v>
      </c>
      <c r="B1589" s="47">
        <v>69.09584000000001</v>
      </c>
      <c r="C1589" s="47">
        <v>1738.6326541619203</v>
      </c>
      <c r="D1589" s="47">
        <f>Table1[[#This Row],[On-Hand Stock ($)]]/Table1[[#This Row],[Std. Price ($)]]</f>
        <v>25.16262417769174</v>
      </c>
      <c r="E1589" s="48">
        <v>10</v>
      </c>
      <c r="F1589" s="49">
        <v>0.4</v>
      </c>
      <c r="G1589" s="48">
        <v>0.85</v>
      </c>
      <c r="H1589" s="48">
        <v>1.03</v>
      </c>
      <c r="I1589" s="48">
        <v>76</v>
      </c>
      <c r="J1589" s="55">
        <f>Table1[[#This Row],[APU
(units)]]+(Table1[[#This Row],[APU Trend]]*Table1[[#This Row],[APU
(units)]])</f>
        <v>14</v>
      </c>
      <c r="K1589" s="55" t="str">
        <f>IF(Table1[[#This Row],[On Hand Stock (units)]]&gt;J1589,"Yes","No")</f>
        <v>Yes</v>
      </c>
      <c r="L1589" s="55">
        <f>Table1[[#This Row],[Lead Time (days)]]/Table1[[#This Row],[S-OTD]]</f>
        <v>89.411764705882362</v>
      </c>
      <c r="M1589" s="55">
        <f>(Table1[[#This Row],[Demand variability (COV)]]/100)*E1589</f>
        <v>0.10300000000000001</v>
      </c>
      <c r="N1589" s="55">
        <f>AVERAGE(Table1[[#This Row],[Lead Time (days)]],Table1[[#This Row],[Exp. Lead time]])</f>
        <v>82.705882352941188</v>
      </c>
      <c r="O1589" s="55">
        <f>(Table1[[#This Row],[Exp. Lead time]]-N1589)^2</f>
        <v>44.968858131487856</v>
      </c>
      <c r="P1589" s="55">
        <v>44.968858131487856</v>
      </c>
      <c r="Q1589" s="55">
        <f>1.64*SQRT(Table1[[#This Row],[Lead Time (days)]]*(M1589^2)+Table1[[#This Row],[APU
(units)]]*P1589)</f>
        <v>34.808777481418353</v>
      </c>
      <c r="R1589" s="58">
        <f>Table1[[#This Row],[Safety Stock]]+(E1589/30)*Table1[[#This Row],[Lead Time (days)]]</f>
        <v>60.142110814751689</v>
      </c>
      <c r="S1589" s="58" t="str">
        <f>IF(Table1[[#This Row],[On Hand Stock (units)]]&gt;R1589,"yes","no")</f>
        <v>no</v>
      </c>
      <c r="T1589" s="59">
        <f>Table1[[#This Row],[On Hand Stock (units)]]-J1589</f>
        <v>11.16262417769174</v>
      </c>
      <c r="U1589" s="59">
        <f>Table1[[#This Row],[Exp. Lead time]]*Table1[[#This Row],[APU
(units)]]/30</f>
        <v>29.803921568627455</v>
      </c>
      <c r="V1589" s="59">
        <f>Table1[[#This Row],[On Hand Stock (units)]]+U1589</f>
        <v>54.966545746319198</v>
      </c>
      <c r="W1589" s="59" t="str">
        <f>IF(Table1[[#This Row],[On hand quantity after purchase]]&gt;Table1[[#This Row],[APU  Projection for oct]],"Yes","No")</f>
        <v>Yes</v>
      </c>
      <c r="X1589" s="59">
        <f>AE1589-Table1[[#This Row],[On Hand Stock (units)]]</f>
        <v>3706.012735822309</v>
      </c>
      <c r="Y1589" s="59">
        <f>MAX(Table1[[#This Row],[Qty required to meet next quarter]],Table1[[#This Row],[MOQ/One lead time demand]])</f>
        <v>3706.012735822309</v>
      </c>
      <c r="Z1589" s="59">
        <f>Table1[[#This Row],[Qty to purchase]]*Table1[[#This Row],[Std. Price ($)]]</f>
        <v>256070.06303234058</v>
      </c>
      <c r="AA1589" s="59"/>
      <c r="AB1589" s="59"/>
      <c r="AC1589" s="61">
        <f>Table1[[#This Row],[On Hand Stock (units)]]-(12*Table1[[#This Row],[APU
(units)]])</f>
        <v>-94.83737582230826</v>
      </c>
      <c r="AD1589" s="64">
        <v>54</v>
      </c>
      <c r="AE1589" s="65">
        <f>AD1589*Table1[[#This Row],[Std. Price ($)]]</f>
        <v>3731.1753600000006</v>
      </c>
    </row>
    <row r="1590" spans="1:31" ht="18.5" x14ac:dyDescent="0.35">
      <c r="A1590" s="46">
        <v>43416.422367840714</v>
      </c>
      <c r="B1590" s="47">
        <v>110.77554400000001</v>
      </c>
      <c r="C1590" s="47">
        <v>1382.9484025346271</v>
      </c>
      <c r="D1590" s="47">
        <f>Table1[[#This Row],[On-Hand Stock ($)]]/Table1[[#This Row],[Std. Price ($)]]</f>
        <v>12.484239323930804</v>
      </c>
      <c r="E1590" s="48">
        <v>10</v>
      </c>
      <c r="F1590" s="49">
        <v>0.5</v>
      </c>
      <c r="G1590" s="48">
        <v>0.85</v>
      </c>
      <c r="H1590" s="48">
        <v>0.95</v>
      </c>
      <c r="I1590" s="48">
        <v>41</v>
      </c>
      <c r="J1590" s="55">
        <f>Table1[[#This Row],[APU
(units)]]+(Table1[[#This Row],[APU Trend]]*Table1[[#This Row],[APU
(units)]])</f>
        <v>15</v>
      </c>
      <c r="K1590" s="55" t="str">
        <f>IF(Table1[[#This Row],[On Hand Stock (units)]]&gt;J1590,"Yes","No")</f>
        <v>No</v>
      </c>
      <c r="L1590" s="55">
        <f>Table1[[#This Row],[Lead Time (days)]]/Table1[[#This Row],[S-OTD]]</f>
        <v>48.235294117647058</v>
      </c>
      <c r="M1590" s="55">
        <f>(Table1[[#This Row],[Demand variability (COV)]]/100)*E1590</f>
        <v>9.5000000000000001E-2</v>
      </c>
      <c r="N1590" s="55">
        <f>AVERAGE(Table1[[#This Row],[Lead Time (days)]],Table1[[#This Row],[Exp. Lead time]])</f>
        <v>44.617647058823529</v>
      </c>
      <c r="O1590" s="55">
        <f>(Table1[[#This Row],[Exp. Lead time]]-N1590)^2</f>
        <v>13.087370242214529</v>
      </c>
      <c r="P1590" s="55">
        <v>13.087370242214529</v>
      </c>
      <c r="Q1590" s="55">
        <f>1.64*SQRT(Table1[[#This Row],[Lead Time (days)]]*(M1590^2)+Table1[[#This Row],[APU
(units)]]*P1590)</f>
        <v>18.788111381259213</v>
      </c>
      <c r="R1590" s="58">
        <f>Table1[[#This Row],[Safety Stock]]+(E1590/30)*Table1[[#This Row],[Lead Time (days)]]</f>
        <v>32.454778047925878</v>
      </c>
      <c r="S1590" s="58" t="str">
        <f>IF(Table1[[#This Row],[On Hand Stock (units)]]&gt;R1590,"yes","no")</f>
        <v>no</v>
      </c>
      <c r="T1590" s="59">
        <f>Table1[[#This Row],[On Hand Stock (units)]]-J1590</f>
        <v>-2.5157606760691955</v>
      </c>
      <c r="U1590" s="59">
        <f>Table1[[#This Row],[Exp. Lead time]]*Table1[[#This Row],[APU
(units)]]/30</f>
        <v>16.078431372549019</v>
      </c>
      <c r="V1590" s="59">
        <f>Table1[[#This Row],[On Hand Stock (units)]]+U1590</f>
        <v>28.562670696479824</v>
      </c>
      <c r="W1590" s="59" t="str">
        <f>IF(Table1[[#This Row],[On hand quantity after purchase]]&gt;Table1[[#This Row],[APU  Projection for oct]],"Yes","No")</f>
        <v>Yes</v>
      </c>
      <c r="X1590" s="59">
        <f>AE1590-Table1[[#This Row],[On Hand Stock (units)]]</f>
        <v>6634.0484006760698</v>
      </c>
      <c r="Y1590" s="59">
        <f>MAX(Table1[[#This Row],[Qty required to meet next quarter]],Table1[[#This Row],[MOQ/One lead time demand]])</f>
        <v>6634.0484006760698</v>
      </c>
      <c r="Z1590" s="59">
        <f>Table1[[#This Row],[Qty to purchase]]*Table1[[#This Row],[Std. Price ($)]]</f>
        <v>734890.32050722162</v>
      </c>
      <c r="AA1590" s="59"/>
      <c r="AB1590" s="59"/>
      <c r="AC1590" s="61">
        <f>Table1[[#This Row],[On Hand Stock (units)]]-(12*Table1[[#This Row],[APU
(units)]])</f>
        <v>-107.51576067606919</v>
      </c>
      <c r="AD1590" s="64">
        <v>60</v>
      </c>
      <c r="AE1590" s="65">
        <f>AD1590*Table1[[#This Row],[Std. Price ($)]]</f>
        <v>6646.5326400000004</v>
      </c>
    </row>
    <row r="1591" spans="1:31" ht="18.5" x14ac:dyDescent="0.35">
      <c r="A1591" s="46">
        <v>76989.245580991395</v>
      </c>
      <c r="B1591" s="47">
        <v>6.59626</v>
      </c>
      <c r="C1591" s="47">
        <v>36.640166383592415</v>
      </c>
      <c r="D1591" s="47">
        <f>Table1[[#This Row],[On-Hand Stock ($)]]/Table1[[#This Row],[Std. Price ($)]]</f>
        <v>5.5546880176937261</v>
      </c>
      <c r="E1591" s="48">
        <v>10</v>
      </c>
      <c r="F1591" s="49">
        <v>-0.4</v>
      </c>
      <c r="G1591" s="48">
        <v>0.82</v>
      </c>
      <c r="H1591" s="48">
        <v>0.25</v>
      </c>
      <c r="I1591" s="48">
        <v>31</v>
      </c>
      <c r="J1591" s="55">
        <f>Table1[[#This Row],[APU
(units)]]+(Table1[[#This Row],[APU Trend]]*Table1[[#This Row],[APU
(units)]])</f>
        <v>6</v>
      </c>
      <c r="K1591" s="55" t="str">
        <f>IF(Table1[[#This Row],[On Hand Stock (units)]]&gt;J1591,"Yes","No")</f>
        <v>No</v>
      </c>
      <c r="L1591" s="55">
        <f>Table1[[#This Row],[Lead Time (days)]]/Table1[[#This Row],[S-OTD]]</f>
        <v>37.804878048780488</v>
      </c>
      <c r="M1591" s="55">
        <f>(Table1[[#This Row],[Demand variability (COV)]]/100)*E1591</f>
        <v>2.5000000000000001E-2</v>
      </c>
      <c r="N1591" s="55">
        <f>AVERAGE(Table1[[#This Row],[Lead Time (days)]],Table1[[#This Row],[Exp. Lead time]])</f>
        <v>34.402439024390247</v>
      </c>
      <c r="O1591" s="55">
        <f>(Table1[[#This Row],[Exp. Lead time]]-N1591)^2</f>
        <v>11.57659131469361</v>
      </c>
      <c r="P1591" s="55">
        <v>11.57659131469361</v>
      </c>
      <c r="Q1591" s="55">
        <f>1.64*SQRT(Table1[[#This Row],[Lead Time (days)]]*(M1591^2)+Table1[[#This Row],[APU
(units)]]*P1591)</f>
        <v>17.646985889947306</v>
      </c>
      <c r="R1591" s="58">
        <f>Table1[[#This Row],[Safety Stock]]+(E1591/30)*Table1[[#This Row],[Lead Time (days)]]</f>
        <v>27.980319223280638</v>
      </c>
      <c r="S1591" s="58" t="str">
        <f>IF(Table1[[#This Row],[On Hand Stock (units)]]&gt;R1591,"yes","no")</f>
        <v>no</v>
      </c>
      <c r="T1591" s="59">
        <f>Table1[[#This Row],[On Hand Stock (units)]]-J1591</f>
        <v>-0.44531198230627389</v>
      </c>
      <c r="U1591" s="59">
        <f>Table1[[#This Row],[Exp. Lead time]]*Table1[[#This Row],[APU
(units)]]/30</f>
        <v>12.601626016260163</v>
      </c>
      <c r="V1591" s="59">
        <f>Table1[[#This Row],[On Hand Stock (units)]]+U1591</f>
        <v>18.15631403395389</v>
      </c>
      <c r="W1591" s="59" t="str">
        <f>IF(Table1[[#This Row],[On hand quantity after purchase]]&gt;Table1[[#This Row],[APU  Projection for oct]],"Yes","No")</f>
        <v>Yes</v>
      </c>
      <c r="X1591" s="59">
        <f>AE1591-Table1[[#This Row],[On Hand Stock (units)]]</f>
        <v>34.022871982306263</v>
      </c>
      <c r="Y1591" s="59">
        <f>MAX(Table1[[#This Row],[Qty required to meet next quarter]],Table1[[#This Row],[MOQ/One lead time demand]])</f>
        <v>34.022871982306263</v>
      </c>
      <c r="Z1591" s="59">
        <f>Table1[[#This Row],[Qty to purchase]]*Table1[[#This Row],[Std. Price ($)]]</f>
        <v>224.42370954200751</v>
      </c>
      <c r="AA1591" s="59"/>
      <c r="AB1591" s="59"/>
      <c r="AC1591" s="61">
        <f>Table1[[#This Row],[On Hand Stock (units)]]-(12*Table1[[#This Row],[APU
(units)]])</f>
        <v>-114.44531198230628</v>
      </c>
      <c r="AD1591" s="64">
        <v>5.9999999999999982</v>
      </c>
      <c r="AE1591" s="65">
        <f>AD1591*Table1[[#This Row],[Std. Price ($)]]</f>
        <v>39.577559999999991</v>
      </c>
    </row>
    <row r="1592" spans="1:31" ht="18.5" x14ac:dyDescent="0.35">
      <c r="A1592" s="46">
        <v>51198.411517176522</v>
      </c>
      <c r="B1592" s="47">
        <v>5.7229150000000004</v>
      </c>
      <c r="C1592" s="47">
        <v>239.36839222945</v>
      </c>
      <c r="D1592" s="47">
        <f>Table1[[#This Row],[On-Hand Stock ($)]]/Table1[[#This Row],[Std. Price ($)]]</f>
        <v>41.826305690273223</v>
      </c>
      <c r="E1592" s="48">
        <v>10</v>
      </c>
      <c r="F1592" s="49">
        <v>0.2</v>
      </c>
      <c r="G1592" s="48">
        <v>1</v>
      </c>
      <c r="H1592" s="48">
        <v>1.47</v>
      </c>
      <c r="I1592" s="48">
        <v>66</v>
      </c>
      <c r="J1592" s="55">
        <f>Table1[[#This Row],[APU
(units)]]+(Table1[[#This Row],[APU Trend]]*Table1[[#This Row],[APU
(units)]])</f>
        <v>12</v>
      </c>
      <c r="K1592" s="55" t="str">
        <f>IF(Table1[[#This Row],[On Hand Stock (units)]]&gt;J1592,"Yes","No")</f>
        <v>Yes</v>
      </c>
      <c r="L1592" s="55">
        <f>Table1[[#This Row],[Lead Time (days)]]/Table1[[#This Row],[S-OTD]]</f>
        <v>66</v>
      </c>
      <c r="M1592" s="55">
        <f>(Table1[[#This Row],[Demand variability (COV)]]/100)*E1592</f>
        <v>0.14699999999999999</v>
      </c>
      <c r="N1592" s="55">
        <f>AVERAGE(Table1[[#This Row],[Lead Time (days)]],Table1[[#This Row],[Exp. Lead time]])</f>
        <v>66</v>
      </c>
      <c r="O1592" s="55">
        <f>(Table1[[#This Row],[Exp. Lead time]]-N1592)^2</f>
        <v>0</v>
      </c>
      <c r="P1592" s="55">
        <v>0</v>
      </c>
      <c r="Q1592" s="55">
        <f>1.64*SQRT(Table1[[#This Row],[Lead Time (days)]]*(M1592^2)+Table1[[#This Row],[APU
(units)]]*P1592)</f>
        <v>1.9585431785896372</v>
      </c>
      <c r="R1592" s="58">
        <f>Table1[[#This Row],[Safety Stock]]+(E1592/30)*Table1[[#This Row],[Lead Time (days)]]</f>
        <v>23.958543178589636</v>
      </c>
      <c r="S1592" s="58" t="str">
        <f>IF(Table1[[#This Row],[On Hand Stock (units)]]&gt;R1592,"yes","no")</f>
        <v>yes</v>
      </c>
      <c r="T1592" s="59">
        <f>Table1[[#This Row],[On Hand Stock (units)]]-J1592</f>
        <v>29.826305690273223</v>
      </c>
      <c r="U1592" s="59">
        <f>Table1[[#This Row],[Exp. Lead time]]*Table1[[#This Row],[APU
(units)]]/30</f>
        <v>22</v>
      </c>
      <c r="V1592" s="59">
        <f>Table1[[#This Row],[On Hand Stock (units)]]+U1592</f>
        <v>63.826305690273223</v>
      </c>
      <c r="W1592" s="59" t="str">
        <f>IF(Table1[[#This Row],[On hand quantity after purchase]]&gt;Table1[[#This Row],[APU  Projection for oct]],"Yes","No")</f>
        <v>Yes</v>
      </c>
      <c r="X1592" s="59">
        <f>AE1592-Table1[[#This Row],[On Hand Stock (units)]]</f>
        <v>198.5361243097268</v>
      </c>
      <c r="Y1592" s="59">
        <f>MAX(Table1[[#This Row],[Qty required to meet next quarter]],Table1[[#This Row],[MOQ/One lead time demand]])</f>
        <v>198.5361243097268</v>
      </c>
      <c r="Z1592" s="59">
        <f>Table1[[#This Row],[Qty to purchase]]*Table1[[#This Row],[Std. Price ($)]]</f>
        <v>1136.2053638540003</v>
      </c>
      <c r="AA1592" s="59"/>
      <c r="AB1592" s="59"/>
      <c r="AC1592" s="61">
        <f>Table1[[#This Row],[On Hand Stock (units)]]-(12*Table1[[#This Row],[APU
(units)]])</f>
        <v>-78.173694309726784</v>
      </c>
      <c r="AD1592" s="64">
        <v>42</v>
      </c>
      <c r="AE1592" s="65">
        <f>AD1592*Table1[[#This Row],[Std. Price ($)]]</f>
        <v>240.36243000000002</v>
      </c>
    </row>
    <row r="1593" spans="1:31" ht="18.5" x14ac:dyDescent="0.35">
      <c r="A1593" s="46">
        <v>12802.892198449734</v>
      </c>
      <c r="B1593" s="47">
        <v>509.158298</v>
      </c>
      <c r="C1593" s="47">
        <v>10586.240226734133</v>
      </c>
      <c r="D1593" s="47">
        <f>Table1[[#This Row],[On-Hand Stock ($)]]/Table1[[#This Row],[Std. Price ($)]]</f>
        <v>20.791648232617302</v>
      </c>
      <c r="E1593" s="48">
        <v>18</v>
      </c>
      <c r="F1593" s="49">
        <v>-0.2</v>
      </c>
      <c r="G1593" s="48">
        <v>0.85</v>
      </c>
      <c r="H1593" s="48">
        <v>1.3</v>
      </c>
      <c r="I1593" s="48">
        <v>23</v>
      </c>
      <c r="J1593" s="55">
        <f>Table1[[#This Row],[APU
(units)]]+(Table1[[#This Row],[APU Trend]]*Table1[[#This Row],[APU
(units)]])</f>
        <v>14.4</v>
      </c>
      <c r="K1593" s="55" t="str">
        <f>IF(Table1[[#This Row],[On Hand Stock (units)]]&gt;J1593,"Yes","No")</f>
        <v>Yes</v>
      </c>
      <c r="L1593" s="55">
        <f>Table1[[#This Row],[Lead Time (days)]]/Table1[[#This Row],[S-OTD]]</f>
        <v>27.058823529411764</v>
      </c>
      <c r="M1593" s="55">
        <f>(Table1[[#This Row],[Demand variability (COV)]]/100)*E1593</f>
        <v>0.23400000000000001</v>
      </c>
      <c r="N1593" s="55">
        <f>AVERAGE(Table1[[#This Row],[Lead Time (days)]],Table1[[#This Row],[Exp. Lead time]])</f>
        <v>25.029411764705884</v>
      </c>
      <c r="O1593" s="55">
        <f>(Table1[[#This Row],[Exp. Lead time]]-N1593)^2</f>
        <v>4.1185121107266358</v>
      </c>
      <c r="P1593" s="55">
        <v>4.1185121107266358</v>
      </c>
      <c r="Q1593" s="55">
        <f>1.64*SQRT(Table1[[#This Row],[Lead Time (days)]]*(M1593^2)+Table1[[#This Row],[APU
(units)]]*P1593)</f>
        <v>14.239942172599804</v>
      </c>
      <c r="R1593" s="58">
        <f>Table1[[#This Row],[Safety Stock]]+(E1593/30)*Table1[[#This Row],[Lead Time (days)]]</f>
        <v>28.039942172599801</v>
      </c>
      <c r="S1593" s="58" t="str">
        <f>IF(Table1[[#This Row],[On Hand Stock (units)]]&gt;R1593,"yes","no")</f>
        <v>no</v>
      </c>
      <c r="T1593" s="59">
        <f>Table1[[#This Row],[On Hand Stock (units)]]-J1593</f>
        <v>6.3916482326173014</v>
      </c>
      <c r="U1593" s="59">
        <f>Table1[[#This Row],[Exp. Lead time]]*Table1[[#This Row],[APU
(units)]]/30</f>
        <v>16.235294117647058</v>
      </c>
      <c r="V1593" s="59">
        <f>Table1[[#This Row],[On Hand Stock (units)]]+U1593</f>
        <v>37.026942350264363</v>
      </c>
      <c r="W1593" s="59" t="str">
        <f>IF(Table1[[#This Row],[On hand quantity after purchase]]&gt;Table1[[#This Row],[APU  Projection for oct]],"Yes","No")</f>
        <v>Yes</v>
      </c>
      <c r="X1593" s="59">
        <f>AE1593-Table1[[#This Row],[On Hand Stock (units)]]</f>
        <v>16475.937206967385</v>
      </c>
      <c r="Y1593" s="59">
        <f>MAX(Table1[[#This Row],[Qty required to meet next quarter]],Table1[[#This Row],[MOQ/One lead time demand]])</f>
        <v>16475.937206967385</v>
      </c>
      <c r="Z1593" s="59">
        <f>Table1[[#This Row],[Qty to purchase]]*Table1[[#This Row],[Std. Price ($)]]</f>
        <v>8388860.1462543868</v>
      </c>
      <c r="AA1593" s="59"/>
      <c r="AB1593" s="59"/>
      <c r="AC1593" s="61">
        <f>Table1[[#This Row],[On Hand Stock (units)]]-(12*Table1[[#This Row],[APU
(units)]])</f>
        <v>-195.20835176738271</v>
      </c>
      <c r="AD1593" s="64">
        <v>32.400000000000006</v>
      </c>
      <c r="AE1593" s="65">
        <f>AD1593*Table1[[#This Row],[Std. Price ($)]]</f>
        <v>16496.728855200003</v>
      </c>
    </row>
    <row r="1594" spans="1:31" ht="18.5" x14ac:dyDescent="0.35">
      <c r="A1594" s="46">
        <v>38645.521281400608</v>
      </c>
      <c r="B1594" s="47">
        <v>353.94393100000002</v>
      </c>
      <c r="C1594" s="47">
        <v>5013.9928107021105</v>
      </c>
      <c r="D1594" s="47">
        <f>Table1[[#This Row],[On-Hand Stock ($)]]/Table1[[#This Row],[Std. Price ($)]]</f>
        <v>14.166065219810507</v>
      </c>
      <c r="E1594" s="48">
        <v>10</v>
      </c>
      <c r="F1594" s="49">
        <v>0.5</v>
      </c>
      <c r="G1594" s="48">
        <v>0.7</v>
      </c>
      <c r="H1594" s="48">
        <v>0.95</v>
      </c>
      <c r="I1594" s="48">
        <v>37</v>
      </c>
      <c r="J1594" s="55">
        <f>Table1[[#This Row],[APU
(units)]]+(Table1[[#This Row],[APU Trend]]*Table1[[#This Row],[APU
(units)]])</f>
        <v>15</v>
      </c>
      <c r="K1594" s="55" t="str">
        <f>IF(Table1[[#This Row],[On Hand Stock (units)]]&gt;J1594,"Yes","No")</f>
        <v>No</v>
      </c>
      <c r="L1594" s="55">
        <f>Table1[[#This Row],[Lead Time (days)]]/Table1[[#This Row],[S-OTD]]</f>
        <v>52.857142857142861</v>
      </c>
      <c r="M1594" s="55">
        <f>(Table1[[#This Row],[Demand variability (COV)]]/100)*E1594</f>
        <v>9.5000000000000001E-2</v>
      </c>
      <c r="N1594" s="55">
        <f>AVERAGE(Table1[[#This Row],[Lead Time (days)]],Table1[[#This Row],[Exp. Lead time]])</f>
        <v>44.928571428571431</v>
      </c>
      <c r="O1594" s="55">
        <f>(Table1[[#This Row],[Exp. Lead time]]-N1594)^2</f>
        <v>62.862244897959215</v>
      </c>
      <c r="P1594" s="55">
        <v>62.862244897959215</v>
      </c>
      <c r="Q1594" s="55">
        <f>1.64*SQRT(Table1[[#This Row],[Lead Time (days)]]*(M1594^2)+Table1[[#This Row],[APU
(units)]]*P1594)</f>
        <v>41.129564347990737</v>
      </c>
      <c r="R1594" s="58">
        <f>Table1[[#This Row],[Safety Stock]]+(E1594/30)*Table1[[#This Row],[Lead Time (days)]]</f>
        <v>53.462897681324066</v>
      </c>
      <c r="S1594" s="58" t="str">
        <f>IF(Table1[[#This Row],[On Hand Stock (units)]]&gt;R1594,"yes","no")</f>
        <v>no</v>
      </c>
      <c r="T1594" s="59">
        <f>Table1[[#This Row],[On Hand Stock (units)]]-J1594</f>
        <v>-0.83393478018949274</v>
      </c>
      <c r="U1594" s="59">
        <f>Table1[[#This Row],[Exp. Lead time]]*Table1[[#This Row],[APU
(units)]]/30</f>
        <v>17.619047619047624</v>
      </c>
      <c r="V1594" s="59">
        <f>Table1[[#This Row],[On Hand Stock (units)]]+U1594</f>
        <v>31.785112838858133</v>
      </c>
      <c r="W1594" s="59" t="str">
        <f>IF(Table1[[#This Row],[On hand quantity after purchase]]&gt;Table1[[#This Row],[APU  Projection for oct]],"Yes","No")</f>
        <v>Yes</v>
      </c>
      <c r="X1594" s="59">
        <f>AE1594-Table1[[#This Row],[On Hand Stock (units)]]</f>
        <v>21222.469794780191</v>
      </c>
      <c r="Y1594" s="59">
        <f>MAX(Table1[[#This Row],[Qty required to meet next quarter]],Table1[[#This Row],[MOQ/One lead time demand]])</f>
        <v>21222.469794780191</v>
      </c>
      <c r="Z1594" s="59">
        <f>Table1[[#This Row],[Qty to purchase]]*Table1[[#This Row],[Std. Price ($)]]</f>
        <v>7511564.384693264</v>
      </c>
      <c r="AA1594" s="59"/>
      <c r="AB1594" s="59"/>
      <c r="AC1594" s="61">
        <f>Table1[[#This Row],[On Hand Stock (units)]]-(12*Table1[[#This Row],[APU
(units)]])</f>
        <v>-105.83393478018949</v>
      </c>
      <c r="AD1594" s="64">
        <v>60</v>
      </c>
      <c r="AE1594" s="65">
        <f>AD1594*Table1[[#This Row],[Std. Price ($)]]</f>
        <v>21236.635860000002</v>
      </c>
    </row>
    <row r="1595" spans="1:31" ht="18.5" x14ac:dyDescent="0.35">
      <c r="A1595" s="46">
        <v>15696.353089933024</v>
      </c>
      <c r="B1595" s="47">
        <v>8.1021049999999999</v>
      </c>
      <c r="C1595" s="47">
        <v>35.264658426066674</v>
      </c>
      <c r="D1595" s="47">
        <f>Table1[[#This Row],[On-Hand Stock ($)]]/Table1[[#This Row],[Std. Price ($)]]</f>
        <v>4.3525304135242227</v>
      </c>
      <c r="E1595" s="48">
        <v>10</v>
      </c>
      <c r="F1595" s="49">
        <v>0.8</v>
      </c>
      <c r="G1595" s="48">
        <v>1</v>
      </c>
      <c r="H1595" s="48">
        <v>1.29</v>
      </c>
      <c r="I1595" s="48">
        <v>8</v>
      </c>
      <c r="J1595" s="55">
        <f>Table1[[#This Row],[APU
(units)]]+(Table1[[#This Row],[APU Trend]]*Table1[[#This Row],[APU
(units)]])</f>
        <v>18</v>
      </c>
      <c r="K1595" s="55" t="str">
        <f>IF(Table1[[#This Row],[On Hand Stock (units)]]&gt;J1595,"Yes","No")</f>
        <v>No</v>
      </c>
      <c r="L1595" s="55">
        <f>Table1[[#This Row],[Lead Time (days)]]/Table1[[#This Row],[S-OTD]]</f>
        <v>8</v>
      </c>
      <c r="M1595" s="55">
        <f>(Table1[[#This Row],[Demand variability (COV)]]/100)*E1595</f>
        <v>0.129</v>
      </c>
      <c r="N1595" s="55">
        <f>AVERAGE(Table1[[#This Row],[Lead Time (days)]],Table1[[#This Row],[Exp. Lead time]])</f>
        <v>8</v>
      </c>
      <c r="O1595" s="55">
        <f>(Table1[[#This Row],[Exp. Lead time]]-N1595)^2</f>
        <v>0</v>
      </c>
      <c r="P1595" s="55">
        <v>0</v>
      </c>
      <c r="Q1595" s="55">
        <f>1.64*SQRT(Table1[[#This Row],[Lead Time (days)]]*(M1595^2)+Table1[[#This Row],[APU
(units)]]*P1595)</f>
        <v>0.59838204251130389</v>
      </c>
      <c r="R1595" s="58">
        <f>Table1[[#This Row],[Safety Stock]]+(E1595/30)*Table1[[#This Row],[Lead Time (days)]]</f>
        <v>3.2650487091779703</v>
      </c>
      <c r="S1595" s="58" t="str">
        <f>IF(Table1[[#This Row],[On Hand Stock (units)]]&gt;R1595,"yes","no")</f>
        <v>yes</v>
      </c>
      <c r="T1595" s="59">
        <f>Table1[[#This Row],[On Hand Stock (units)]]-J1595</f>
        <v>-13.647469586475777</v>
      </c>
      <c r="U1595" s="59">
        <f>Table1[[#This Row],[Exp. Lead time]]*Table1[[#This Row],[APU
(units)]]/30</f>
        <v>2.6666666666666665</v>
      </c>
      <c r="V1595" s="59">
        <f>Table1[[#This Row],[On Hand Stock (units)]]+U1595</f>
        <v>7.0191970801908887</v>
      </c>
      <c r="W1595" s="59" t="str">
        <f>IF(Table1[[#This Row],[On hand quantity after purchase]]&gt;Table1[[#This Row],[APU  Projection for oct]],"Yes","No")</f>
        <v>No</v>
      </c>
      <c r="X1595" s="59">
        <f>AE1595-Table1[[#This Row],[On Hand Stock (units)]]</f>
        <v>627.61165958647575</v>
      </c>
      <c r="Y1595" s="59">
        <f>MAX(Table1[[#This Row],[Qty required to meet next quarter]],Table1[[#This Row],[MOQ/One lead time demand]])</f>
        <v>627.61165958647575</v>
      </c>
      <c r="Z1595" s="59">
        <f>Table1[[#This Row],[Qty to purchase]]*Table1[[#This Row],[Std. Price ($)]]</f>
        <v>5084.9755651938831</v>
      </c>
      <c r="AA1595" s="59"/>
      <c r="AB1595" s="59"/>
      <c r="AC1595" s="61">
        <f>Table1[[#This Row],[On Hand Stock (units)]]-(12*Table1[[#This Row],[APU
(units)]])</f>
        <v>-115.64746958647578</v>
      </c>
      <c r="AD1595" s="64">
        <v>78</v>
      </c>
      <c r="AE1595" s="65">
        <f>AD1595*Table1[[#This Row],[Std. Price ($)]]</f>
        <v>631.96419000000003</v>
      </c>
    </row>
    <row r="1596" spans="1:31" ht="18.5" x14ac:dyDescent="0.35">
      <c r="A1596" s="46">
        <v>17918.841206035373</v>
      </c>
      <c r="B1596" s="47">
        <v>627.03048100000001</v>
      </c>
      <c r="C1596" s="47">
        <v>1484.2054184512501</v>
      </c>
      <c r="D1596" s="47">
        <f>Table1[[#This Row],[On-Hand Stock ($)]]/Table1[[#This Row],[Std. Price ($)]]</f>
        <v>2.3670387061314968</v>
      </c>
      <c r="E1596" s="48">
        <v>10</v>
      </c>
      <c r="F1596" s="49">
        <v>0.2</v>
      </c>
      <c r="G1596" s="48">
        <v>1</v>
      </c>
      <c r="H1596" s="48">
        <v>0.25</v>
      </c>
      <c r="I1596" s="48">
        <v>30</v>
      </c>
      <c r="J1596" s="55">
        <f>Table1[[#This Row],[APU
(units)]]+(Table1[[#This Row],[APU Trend]]*Table1[[#This Row],[APU
(units)]])</f>
        <v>12</v>
      </c>
      <c r="K1596" s="55" t="str">
        <f>IF(Table1[[#This Row],[On Hand Stock (units)]]&gt;J1596,"Yes","No")</f>
        <v>No</v>
      </c>
      <c r="L1596" s="55">
        <f>Table1[[#This Row],[Lead Time (days)]]/Table1[[#This Row],[S-OTD]]</f>
        <v>30</v>
      </c>
      <c r="M1596" s="55">
        <f>(Table1[[#This Row],[Demand variability (COV)]]/100)*E1596</f>
        <v>2.5000000000000001E-2</v>
      </c>
      <c r="N1596" s="55">
        <f>AVERAGE(Table1[[#This Row],[Lead Time (days)]],Table1[[#This Row],[Exp. Lead time]])</f>
        <v>30</v>
      </c>
      <c r="O1596" s="55">
        <f>(Table1[[#This Row],[Exp. Lead time]]-N1596)^2</f>
        <v>0</v>
      </c>
      <c r="P1596" s="55">
        <v>0</v>
      </c>
      <c r="Q1596" s="55">
        <f>1.64*SQRT(Table1[[#This Row],[Lead Time (days)]]*(M1596^2)+Table1[[#This Row],[APU
(units)]]*P1596)</f>
        <v>0.22456624857711813</v>
      </c>
      <c r="R1596" s="58">
        <f>Table1[[#This Row],[Safety Stock]]+(E1596/30)*Table1[[#This Row],[Lead Time (days)]]</f>
        <v>10.224566248577117</v>
      </c>
      <c r="S1596" s="58" t="str">
        <f>IF(Table1[[#This Row],[On Hand Stock (units)]]&gt;R1596,"yes","no")</f>
        <v>no</v>
      </c>
      <c r="T1596" s="59">
        <f>Table1[[#This Row],[On Hand Stock (units)]]-J1596</f>
        <v>-9.6329612938685028</v>
      </c>
      <c r="U1596" s="59">
        <f>Table1[[#This Row],[Exp. Lead time]]*Table1[[#This Row],[APU
(units)]]/30</f>
        <v>10</v>
      </c>
      <c r="V1596" s="59">
        <f>Table1[[#This Row],[On Hand Stock (units)]]+U1596</f>
        <v>12.367038706131497</v>
      </c>
      <c r="W1596" s="59" t="str">
        <f>IF(Table1[[#This Row],[On hand quantity after purchase]]&gt;Table1[[#This Row],[APU  Projection for oct]],"Yes","No")</f>
        <v>Yes</v>
      </c>
      <c r="X1596" s="59">
        <f>AE1596-Table1[[#This Row],[On Hand Stock (units)]]</f>
        <v>26332.91316329387</v>
      </c>
      <c r="Y1596" s="59">
        <f>MAX(Table1[[#This Row],[Qty required to meet next quarter]],Table1[[#This Row],[MOQ/One lead time demand]])</f>
        <v>26332.91316329387</v>
      </c>
      <c r="Z1596" s="59">
        <f>Table1[[#This Row],[Qty to purchase]]*Table1[[#This Row],[Std. Price ($)]]</f>
        <v>16511539.206911387</v>
      </c>
      <c r="AA1596" s="59"/>
      <c r="AB1596" s="59"/>
      <c r="AC1596" s="61">
        <f>Table1[[#This Row],[On Hand Stock (units)]]-(12*Table1[[#This Row],[APU
(units)]])</f>
        <v>-117.6329612938685</v>
      </c>
      <c r="AD1596" s="64">
        <v>42</v>
      </c>
      <c r="AE1596" s="65">
        <f>AD1596*Table1[[#This Row],[Std. Price ($)]]</f>
        <v>26335.280202000002</v>
      </c>
    </row>
    <row r="1597" spans="1:31" ht="18.5" x14ac:dyDescent="0.35">
      <c r="A1597" s="46">
        <v>30058.347199183354</v>
      </c>
      <c r="B1597" s="47">
        <v>31.894005000000003</v>
      </c>
      <c r="C1597" s="47">
        <v>1070.8114997151004</v>
      </c>
      <c r="D1597" s="47">
        <f>Table1[[#This Row],[On-Hand Stock ($)]]/Table1[[#This Row],[Std. Price ($)]]</f>
        <v>33.57406822113122</v>
      </c>
      <c r="E1597" s="48">
        <v>18</v>
      </c>
      <c r="F1597" s="49">
        <v>0.5</v>
      </c>
      <c r="G1597" s="48">
        <v>1</v>
      </c>
      <c r="H1597" s="48">
        <v>1.34</v>
      </c>
      <c r="I1597" s="48">
        <v>30</v>
      </c>
      <c r="J1597" s="55">
        <f>Table1[[#This Row],[APU
(units)]]+(Table1[[#This Row],[APU Trend]]*Table1[[#This Row],[APU
(units)]])</f>
        <v>27</v>
      </c>
      <c r="K1597" s="55" t="str">
        <f>IF(Table1[[#This Row],[On Hand Stock (units)]]&gt;J1597,"Yes","No")</f>
        <v>Yes</v>
      </c>
      <c r="L1597" s="55">
        <f>Table1[[#This Row],[Lead Time (days)]]/Table1[[#This Row],[S-OTD]]</f>
        <v>30</v>
      </c>
      <c r="M1597" s="55">
        <f>(Table1[[#This Row],[Demand variability (COV)]]/100)*E1597</f>
        <v>0.2412</v>
      </c>
      <c r="N1597" s="55">
        <f>AVERAGE(Table1[[#This Row],[Lead Time (days)]],Table1[[#This Row],[Exp. Lead time]])</f>
        <v>30</v>
      </c>
      <c r="O1597" s="55">
        <f>(Table1[[#This Row],[Exp. Lead time]]-N1597)^2</f>
        <v>0</v>
      </c>
      <c r="P1597" s="55">
        <v>0</v>
      </c>
      <c r="Q1597" s="55">
        <f>1.64*SQRT(Table1[[#This Row],[Lead Time (days)]]*(M1597^2)+Table1[[#This Row],[APU
(units)]]*P1597)</f>
        <v>2.1666151662720354</v>
      </c>
      <c r="R1597" s="58">
        <f>Table1[[#This Row],[Safety Stock]]+(E1597/30)*Table1[[#This Row],[Lead Time (days)]]</f>
        <v>20.166615166272035</v>
      </c>
      <c r="S1597" s="58" t="str">
        <f>IF(Table1[[#This Row],[On Hand Stock (units)]]&gt;R1597,"yes","no")</f>
        <v>yes</v>
      </c>
      <c r="T1597" s="59">
        <f>Table1[[#This Row],[On Hand Stock (units)]]-J1597</f>
        <v>6.5740682211312205</v>
      </c>
      <c r="U1597" s="59">
        <f>Table1[[#This Row],[Exp. Lead time]]*Table1[[#This Row],[APU
(units)]]/30</f>
        <v>18</v>
      </c>
      <c r="V1597" s="59">
        <f>Table1[[#This Row],[On Hand Stock (units)]]+U1597</f>
        <v>51.57406822113122</v>
      </c>
      <c r="W1597" s="59" t="str">
        <f>IF(Table1[[#This Row],[On hand quantity after purchase]]&gt;Table1[[#This Row],[APU  Projection for oct]],"Yes","No")</f>
        <v>Yes</v>
      </c>
      <c r="X1597" s="59">
        <f>AE1597-Table1[[#This Row],[On Hand Stock (units)]]</f>
        <v>3410.9784717788693</v>
      </c>
      <c r="Y1597" s="59">
        <f>MAX(Table1[[#This Row],[Qty required to meet next quarter]],Table1[[#This Row],[MOQ/One lead time demand]])</f>
        <v>3410.9784717788693</v>
      </c>
      <c r="Z1597" s="59">
        <f>Table1[[#This Row],[Qty to purchase]]*Table1[[#This Row],[Std. Price ($)]]</f>
        <v>108789.76443380764</v>
      </c>
      <c r="AA1597" s="59"/>
      <c r="AB1597" s="59"/>
      <c r="AC1597" s="61">
        <f>Table1[[#This Row],[On Hand Stock (units)]]-(12*Table1[[#This Row],[APU
(units)]])</f>
        <v>-182.42593177886877</v>
      </c>
      <c r="AD1597" s="64">
        <v>108</v>
      </c>
      <c r="AE1597" s="65">
        <f>AD1597*Table1[[#This Row],[Std. Price ($)]]</f>
        <v>3444.5525400000006</v>
      </c>
    </row>
    <row r="1598" spans="1:31" ht="18.5" x14ac:dyDescent="0.35">
      <c r="A1598" s="46">
        <v>99645.522446281015</v>
      </c>
      <c r="B1598" s="47">
        <v>27.205772000000003</v>
      </c>
      <c r="C1598" s="47">
        <v>922.75991565279071</v>
      </c>
      <c r="D1598" s="47">
        <f>Table1[[#This Row],[On-Hand Stock ($)]]/Table1[[#This Row],[Std. Price ($)]]</f>
        <v>33.917799342462715</v>
      </c>
      <c r="E1598" s="48">
        <v>18</v>
      </c>
      <c r="F1598" s="49">
        <v>1.5</v>
      </c>
      <c r="G1598" s="48">
        <v>0.85</v>
      </c>
      <c r="H1598" s="48">
        <v>1.34</v>
      </c>
      <c r="I1598" s="48">
        <v>30</v>
      </c>
      <c r="J1598" s="55">
        <f>Table1[[#This Row],[APU
(units)]]+(Table1[[#This Row],[APU Trend]]*Table1[[#This Row],[APU
(units)]])</f>
        <v>45</v>
      </c>
      <c r="K1598" s="55" t="str">
        <f>IF(Table1[[#This Row],[On Hand Stock (units)]]&gt;J1598,"Yes","No")</f>
        <v>No</v>
      </c>
      <c r="L1598" s="55">
        <f>Table1[[#This Row],[Lead Time (days)]]/Table1[[#This Row],[S-OTD]]</f>
        <v>35.294117647058826</v>
      </c>
      <c r="M1598" s="55">
        <f>(Table1[[#This Row],[Demand variability (COV)]]/100)*E1598</f>
        <v>0.2412</v>
      </c>
      <c r="N1598" s="55">
        <f>AVERAGE(Table1[[#This Row],[Lead Time (days)]],Table1[[#This Row],[Exp. Lead time]])</f>
        <v>32.647058823529413</v>
      </c>
      <c r="O1598" s="55">
        <f>(Table1[[#This Row],[Exp. Lead time]]-N1598)^2</f>
        <v>7.0069204152249203</v>
      </c>
      <c r="P1598" s="55">
        <v>7.0069204152249203</v>
      </c>
      <c r="Q1598" s="55">
        <f>1.64*SQRT(Table1[[#This Row],[Lead Time (days)]]*(M1598^2)+Table1[[#This Row],[APU
(units)]]*P1598)</f>
        <v>18.545049419101609</v>
      </c>
      <c r="R1598" s="58">
        <f>Table1[[#This Row],[Safety Stock]]+(E1598/30)*Table1[[#This Row],[Lead Time (days)]]</f>
        <v>36.545049419101609</v>
      </c>
      <c r="S1598" s="58" t="str">
        <f>IF(Table1[[#This Row],[On Hand Stock (units)]]&gt;R1598,"yes","no")</f>
        <v>no</v>
      </c>
      <c r="T1598" s="59">
        <f>Table1[[#This Row],[On Hand Stock (units)]]-J1598</f>
        <v>-11.082200657537285</v>
      </c>
      <c r="U1598" s="59">
        <f>Table1[[#This Row],[Exp. Lead time]]*Table1[[#This Row],[APU
(units)]]/30</f>
        <v>21.176470588235297</v>
      </c>
      <c r="V1598" s="59">
        <f>Table1[[#This Row],[On Hand Stock (units)]]+U1598</f>
        <v>55.094269930698012</v>
      </c>
      <c r="W1598" s="59" t="str">
        <f>IF(Table1[[#This Row],[On hand quantity after purchase]]&gt;Table1[[#This Row],[APU  Projection for oct]],"Yes","No")</f>
        <v>Yes</v>
      </c>
      <c r="X1598" s="59">
        <f>AE1598-Table1[[#This Row],[On Hand Stock (units)]]</f>
        <v>5842.528952657538</v>
      </c>
      <c r="Y1598" s="59">
        <f>MAX(Table1[[#This Row],[Qty required to meet next quarter]],Table1[[#This Row],[MOQ/One lead time demand]])</f>
        <v>5842.528952657538</v>
      </c>
      <c r="Z1598" s="59">
        <f>Table1[[#This Row],[Qty to purchase]]*Table1[[#This Row],[Std. Price ($)]]</f>
        <v>158950.51058939978</v>
      </c>
      <c r="AA1598" s="59"/>
      <c r="AB1598" s="59"/>
      <c r="AC1598" s="61">
        <f>Table1[[#This Row],[On Hand Stock (units)]]-(12*Table1[[#This Row],[APU
(units)]])</f>
        <v>-182.08220065753727</v>
      </c>
      <c r="AD1598" s="64">
        <v>216</v>
      </c>
      <c r="AE1598" s="65">
        <f>AD1598*Table1[[#This Row],[Std. Price ($)]]</f>
        <v>5876.4467520000007</v>
      </c>
    </row>
    <row r="1599" spans="1:31" ht="18.5" x14ac:dyDescent="0.35">
      <c r="A1599" s="46">
        <v>5364.0832024907877</v>
      </c>
      <c r="B1599" s="47">
        <v>27.205772000000003</v>
      </c>
      <c r="C1599" s="47">
        <v>917.19207523944021</v>
      </c>
      <c r="D1599" s="47">
        <f>Table1[[#This Row],[On-Hand Stock ($)]]/Table1[[#This Row],[Std. Price ($)]]</f>
        <v>33.713142756597392</v>
      </c>
      <c r="E1599" s="48">
        <v>18</v>
      </c>
      <c r="F1599" s="49">
        <v>0.4</v>
      </c>
      <c r="G1599" s="48">
        <v>1</v>
      </c>
      <c r="H1599" s="48">
        <v>1.34</v>
      </c>
      <c r="I1599" s="48">
        <v>30</v>
      </c>
      <c r="J1599" s="55">
        <f>Table1[[#This Row],[APU
(units)]]+(Table1[[#This Row],[APU Trend]]*Table1[[#This Row],[APU
(units)]])</f>
        <v>25.2</v>
      </c>
      <c r="K1599" s="55" t="str">
        <f>IF(Table1[[#This Row],[On Hand Stock (units)]]&gt;J1599,"Yes","No")</f>
        <v>Yes</v>
      </c>
      <c r="L1599" s="55">
        <f>Table1[[#This Row],[Lead Time (days)]]/Table1[[#This Row],[S-OTD]]</f>
        <v>30</v>
      </c>
      <c r="M1599" s="55">
        <f>(Table1[[#This Row],[Demand variability (COV)]]/100)*E1599</f>
        <v>0.2412</v>
      </c>
      <c r="N1599" s="55">
        <f>AVERAGE(Table1[[#This Row],[Lead Time (days)]],Table1[[#This Row],[Exp. Lead time]])</f>
        <v>30</v>
      </c>
      <c r="O1599" s="55">
        <f>(Table1[[#This Row],[Exp. Lead time]]-N1599)^2</f>
        <v>0</v>
      </c>
      <c r="P1599" s="55">
        <v>0</v>
      </c>
      <c r="Q1599" s="55">
        <f>1.64*SQRT(Table1[[#This Row],[Lead Time (days)]]*(M1599^2)+Table1[[#This Row],[APU
(units)]]*P1599)</f>
        <v>2.1666151662720354</v>
      </c>
      <c r="R1599" s="58">
        <f>Table1[[#This Row],[Safety Stock]]+(E1599/30)*Table1[[#This Row],[Lead Time (days)]]</f>
        <v>20.166615166272035</v>
      </c>
      <c r="S1599" s="58" t="str">
        <f>IF(Table1[[#This Row],[On Hand Stock (units)]]&gt;R1599,"yes","no")</f>
        <v>yes</v>
      </c>
      <c r="T1599" s="59">
        <f>Table1[[#This Row],[On Hand Stock (units)]]-J1599</f>
        <v>8.5131427565973929</v>
      </c>
      <c r="U1599" s="59">
        <f>Table1[[#This Row],[Exp. Lead time]]*Table1[[#This Row],[APU
(units)]]/30</f>
        <v>18</v>
      </c>
      <c r="V1599" s="59">
        <f>Table1[[#This Row],[On Hand Stock (units)]]+U1599</f>
        <v>51.713142756597392</v>
      </c>
      <c r="W1599" s="59" t="str">
        <f>IF(Table1[[#This Row],[On hand quantity after purchase]]&gt;Table1[[#This Row],[APU  Projection for oct]],"Yes","No")</f>
        <v>Yes</v>
      </c>
      <c r="X1599" s="59">
        <f>AE1599-Table1[[#This Row],[On Hand Stock (units)]]</f>
        <v>2610.6878956434025</v>
      </c>
      <c r="Y1599" s="59">
        <f>MAX(Table1[[#This Row],[Qty required to meet next quarter]],Table1[[#This Row],[MOQ/One lead time demand]])</f>
        <v>2610.6878956434025</v>
      </c>
      <c r="Z1599" s="59">
        <f>Table1[[#This Row],[Qty to purchase]]*Table1[[#This Row],[Std. Price ($)]]</f>
        <v>71025.779652034209</v>
      </c>
      <c r="AA1599" s="59"/>
      <c r="AB1599" s="59"/>
      <c r="AC1599" s="61">
        <f>Table1[[#This Row],[On Hand Stock (units)]]-(12*Table1[[#This Row],[APU
(units)]])</f>
        <v>-182.28685724340261</v>
      </c>
      <c r="AD1599" s="64">
        <v>97.199999999999989</v>
      </c>
      <c r="AE1599" s="65">
        <f>AD1599*Table1[[#This Row],[Std. Price ($)]]</f>
        <v>2644.4010383999998</v>
      </c>
    </row>
    <row r="1600" spans="1:31" ht="18.5" x14ac:dyDescent="0.35">
      <c r="A1600" s="46">
        <v>35735.478129239236</v>
      </c>
      <c r="B1600" s="47">
        <v>31.777086000000001</v>
      </c>
      <c r="C1600" s="47">
        <v>1173.6784537540921</v>
      </c>
      <c r="D1600" s="47">
        <f>Table1[[#This Row],[On-Hand Stock ($)]]/Table1[[#This Row],[Std. Price ($)]]</f>
        <v>36.934741396806871</v>
      </c>
      <c r="E1600" s="48">
        <v>18</v>
      </c>
      <c r="F1600" s="49">
        <v>-0.1</v>
      </c>
      <c r="G1600" s="48">
        <v>1</v>
      </c>
      <c r="H1600" s="48">
        <v>1.34</v>
      </c>
      <c r="I1600" s="48">
        <v>33</v>
      </c>
      <c r="J1600" s="55">
        <f>Table1[[#This Row],[APU
(units)]]+(Table1[[#This Row],[APU Trend]]*Table1[[#This Row],[APU
(units)]])</f>
        <v>16.2</v>
      </c>
      <c r="K1600" s="55" t="str">
        <f>IF(Table1[[#This Row],[On Hand Stock (units)]]&gt;J1600,"Yes","No")</f>
        <v>Yes</v>
      </c>
      <c r="L1600" s="55">
        <f>Table1[[#This Row],[Lead Time (days)]]/Table1[[#This Row],[S-OTD]]</f>
        <v>33</v>
      </c>
      <c r="M1600" s="55">
        <f>(Table1[[#This Row],[Demand variability (COV)]]/100)*E1600</f>
        <v>0.2412</v>
      </c>
      <c r="N1600" s="55">
        <f>AVERAGE(Table1[[#This Row],[Lead Time (days)]],Table1[[#This Row],[Exp. Lead time]])</f>
        <v>33</v>
      </c>
      <c r="O1600" s="55">
        <f>(Table1[[#This Row],[Exp. Lead time]]-N1600)^2</f>
        <v>0</v>
      </c>
      <c r="P1600" s="55">
        <v>0</v>
      </c>
      <c r="Q1600" s="55">
        <f>1.64*SQRT(Table1[[#This Row],[Lead Time (days)]]*(M1600^2)+Table1[[#This Row],[APU
(units)]]*P1600)</f>
        <v>2.2723651569657548</v>
      </c>
      <c r="R1600" s="58">
        <f>Table1[[#This Row],[Safety Stock]]+(E1600/30)*Table1[[#This Row],[Lead Time (days)]]</f>
        <v>22.072365156965756</v>
      </c>
      <c r="S1600" s="58" t="str">
        <f>IF(Table1[[#This Row],[On Hand Stock (units)]]&gt;R1600,"yes","no")</f>
        <v>yes</v>
      </c>
      <c r="T1600" s="59">
        <f>Table1[[#This Row],[On Hand Stock (units)]]-J1600</f>
        <v>20.734741396806871</v>
      </c>
      <c r="U1600" s="59">
        <f>Table1[[#This Row],[Exp. Lead time]]*Table1[[#This Row],[APU
(units)]]/30</f>
        <v>19.8</v>
      </c>
      <c r="V1600" s="59">
        <f>Table1[[#This Row],[On Hand Stock (units)]]+U1600</f>
        <v>56.734741396806868</v>
      </c>
      <c r="W1600" s="59" t="str">
        <f>IF(Table1[[#This Row],[On hand quantity after purchase]]&gt;Table1[[#This Row],[APU  Projection for oct]],"Yes","No")</f>
        <v>Yes</v>
      </c>
      <c r="X1600" s="59">
        <f>AE1600-Table1[[#This Row],[On Hand Stock (units)]]</f>
        <v>1335.8353738031933</v>
      </c>
      <c r="Y1600" s="59">
        <f>MAX(Table1[[#This Row],[Qty required to meet next quarter]],Table1[[#This Row],[MOQ/One lead time demand]])</f>
        <v>1335.8353738031933</v>
      </c>
      <c r="Z1600" s="59">
        <f>Table1[[#This Row],[Qty to purchase]]*Table1[[#This Row],[Std. Price ($)]]</f>
        <v>42448.955555186221</v>
      </c>
      <c r="AA1600" s="59"/>
      <c r="AB1600" s="59"/>
      <c r="AC1600" s="61">
        <f>Table1[[#This Row],[On Hand Stock (units)]]-(12*Table1[[#This Row],[APU
(units)]])</f>
        <v>-179.06525860319312</v>
      </c>
      <c r="AD1600" s="64">
        <v>43.2</v>
      </c>
      <c r="AE1600" s="65">
        <f>AD1600*Table1[[#This Row],[Std. Price ($)]]</f>
        <v>1372.7701152000002</v>
      </c>
    </row>
    <row r="1601" spans="1:31" ht="18.5" x14ac:dyDescent="0.35">
      <c r="A1601" s="46">
        <v>32667.505058917934</v>
      </c>
      <c r="B1601" s="47">
        <v>31.894005000000003</v>
      </c>
      <c r="C1601" s="47">
        <v>1070.8114997151004</v>
      </c>
      <c r="D1601" s="47">
        <f>Table1[[#This Row],[On-Hand Stock ($)]]/Table1[[#This Row],[Std. Price ($)]]</f>
        <v>33.57406822113122</v>
      </c>
      <c r="E1601" s="48">
        <v>18</v>
      </c>
      <c r="F1601" s="49">
        <v>-0.4</v>
      </c>
      <c r="G1601" s="48">
        <v>1</v>
      </c>
      <c r="H1601" s="48">
        <v>1.34</v>
      </c>
      <c r="I1601" s="48">
        <v>30</v>
      </c>
      <c r="J1601" s="55">
        <f>Table1[[#This Row],[APU
(units)]]+(Table1[[#This Row],[APU Trend]]*Table1[[#This Row],[APU
(units)]])</f>
        <v>10.8</v>
      </c>
      <c r="K1601" s="55" t="str">
        <f>IF(Table1[[#This Row],[On Hand Stock (units)]]&gt;J1601,"Yes","No")</f>
        <v>Yes</v>
      </c>
      <c r="L1601" s="55">
        <f>Table1[[#This Row],[Lead Time (days)]]/Table1[[#This Row],[S-OTD]]</f>
        <v>30</v>
      </c>
      <c r="M1601" s="55">
        <f>(Table1[[#This Row],[Demand variability (COV)]]/100)*E1601</f>
        <v>0.2412</v>
      </c>
      <c r="N1601" s="55">
        <f>AVERAGE(Table1[[#This Row],[Lead Time (days)]],Table1[[#This Row],[Exp. Lead time]])</f>
        <v>30</v>
      </c>
      <c r="O1601" s="55">
        <f>(Table1[[#This Row],[Exp. Lead time]]-N1601)^2</f>
        <v>0</v>
      </c>
      <c r="P1601" s="55">
        <v>0</v>
      </c>
      <c r="Q1601" s="55">
        <f>1.64*SQRT(Table1[[#This Row],[Lead Time (days)]]*(M1601^2)+Table1[[#This Row],[APU
(units)]]*P1601)</f>
        <v>2.1666151662720354</v>
      </c>
      <c r="R1601" s="58">
        <f>Table1[[#This Row],[Safety Stock]]+(E1601/30)*Table1[[#This Row],[Lead Time (days)]]</f>
        <v>20.166615166272035</v>
      </c>
      <c r="S1601" s="58" t="str">
        <f>IF(Table1[[#This Row],[On Hand Stock (units)]]&gt;R1601,"yes","no")</f>
        <v>yes</v>
      </c>
      <c r="T1601" s="59">
        <f>Table1[[#This Row],[On Hand Stock (units)]]-J1601</f>
        <v>22.77406822113122</v>
      </c>
      <c r="U1601" s="59">
        <f>Table1[[#This Row],[Exp. Lead time]]*Table1[[#This Row],[APU
(units)]]/30</f>
        <v>18</v>
      </c>
      <c r="V1601" s="59">
        <f>Table1[[#This Row],[On Hand Stock (units)]]+U1601</f>
        <v>51.57406822113122</v>
      </c>
      <c r="W1601" s="59" t="str">
        <f>IF(Table1[[#This Row],[On hand quantity after purchase]]&gt;Table1[[#This Row],[APU  Projection for oct]],"Yes","No")</f>
        <v>Yes</v>
      </c>
      <c r="X1601" s="59">
        <f>AE1601-Table1[[#This Row],[On Hand Stock (units)]]</f>
        <v>310.88118577886883</v>
      </c>
      <c r="Y1601" s="59">
        <f>MAX(Table1[[#This Row],[Qty required to meet next quarter]],Table1[[#This Row],[MOQ/One lead time demand]])</f>
        <v>310.88118577886883</v>
      </c>
      <c r="Z1601" s="59">
        <f>Table1[[#This Row],[Qty to purchase]]*Table1[[#This Row],[Std. Price ($)]]</f>
        <v>9915.2460936371717</v>
      </c>
      <c r="AA1601" s="59"/>
      <c r="AB1601" s="59"/>
      <c r="AC1601" s="61">
        <f>Table1[[#This Row],[On Hand Stock (units)]]-(12*Table1[[#This Row],[APU
(units)]])</f>
        <v>-182.42593177886877</v>
      </c>
      <c r="AD1601" s="64">
        <v>10.799999999999999</v>
      </c>
      <c r="AE1601" s="65">
        <f>AD1601*Table1[[#This Row],[Std. Price ($)]]</f>
        <v>344.45525400000002</v>
      </c>
    </row>
    <row r="1602" spans="1:31" ht="18.5" x14ac:dyDescent="0.35">
      <c r="A1602" s="46">
        <v>31820.586734021326</v>
      </c>
      <c r="B1602" s="47">
        <v>31.894005000000003</v>
      </c>
      <c r="C1602" s="47">
        <v>1070.8114997151004</v>
      </c>
      <c r="D1602" s="47">
        <f>Table1[[#This Row],[On-Hand Stock ($)]]/Table1[[#This Row],[Std. Price ($)]]</f>
        <v>33.57406822113122</v>
      </c>
      <c r="E1602" s="48">
        <v>18</v>
      </c>
      <c r="F1602" s="49">
        <v>0.8</v>
      </c>
      <c r="G1602" s="48">
        <v>1</v>
      </c>
      <c r="H1602" s="48">
        <v>1.34</v>
      </c>
      <c r="I1602" s="48">
        <v>30</v>
      </c>
      <c r="J1602" s="55">
        <f>Table1[[#This Row],[APU
(units)]]+(Table1[[#This Row],[APU Trend]]*Table1[[#This Row],[APU
(units)]])</f>
        <v>32.4</v>
      </c>
      <c r="K1602" s="55" t="str">
        <f>IF(Table1[[#This Row],[On Hand Stock (units)]]&gt;J1602,"Yes","No")</f>
        <v>Yes</v>
      </c>
      <c r="L1602" s="55">
        <f>Table1[[#This Row],[Lead Time (days)]]/Table1[[#This Row],[S-OTD]]</f>
        <v>30</v>
      </c>
      <c r="M1602" s="55">
        <f>(Table1[[#This Row],[Demand variability (COV)]]/100)*E1602</f>
        <v>0.2412</v>
      </c>
      <c r="N1602" s="55">
        <f>AVERAGE(Table1[[#This Row],[Lead Time (days)]],Table1[[#This Row],[Exp. Lead time]])</f>
        <v>30</v>
      </c>
      <c r="O1602" s="55">
        <f>(Table1[[#This Row],[Exp. Lead time]]-N1602)^2</f>
        <v>0</v>
      </c>
      <c r="P1602" s="55">
        <v>0</v>
      </c>
      <c r="Q1602" s="55">
        <f>1.64*SQRT(Table1[[#This Row],[Lead Time (days)]]*(M1602^2)+Table1[[#This Row],[APU
(units)]]*P1602)</f>
        <v>2.1666151662720354</v>
      </c>
      <c r="R1602" s="58">
        <f>Table1[[#This Row],[Safety Stock]]+(E1602/30)*Table1[[#This Row],[Lead Time (days)]]</f>
        <v>20.166615166272035</v>
      </c>
      <c r="S1602" s="58" t="str">
        <f>IF(Table1[[#This Row],[On Hand Stock (units)]]&gt;R1602,"yes","no")</f>
        <v>yes</v>
      </c>
      <c r="T1602" s="59">
        <f>Table1[[#This Row],[On Hand Stock (units)]]-J1602</f>
        <v>1.1740682211312219</v>
      </c>
      <c r="U1602" s="59">
        <f>Table1[[#This Row],[Exp. Lead time]]*Table1[[#This Row],[APU
(units)]]/30</f>
        <v>18</v>
      </c>
      <c r="V1602" s="59">
        <f>Table1[[#This Row],[On Hand Stock (units)]]+U1602</f>
        <v>51.57406822113122</v>
      </c>
      <c r="W1602" s="59" t="str">
        <f>IF(Table1[[#This Row],[On hand quantity after purchase]]&gt;Table1[[#This Row],[APU  Projection for oct]],"Yes","No")</f>
        <v>Yes</v>
      </c>
      <c r="X1602" s="59">
        <f>AE1602-Table1[[#This Row],[On Hand Stock (units)]]</f>
        <v>4444.3442337788692</v>
      </c>
      <c r="Y1602" s="59">
        <f>MAX(Table1[[#This Row],[Qty required to meet next quarter]],Table1[[#This Row],[MOQ/One lead time demand]])</f>
        <v>4444.3442337788692</v>
      </c>
      <c r="Z1602" s="59">
        <f>Table1[[#This Row],[Qty to purchase]]*Table1[[#This Row],[Std. Price ($)]]</f>
        <v>141747.93721386444</v>
      </c>
      <c r="AA1602" s="59"/>
      <c r="AB1602" s="59"/>
      <c r="AC1602" s="61">
        <f>Table1[[#This Row],[On Hand Stock (units)]]-(12*Table1[[#This Row],[APU
(units)]])</f>
        <v>-182.42593177886877</v>
      </c>
      <c r="AD1602" s="64">
        <v>140.39999999999998</v>
      </c>
      <c r="AE1602" s="65">
        <f>AD1602*Table1[[#This Row],[Std. Price ($)]]</f>
        <v>4477.918302</v>
      </c>
    </row>
    <row r="1603" spans="1:31" ht="18.5" x14ac:dyDescent="0.35">
      <c r="A1603" s="46">
        <v>269.75969129084956</v>
      </c>
      <c r="B1603" s="47">
        <v>113.83593100000002</v>
      </c>
      <c r="C1603" s="47">
        <v>3675.5687083668204</v>
      </c>
      <c r="D1603" s="47">
        <f>Table1[[#This Row],[On-Hand Stock ($)]]/Table1[[#This Row],[Std. Price ($)]]</f>
        <v>32.288300153374422</v>
      </c>
      <c r="E1603" s="48">
        <v>10</v>
      </c>
      <c r="F1603" s="49">
        <v>-0.6</v>
      </c>
      <c r="G1603" s="48">
        <v>0.85</v>
      </c>
      <c r="H1603" s="48">
        <v>1.9</v>
      </c>
      <c r="I1603" s="48">
        <v>44</v>
      </c>
      <c r="J1603" s="55">
        <f>Table1[[#This Row],[APU
(units)]]+(Table1[[#This Row],[APU Trend]]*Table1[[#This Row],[APU
(units)]])</f>
        <v>4</v>
      </c>
      <c r="K1603" s="55" t="str">
        <f>IF(Table1[[#This Row],[On Hand Stock (units)]]&gt;J1603,"Yes","No")</f>
        <v>Yes</v>
      </c>
      <c r="L1603" s="55">
        <f>Table1[[#This Row],[Lead Time (days)]]/Table1[[#This Row],[S-OTD]]</f>
        <v>51.764705882352942</v>
      </c>
      <c r="M1603" s="55">
        <f>(Table1[[#This Row],[Demand variability (COV)]]/100)*E1603</f>
        <v>0.19</v>
      </c>
      <c r="N1603" s="55">
        <f>AVERAGE(Table1[[#This Row],[Lead Time (days)]],Table1[[#This Row],[Exp. Lead time]])</f>
        <v>47.882352941176471</v>
      </c>
      <c r="O1603" s="55">
        <f>(Table1[[#This Row],[Exp. Lead time]]-N1603)^2</f>
        <v>15.072664359861594</v>
      </c>
      <c r="P1603" s="55">
        <v>15.072664359861594</v>
      </c>
      <c r="Q1603" s="55">
        <f>1.64*SQRT(Table1[[#This Row],[Lead Time (days)]]*(M1603^2)+Table1[[#This Row],[APU
(units)]]*P1603)</f>
        <v>20.240220879793714</v>
      </c>
      <c r="R1603" s="58">
        <f>Table1[[#This Row],[Safety Stock]]+(E1603/30)*Table1[[#This Row],[Lead Time (days)]]</f>
        <v>34.906887546460382</v>
      </c>
      <c r="S1603" s="58" t="str">
        <f>IF(Table1[[#This Row],[On Hand Stock (units)]]&gt;R1603,"yes","no")</f>
        <v>no</v>
      </c>
      <c r="T1603" s="59">
        <f>Table1[[#This Row],[On Hand Stock (units)]]-J1603</f>
        <v>28.288300153374422</v>
      </c>
      <c r="U1603" s="59">
        <f>Table1[[#This Row],[Exp. Lead time]]*Table1[[#This Row],[APU
(units)]]/30</f>
        <v>17.254901960784313</v>
      </c>
      <c r="V1603" s="59">
        <f>Table1[[#This Row],[On Hand Stock (units)]]+U1603</f>
        <v>49.543202114158731</v>
      </c>
      <c r="W1603" s="59" t="str">
        <f>IF(Table1[[#This Row],[On hand quantity after purchase]]&gt;Table1[[#This Row],[APU  Projection for oct]],"Yes","No")</f>
        <v>Yes</v>
      </c>
      <c r="X1603" s="59">
        <f>AE1603-Table1[[#This Row],[On Hand Stock (units)]]</f>
        <v>-715.30388615337449</v>
      </c>
      <c r="Y1603" s="59">
        <f>MAX(Table1[[#This Row],[Qty required to meet next quarter]],Table1[[#This Row],[MOQ/One lead time demand]])</f>
        <v>17.254901960784313</v>
      </c>
      <c r="Z1603" s="59">
        <f>Table1[[#This Row],[Qty to purchase]]*Table1[[#This Row],[Std. Price ($)]]</f>
        <v>1964.227829019608</v>
      </c>
      <c r="AA1603" s="59"/>
      <c r="AB1603" s="59"/>
      <c r="AC1603" s="61">
        <f>Table1[[#This Row],[On Hand Stock (units)]]-(12*Table1[[#This Row],[APU
(units)]])</f>
        <v>-87.711699846625578</v>
      </c>
      <c r="AD1603" s="64">
        <v>-6</v>
      </c>
      <c r="AE1603" s="65">
        <f>AD1603*Table1[[#This Row],[Std. Price ($)]]</f>
        <v>-683.0155860000001</v>
      </c>
    </row>
    <row r="1604" spans="1:31" ht="18.5" x14ac:dyDescent="0.35">
      <c r="A1604" s="46">
        <v>92457.865574912023</v>
      </c>
      <c r="B1604" s="47">
        <v>64.290732000000006</v>
      </c>
      <c r="C1604" s="47">
        <v>104.98959524533335</v>
      </c>
      <c r="D1604" s="47">
        <f>Table1[[#This Row],[On-Hand Stock ($)]]/Table1[[#This Row],[Std. Price ($)]]</f>
        <v>1.6330440170650622</v>
      </c>
      <c r="E1604" s="48">
        <v>10</v>
      </c>
      <c r="F1604" s="49">
        <v>-0.2</v>
      </c>
      <c r="G1604" s="48">
        <v>1</v>
      </c>
      <c r="H1604" s="48">
        <v>0.25</v>
      </c>
      <c r="I1604" s="48">
        <v>16</v>
      </c>
      <c r="J1604" s="55">
        <f>Table1[[#This Row],[APU
(units)]]+(Table1[[#This Row],[APU Trend]]*Table1[[#This Row],[APU
(units)]])</f>
        <v>8</v>
      </c>
      <c r="K1604" s="55" t="str">
        <f>IF(Table1[[#This Row],[On Hand Stock (units)]]&gt;J1604,"Yes","No")</f>
        <v>No</v>
      </c>
      <c r="L1604" s="55">
        <f>Table1[[#This Row],[Lead Time (days)]]/Table1[[#This Row],[S-OTD]]</f>
        <v>16</v>
      </c>
      <c r="M1604" s="55">
        <f>(Table1[[#This Row],[Demand variability (COV)]]/100)*E1604</f>
        <v>2.5000000000000001E-2</v>
      </c>
      <c r="N1604" s="55">
        <f>AVERAGE(Table1[[#This Row],[Lead Time (days)]],Table1[[#This Row],[Exp. Lead time]])</f>
        <v>16</v>
      </c>
      <c r="O1604" s="55">
        <f>(Table1[[#This Row],[Exp. Lead time]]-N1604)^2</f>
        <v>0</v>
      </c>
      <c r="P1604" s="55">
        <v>0</v>
      </c>
      <c r="Q1604" s="55">
        <f>1.64*SQRT(Table1[[#This Row],[Lead Time (days)]]*(M1604^2)+Table1[[#This Row],[APU
(units)]]*P1604)</f>
        <v>0.16400000000000001</v>
      </c>
      <c r="R1604" s="58">
        <f>Table1[[#This Row],[Safety Stock]]+(E1604/30)*Table1[[#This Row],[Lead Time (days)]]</f>
        <v>5.4973333333333327</v>
      </c>
      <c r="S1604" s="58" t="str">
        <f>IF(Table1[[#This Row],[On Hand Stock (units)]]&gt;R1604,"yes","no")</f>
        <v>no</v>
      </c>
      <c r="T1604" s="59">
        <f>Table1[[#This Row],[On Hand Stock (units)]]-J1604</f>
        <v>-6.3669559829349378</v>
      </c>
      <c r="U1604" s="59">
        <f>Table1[[#This Row],[Exp. Lead time]]*Table1[[#This Row],[APU
(units)]]/30</f>
        <v>5.333333333333333</v>
      </c>
      <c r="V1604" s="59">
        <f>Table1[[#This Row],[On Hand Stock (units)]]+U1604</f>
        <v>6.9663773503983952</v>
      </c>
      <c r="W1604" s="59" t="str">
        <f>IF(Table1[[#This Row],[On hand quantity after purchase]]&gt;Table1[[#This Row],[APU  Projection for oct]],"Yes","No")</f>
        <v>No</v>
      </c>
      <c r="X1604" s="59">
        <f>AE1604-Table1[[#This Row],[On Hand Stock (units)]]</f>
        <v>1155.6001319829352</v>
      </c>
      <c r="Y1604" s="59">
        <f>MAX(Table1[[#This Row],[Qty required to meet next quarter]],Table1[[#This Row],[MOQ/One lead time demand]])</f>
        <v>1155.6001319829352</v>
      </c>
      <c r="Z1604" s="59">
        <f>Table1[[#This Row],[Qty to purchase]]*Table1[[#This Row],[Std. Price ($)]]</f>
        <v>74294.378384479525</v>
      </c>
      <c r="AA1604" s="59"/>
      <c r="AB1604" s="59"/>
      <c r="AC1604" s="61">
        <f>Table1[[#This Row],[On Hand Stock (units)]]-(12*Table1[[#This Row],[APU
(units)]])</f>
        <v>-118.36695598293494</v>
      </c>
      <c r="AD1604" s="64">
        <v>18</v>
      </c>
      <c r="AE1604" s="65">
        <f>AD1604*Table1[[#This Row],[Std. Price ($)]]</f>
        <v>1157.2331760000002</v>
      </c>
    </row>
    <row r="1605" spans="1:31" ht="18.5" x14ac:dyDescent="0.35">
      <c r="A1605" s="46">
        <v>89602.68337395486</v>
      </c>
      <c r="B1605" s="47">
        <v>6.3367150000000008</v>
      </c>
      <c r="C1605" s="47">
        <v>212.68676743074388</v>
      </c>
      <c r="D1605" s="47">
        <f>Table1[[#This Row],[On-Hand Stock ($)]]/Table1[[#This Row],[Std. Price ($)]]</f>
        <v>33.564199657195225</v>
      </c>
      <c r="E1605" s="48">
        <v>58</v>
      </c>
      <c r="F1605" s="49">
        <v>-0.7</v>
      </c>
      <c r="G1605" s="48">
        <v>0.85</v>
      </c>
      <c r="H1605" s="48">
        <v>0.25</v>
      </c>
      <c r="I1605" s="48">
        <v>33</v>
      </c>
      <c r="J1605" s="55">
        <f>Table1[[#This Row],[APU
(units)]]+(Table1[[#This Row],[APU Trend]]*Table1[[#This Row],[APU
(units)]])</f>
        <v>17.400000000000006</v>
      </c>
      <c r="K1605" s="55" t="str">
        <f>IF(Table1[[#This Row],[On Hand Stock (units)]]&gt;J1605,"Yes","No")</f>
        <v>Yes</v>
      </c>
      <c r="L1605" s="55">
        <f>Table1[[#This Row],[Lead Time (days)]]/Table1[[#This Row],[S-OTD]]</f>
        <v>38.82352941176471</v>
      </c>
      <c r="M1605" s="55">
        <f>(Table1[[#This Row],[Demand variability (COV)]]/100)*E1605</f>
        <v>0.14499999999999999</v>
      </c>
      <c r="N1605" s="55">
        <f>AVERAGE(Table1[[#This Row],[Lead Time (days)]],Table1[[#This Row],[Exp. Lead time]])</f>
        <v>35.911764705882355</v>
      </c>
      <c r="O1605" s="55">
        <f>(Table1[[#This Row],[Exp. Lead time]]-N1605)^2</f>
        <v>8.4783737024221573</v>
      </c>
      <c r="P1605" s="55">
        <v>8.4783737024221573</v>
      </c>
      <c r="Q1605" s="55">
        <f>1.64*SQRT(Table1[[#This Row],[Lead Time (days)]]*(M1605^2)+Table1[[#This Row],[APU
(units)]]*P1605)</f>
        <v>36.393203740561347</v>
      </c>
      <c r="R1605" s="58">
        <f>Table1[[#This Row],[Safety Stock]]+(E1605/30)*Table1[[#This Row],[Lead Time (days)]]</f>
        <v>100.19320374056134</v>
      </c>
      <c r="S1605" s="58" t="str">
        <f>IF(Table1[[#This Row],[On Hand Stock (units)]]&gt;R1605,"yes","no")</f>
        <v>no</v>
      </c>
      <c r="T1605" s="59">
        <f>Table1[[#This Row],[On Hand Stock (units)]]-J1605</f>
        <v>16.164199657195219</v>
      </c>
      <c r="U1605" s="59">
        <f>Table1[[#This Row],[Exp. Lead time]]*Table1[[#This Row],[APU
(units)]]/30</f>
        <v>75.058823529411768</v>
      </c>
      <c r="V1605" s="59">
        <f>Table1[[#This Row],[On Hand Stock (units)]]+U1605</f>
        <v>108.62302318660699</v>
      </c>
      <c r="W1605" s="59" t="str">
        <f>IF(Table1[[#This Row],[On hand quantity after purchase]]&gt;Table1[[#This Row],[APU  Projection for oct]],"Yes","No")</f>
        <v>Yes</v>
      </c>
      <c r="X1605" s="59">
        <f>AE1605-Table1[[#This Row],[On Hand Stock (units)]]</f>
        <v>-474.59956365719506</v>
      </c>
      <c r="Y1605" s="59">
        <f>MAX(Table1[[#This Row],[Qty required to meet next quarter]],Table1[[#This Row],[MOQ/One lead time demand]])</f>
        <v>75.058823529411768</v>
      </c>
      <c r="Z1605" s="59">
        <f>Table1[[#This Row],[Qty to purchase]]*Table1[[#This Row],[Std. Price ($)]]</f>
        <v>475.62637294117656</v>
      </c>
      <c r="AA1605" s="59"/>
      <c r="AB1605" s="59"/>
      <c r="AC1605" s="61">
        <f>Table1[[#This Row],[On Hand Stock (units)]]-(12*Table1[[#This Row],[APU
(units)]])</f>
        <v>-662.43580034280478</v>
      </c>
      <c r="AD1605" s="64">
        <v>-69.599999999999966</v>
      </c>
      <c r="AE1605" s="65">
        <f>AD1605*Table1[[#This Row],[Std. Price ($)]]</f>
        <v>-441.03536399999984</v>
      </c>
    </row>
    <row r="1606" spans="1:31" ht="18.5" x14ac:dyDescent="0.35">
      <c r="A1606" s="46">
        <v>71993.109065809505</v>
      </c>
      <c r="B1606" s="47">
        <v>278.21484900000002</v>
      </c>
      <c r="C1606" s="47">
        <v>1154.8747217206569</v>
      </c>
      <c r="D1606" s="47">
        <f>Table1[[#This Row],[On-Hand Stock ($)]]/Table1[[#This Row],[Std. Price ($)]]</f>
        <v>4.1510175530589919</v>
      </c>
      <c r="E1606" s="48">
        <v>10</v>
      </c>
      <c r="F1606" s="49">
        <v>0.8</v>
      </c>
      <c r="G1606" s="48">
        <v>0.85</v>
      </c>
      <c r="H1606" s="48">
        <v>0.81</v>
      </c>
      <c r="I1606" s="48">
        <v>16</v>
      </c>
      <c r="J1606" s="55">
        <f>Table1[[#This Row],[APU
(units)]]+(Table1[[#This Row],[APU Trend]]*Table1[[#This Row],[APU
(units)]])</f>
        <v>18</v>
      </c>
      <c r="K1606" s="55" t="str">
        <f>IF(Table1[[#This Row],[On Hand Stock (units)]]&gt;J1606,"Yes","No")</f>
        <v>No</v>
      </c>
      <c r="L1606" s="55">
        <f>Table1[[#This Row],[Lead Time (days)]]/Table1[[#This Row],[S-OTD]]</f>
        <v>18.823529411764707</v>
      </c>
      <c r="M1606" s="55">
        <f>(Table1[[#This Row],[Demand variability (COV)]]/100)*E1606</f>
        <v>8.1000000000000016E-2</v>
      </c>
      <c r="N1606" s="55">
        <f>AVERAGE(Table1[[#This Row],[Lead Time (days)]],Table1[[#This Row],[Exp. Lead time]])</f>
        <v>17.411764705882355</v>
      </c>
      <c r="O1606" s="55">
        <f>(Table1[[#This Row],[Exp. Lead time]]-N1606)^2</f>
        <v>1.9930795847750824</v>
      </c>
      <c r="P1606" s="55">
        <v>1.9930795847750824</v>
      </c>
      <c r="Q1606" s="55">
        <f>1.64*SQRT(Table1[[#This Row],[Lead Time (days)]]*(M1606^2)+Table1[[#This Row],[APU
(units)]]*P1606)</f>
        <v>7.3408590751839533</v>
      </c>
      <c r="R1606" s="58">
        <f>Table1[[#This Row],[Safety Stock]]+(E1606/30)*Table1[[#This Row],[Lead Time (days)]]</f>
        <v>12.674192408517285</v>
      </c>
      <c r="S1606" s="58" t="str">
        <f>IF(Table1[[#This Row],[On Hand Stock (units)]]&gt;R1606,"yes","no")</f>
        <v>no</v>
      </c>
      <c r="T1606" s="59">
        <f>Table1[[#This Row],[On Hand Stock (units)]]-J1606</f>
        <v>-13.848982446941008</v>
      </c>
      <c r="U1606" s="59">
        <f>Table1[[#This Row],[Exp. Lead time]]*Table1[[#This Row],[APU
(units)]]/30</f>
        <v>6.2745098039215694</v>
      </c>
      <c r="V1606" s="59">
        <f>Table1[[#This Row],[On Hand Stock (units)]]+U1606</f>
        <v>10.425527356980561</v>
      </c>
      <c r="W1606" s="59" t="str">
        <f>IF(Table1[[#This Row],[On hand quantity after purchase]]&gt;Table1[[#This Row],[APU  Projection for oct]],"Yes","No")</f>
        <v>No</v>
      </c>
      <c r="X1606" s="59">
        <f>AE1606-Table1[[#This Row],[On Hand Stock (units)]]</f>
        <v>21696.60720444694</v>
      </c>
      <c r="Y1606" s="59">
        <f>MAX(Table1[[#This Row],[Qty required to meet next quarter]],Table1[[#This Row],[MOQ/One lead time demand]])</f>
        <v>21696.60720444694</v>
      </c>
      <c r="Z1606" s="59">
        <f>Table1[[#This Row],[Qty to purchase]]*Table1[[#This Row],[Std. Price ($)]]</f>
        <v>6036318.2971975179</v>
      </c>
      <c r="AA1606" s="59"/>
      <c r="AB1606" s="59"/>
      <c r="AC1606" s="61">
        <f>Table1[[#This Row],[On Hand Stock (units)]]-(12*Table1[[#This Row],[APU
(units)]])</f>
        <v>-115.84898244694101</v>
      </c>
      <c r="AD1606" s="64">
        <v>78</v>
      </c>
      <c r="AE1606" s="65">
        <f>AD1606*Table1[[#This Row],[Std. Price ($)]]</f>
        <v>21700.758222</v>
      </c>
    </row>
    <row r="1607" spans="1:31" ht="18.5" x14ac:dyDescent="0.35">
      <c r="A1607" s="46">
        <v>39698.912112714403</v>
      </c>
      <c r="B1607" s="47">
        <v>141.998175</v>
      </c>
      <c r="C1607" s="47">
        <v>2336.8051873377754</v>
      </c>
      <c r="D1607" s="47">
        <f>Table1[[#This Row],[On-Hand Stock ($)]]/Table1[[#This Row],[Std. Price ($)]]</f>
        <v>16.456586060615042</v>
      </c>
      <c r="E1607" s="48">
        <v>18</v>
      </c>
      <c r="F1607" s="49">
        <v>0.8</v>
      </c>
      <c r="G1607" s="48">
        <v>1</v>
      </c>
      <c r="H1607" s="48">
        <v>1.03</v>
      </c>
      <c r="I1607" s="48">
        <v>23</v>
      </c>
      <c r="J1607" s="55">
        <f>Table1[[#This Row],[APU
(units)]]+(Table1[[#This Row],[APU Trend]]*Table1[[#This Row],[APU
(units)]])</f>
        <v>32.4</v>
      </c>
      <c r="K1607" s="55" t="str">
        <f>IF(Table1[[#This Row],[On Hand Stock (units)]]&gt;J1607,"Yes","No")</f>
        <v>No</v>
      </c>
      <c r="L1607" s="55">
        <f>Table1[[#This Row],[Lead Time (days)]]/Table1[[#This Row],[S-OTD]]</f>
        <v>23</v>
      </c>
      <c r="M1607" s="55">
        <f>(Table1[[#This Row],[Demand variability (COV)]]/100)*E1607</f>
        <v>0.18540000000000001</v>
      </c>
      <c r="N1607" s="55">
        <f>AVERAGE(Table1[[#This Row],[Lead Time (days)]],Table1[[#This Row],[Exp. Lead time]])</f>
        <v>23</v>
      </c>
      <c r="O1607" s="55">
        <f>(Table1[[#This Row],[Exp. Lead time]]-N1607)^2</f>
        <v>0</v>
      </c>
      <c r="P1607" s="55">
        <v>0</v>
      </c>
      <c r="Q1607" s="55">
        <f>1.64*SQRT(Table1[[#This Row],[Lead Time (days)]]*(M1607^2)+Table1[[#This Row],[APU
(units)]]*P1607)</f>
        <v>1.4582013496523725</v>
      </c>
      <c r="R1607" s="58">
        <f>Table1[[#This Row],[Safety Stock]]+(E1607/30)*Table1[[#This Row],[Lead Time (days)]]</f>
        <v>15.258201349652371</v>
      </c>
      <c r="S1607" s="58" t="str">
        <f>IF(Table1[[#This Row],[On Hand Stock (units)]]&gt;R1607,"yes","no")</f>
        <v>yes</v>
      </c>
      <c r="T1607" s="59">
        <f>Table1[[#This Row],[On Hand Stock (units)]]-J1607</f>
        <v>-15.943413939384957</v>
      </c>
      <c r="U1607" s="59">
        <f>Table1[[#This Row],[Exp. Lead time]]*Table1[[#This Row],[APU
(units)]]/30</f>
        <v>13.8</v>
      </c>
      <c r="V1607" s="59">
        <f>Table1[[#This Row],[On Hand Stock (units)]]+U1607</f>
        <v>30.256586060615042</v>
      </c>
      <c r="W1607" s="59" t="str">
        <f>IF(Table1[[#This Row],[On hand quantity after purchase]]&gt;Table1[[#This Row],[APU  Projection for oct]],"Yes","No")</f>
        <v>No</v>
      </c>
      <c r="X1607" s="59">
        <f>AE1607-Table1[[#This Row],[On Hand Stock (units)]]</f>
        <v>19920.08718393938</v>
      </c>
      <c r="Y1607" s="59">
        <f>MAX(Table1[[#This Row],[Qty required to meet next quarter]],Table1[[#This Row],[MOQ/One lead time demand]])</f>
        <v>19920.08718393938</v>
      </c>
      <c r="Z1607" s="59">
        <f>Table1[[#This Row],[Qty to purchase]]*Table1[[#This Row],[Std. Price ($)]]</f>
        <v>2828616.0259602815</v>
      </c>
      <c r="AA1607" s="59"/>
      <c r="AB1607" s="59"/>
      <c r="AC1607" s="61">
        <f>Table1[[#This Row],[On Hand Stock (units)]]-(12*Table1[[#This Row],[APU
(units)]])</f>
        <v>-199.54341393938495</v>
      </c>
      <c r="AD1607" s="64">
        <v>140.39999999999998</v>
      </c>
      <c r="AE1607" s="65">
        <f>AD1607*Table1[[#This Row],[Std. Price ($)]]</f>
        <v>19936.543769999997</v>
      </c>
    </row>
    <row r="1608" spans="1:31" ht="18.5" x14ac:dyDescent="0.35">
      <c r="A1608" s="46">
        <v>1438.0944105968019</v>
      </c>
      <c r="B1608" s="47">
        <v>5.189712000000001</v>
      </c>
      <c r="C1608" s="47">
        <v>25.933377465600003</v>
      </c>
      <c r="D1608" s="47">
        <f>Table1[[#This Row],[On-Hand Stock ($)]]/Table1[[#This Row],[Std. Price ($)]]</f>
        <v>4.9970744938447451</v>
      </c>
      <c r="E1608" s="48">
        <v>18</v>
      </c>
      <c r="F1608" s="49">
        <v>1.5</v>
      </c>
      <c r="G1608" s="48">
        <v>1</v>
      </c>
      <c r="H1608" s="48">
        <v>0.25</v>
      </c>
      <c r="I1608" s="48">
        <v>16</v>
      </c>
      <c r="J1608" s="55">
        <f>Table1[[#This Row],[APU
(units)]]+(Table1[[#This Row],[APU Trend]]*Table1[[#This Row],[APU
(units)]])</f>
        <v>45</v>
      </c>
      <c r="K1608" s="55" t="str">
        <f>IF(Table1[[#This Row],[On Hand Stock (units)]]&gt;J1608,"Yes","No")</f>
        <v>No</v>
      </c>
      <c r="L1608" s="55">
        <f>Table1[[#This Row],[Lead Time (days)]]/Table1[[#This Row],[S-OTD]]</f>
        <v>16</v>
      </c>
      <c r="M1608" s="55">
        <f>(Table1[[#This Row],[Demand variability (COV)]]/100)*E1608</f>
        <v>4.4999999999999998E-2</v>
      </c>
      <c r="N1608" s="55">
        <f>AVERAGE(Table1[[#This Row],[Lead Time (days)]],Table1[[#This Row],[Exp. Lead time]])</f>
        <v>16</v>
      </c>
      <c r="O1608" s="55">
        <f>(Table1[[#This Row],[Exp. Lead time]]-N1608)^2</f>
        <v>0</v>
      </c>
      <c r="P1608" s="55">
        <v>0</v>
      </c>
      <c r="Q1608" s="55">
        <f>1.64*SQRT(Table1[[#This Row],[Lead Time (days)]]*(M1608^2)+Table1[[#This Row],[APU
(units)]]*P1608)</f>
        <v>0.29519999999999996</v>
      </c>
      <c r="R1608" s="58">
        <f>Table1[[#This Row],[Safety Stock]]+(E1608/30)*Table1[[#This Row],[Lead Time (days)]]</f>
        <v>9.8951999999999991</v>
      </c>
      <c r="S1608" s="58" t="str">
        <f>IF(Table1[[#This Row],[On Hand Stock (units)]]&gt;R1608,"yes","no")</f>
        <v>no</v>
      </c>
      <c r="T1608" s="59">
        <f>Table1[[#This Row],[On Hand Stock (units)]]-J1608</f>
        <v>-40.002925506155258</v>
      </c>
      <c r="U1608" s="59">
        <f>Table1[[#This Row],[Exp. Lead time]]*Table1[[#This Row],[APU
(units)]]/30</f>
        <v>9.6</v>
      </c>
      <c r="V1608" s="59">
        <f>Table1[[#This Row],[On Hand Stock (units)]]+U1608</f>
        <v>14.597074493844744</v>
      </c>
      <c r="W1608" s="59" t="str">
        <f>IF(Table1[[#This Row],[On hand quantity after purchase]]&gt;Table1[[#This Row],[APU  Projection for oct]],"Yes","No")</f>
        <v>No</v>
      </c>
      <c r="X1608" s="59">
        <f>AE1608-Table1[[#This Row],[On Hand Stock (units)]]</f>
        <v>1115.9807175061553</v>
      </c>
      <c r="Y1608" s="59">
        <f>MAX(Table1[[#This Row],[Qty required to meet next quarter]],Table1[[#This Row],[MOQ/One lead time demand]])</f>
        <v>1115.9807175061553</v>
      </c>
      <c r="Z1608" s="59">
        <f>Table1[[#This Row],[Qty to purchase]]*Table1[[#This Row],[Std. Price ($)]]</f>
        <v>5791.6185214103052</v>
      </c>
      <c r="AA1608" s="59"/>
      <c r="AB1608" s="59"/>
      <c r="AC1608" s="61">
        <f>Table1[[#This Row],[On Hand Stock (units)]]-(12*Table1[[#This Row],[APU
(units)]])</f>
        <v>-211.00292550615526</v>
      </c>
      <c r="AD1608" s="64">
        <v>216</v>
      </c>
      <c r="AE1608" s="65">
        <f>AD1608*Table1[[#This Row],[Std. Price ($)]]</f>
        <v>1120.9777920000001</v>
      </c>
    </row>
    <row r="1609" spans="1:31" ht="18.5" x14ac:dyDescent="0.35">
      <c r="A1609" s="46">
        <v>54473.740502093438</v>
      </c>
      <c r="B1609" s="47">
        <v>99.376475000000013</v>
      </c>
      <c r="C1609" s="47">
        <v>1121.6872439132642</v>
      </c>
      <c r="D1609" s="47">
        <f>Table1[[#This Row],[On-Hand Stock ($)]]/Table1[[#This Row],[Std. Price ($)]]</f>
        <v>11.287251272630309</v>
      </c>
      <c r="E1609" s="48">
        <v>18</v>
      </c>
      <c r="F1609" s="49">
        <v>0.8</v>
      </c>
      <c r="G1609" s="48">
        <v>0.82</v>
      </c>
      <c r="H1609" s="48">
        <v>0.84</v>
      </c>
      <c r="I1609" s="48">
        <v>23</v>
      </c>
      <c r="J1609" s="55">
        <f>Table1[[#This Row],[APU
(units)]]+(Table1[[#This Row],[APU Trend]]*Table1[[#This Row],[APU
(units)]])</f>
        <v>32.4</v>
      </c>
      <c r="K1609" s="55" t="str">
        <f>IF(Table1[[#This Row],[On Hand Stock (units)]]&gt;J1609,"Yes","No")</f>
        <v>No</v>
      </c>
      <c r="L1609" s="55">
        <f>Table1[[#This Row],[Lead Time (days)]]/Table1[[#This Row],[S-OTD]]</f>
        <v>28.04878048780488</v>
      </c>
      <c r="M1609" s="55">
        <f>(Table1[[#This Row],[Demand variability (COV)]]/100)*E1609</f>
        <v>0.1512</v>
      </c>
      <c r="N1609" s="55">
        <f>AVERAGE(Table1[[#This Row],[Lead Time (days)]],Table1[[#This Row],[Exp. Lead time]])</f>
        <v>25.524390243902438</v>
      </c>
      <c r="O1609" s="55">
        <f>(Table1[[#This Row],[Exp. Lead time]]-N1609)^2</f>
        <v>6.372546103509829</v>
      </c>
      <c r="P1609" s="55">
        <v>6.372546103509829</v>
      </c>
      <c r="Q1609" s="55">
        <f>1.64*SQRT(Table1[[#This Row],[Lead Time (days)]]*(M1609^2)+Table1[[#This Row],[APU
(units)]]*P1609)</f>
        <v>17.604744444823744</v>
      </c>
      <c r="R1609" s="58">
        <f>Table1[[#This Row],[Safety Stock]]+(E1609/30)*Table1[[#This Row],[Lead Time (days)]]</f>
        <v>31.404744444823741</v>
      </c>
      <c r="S1609" s="58" t="str">
        <f>IF(Table1[[#This Row],[On Hand Stock (units)]]&gt;R1609,"yes","no")</f>
        <v>no</v>
      </c>
      <c r="T1609" s="59">
        <f>Table1[[#This Row],[On Hand Stock (units)]]-J1609</f>
        <v>-21.112748727369691</v>
      </c>
      <c r="U1609" s="59">
        <f>Table1[[#This Row],[Exp. Lead time]]*Table1[[#This Row],[APU
(units)]]/30</f>
        <v>16.829268292682929</v>
      </c>
      <c r="V1609" s="59">
        <f>Table1[[#This Row],[On Hand Stock (units)]]+U1609</f>
        <v>28.11651956531324</v>
      </c>
      <c r="W1609" s="59" t="str">
        <f>IF(Table1[[#This Row],[On hand quantity after purchase]]&gt;Table1[[#This Row],[APU  Projection for oct]],"Yes","No")</f>
        <v>No</v>
      </c>
      <c r="X1609" s="59">
        <f>AE1609-Table1[[#This Row],[On Hand Stock (units)]]</f>
        <v>13941.16983872737</v>
      </c>
      <c r="Y1609" s="59">
        <f>MAX(Table1[[#This Row],[Qty required to meet next quarter]],Table1[[#This Row],[MOQ/One lead time demand]])</f>
        <v>13941.16983872737</v>
      </c>
      <c r="Z1609" s="59">
        <f>Table1[[#This Row],[Qty to purchase]]*Table1[[#This Row],[Std. Price ($)]]</f>
        <v>1385424.3159490447</v>
      </c>
      <c r="AA1609" s="59"/>
      <c r="AB1609" s="59"/>
      <c r="AC1609" s="61">
        <f>Table1[[#This Row],[On Hand Stock (units)]]-(12*Table1[[#This Row],[APU
(units)]])</f>
        <v>-204.7127487273697</v>
      </c>
      <c r="AD1609" s="64">
        <v>140.39999999999998</v>
      </c>
      <c r="AE1609" s="65">
        <f>AD1609*Table1[[#This Row],[Std. Price ($)]]</f>
        <v>13952.45709</v>
      </c>
    </row>
    <row r="1610" spans="1:31" ht="18.5" x14ac:dyDescent="0.35">
      <c r="A1610" s="46">
        <v>93472.757643422578</v>
      </c>
      <c r="B1610" s="47">
        <v>1140.479505</v>
      </c>
      <c r="C1610" s="47">
        <v>10868.853105196986</v>
      </c>
      <c r="D1610" s="47">
        <f>Table1[[#This Row],[On-Hand Stock ($)]]/Table1[[#This Row],[Std. Price ($)]]</f>
        <v>9.5300731469058579</v>
      </c>
      <c r="E1610" s="48">
        <v>10</v>
      </c>
      <c r="F1610" s="49">
        <v>-0.4</v>
      </c>
      <c r="G1610" s="48">
        <v>0.85</v>
      </c>
      <c r="H1610" s="48">
        <v>1.07</v>
      </c>
      <c r="I1610" s="48">
        <v>23</v>
      </c>
      <c r="J1610" s="55">
        <f>Table1[[#This Row],[APU
(units)]]+(Table1[[#This Row],[APU Trend]]*Table1[[#This Row],[APU
(units)]])</f>
        <v>6</v>
      </c>
      <c r="K1610" s="55" t="str">
        <f>IF(Table1[[#This Row],[On Hand Stock (units)]]&gt;J1610,"Yes","No")</f>
        <v>Yes</v>
      </c>
      <c r="L1610" s="55">
        <f>Table1[[#This Row],[Lead Time (days)]]/Table1[[#This Row],[S-OTD]]</f>
        <v>27.058823529411764</v>
      </c>
      <c r="M1610" s="55">
        <f>(Table1[[#This Row],[Demand variability (COV)]]/100)*E1610</f>
        <v>0.10700000000000001</v>
      </c>
      <c r="N1610" s="55">
        <f>AVERAGE(Table1[[#This Row],[Lead Time (days)]],Table1[[#This Row],[Exp. Lead time]])</f>
        <v>25.029411764705884</v>
      </c>
      <c r="O1610" s="55">
        <f>(Table1[[#This Row],[Exp. Lead time]]-N1610)^2</f>
        <v>4.1185121107266358</v>
      </c>
      <c r="P1610" s="55">
        <v>4.1185121107266358</v>
      </c>
      <c r="Q1610" s="55">
        <f>1.64*SQRT(Table1[[#This Row],[Lead Time (days)]]*(M1610^2)+Table1[[#This Row],[APU
(units)]]*P1610)</f>
        <v>10.558396944105843</v>
      </c>
      <c r="R1610" s="58">
        <f>Table1[[#This Row],[Safety Stock]]+(E1610/30)*Table1[[#This Row],[Lead Time (days)]]</f>
        <v>18.225063610772509</v>
      </c>
      <c r="S1610" s="58" t="str">
        <f>IF(Table1[[#This Row],[On Hand Stock (units)]]&gt;R1610,"yes","no")</f>
        <v>no</v>
      </c>
      <c r="T1610" s="59">
        <f>Table1[[#This Row],[On Hand Stock (units)]]-J1610</f>
        <v>3.5300731469058579</v>
      </c>
      <c r="U1610" s="59">
        <f>Table1[[#This Row],[Exp. Lead time]]*Table1[[#This Row],[APU
(units)]]/30</f>
        <v>9.0196078431372548</v>
      </c>
      <c r="V1610" s="59">
        <f>Table1[[#This Row],[On Hand Stock (units)]]+U1610</f>
        <v>18.549680990043115</v>
      </c>
      <c r="W1610" s="59" t="str">
        <f>IF(Table1[[#This Row],[On hand quantity after purchase]]&gt;Table1[[#This Row],[APU  Projection for oct]],"Yes","No")</f>
        <v>Yes</v>
      </c>
      <c r="X1610" s="59">
        <f>AE1610-Table1[[#This Row],[On Hand Stock (units)]]</f>
        <v>6833.3469568530918</v>
      </c>
      <c r="Y1610" s="59">
        <f>MAX(Table1[[#This Row],[Qty required to meet next quarter]],Table1[[#This Row],[MOQ/One lead time demand]])</f>
        <v>6833.3469568530918</v>
      </c>
      <c r="Z1610" s="59">
        <f>Table1[[#This Row],[Qty to purchase]]*Table1[[#This Row],[Std. Price ($)]]</f>
        <v>7793292.154845071</v>
      </c>
      <c r="AA1610" s="59"/>
      <c r="AB1610" s="59"/>
      <c r="AC1610" s="61">
        <f>Table1[[#This Row],[On Hand Stock (units)]]-(12*Table1[[#This Row],[APU
(units)]])</f>
        <v>-110.46992685309414</v>
      </c>
      <c r="AD1610" s="64">
        <v>5.9999999999999982</v>
      </c>
      <c r="AE1610" s="65">
        <f>AD1610*Table1[[#This Row],[Std. Price ($)]]</f>
        <v>6842.8770299999978</v>
      </c>
    </row>
    <row r="1611" spans="1:31" ht="18.5" x14ac:dyDescent="0.35">
      <c r="A1611" s="46">
        <v>5925.6847567412342</v>
      </c>
      <c r="B1611" s="47">
        <v>25.954819000000001</v>
      </c>
      <c r="C1611" s="47">
        <v>1148.7049253920229</v>
      </c>
      <c r="D1611" s="47">
        <f>Table1[[#This Row],[On-Hand Stock ($)]]/Table1[[#This Row],[Std. Price ($)]]</f>
        <v>44.257866926061894</v>
      </c>
      <c r="E1611" s="48">
        <v>18</v>
      </c>
      <c r="F1611" s="49">
        <v>0.2</v>
      </c>
      <c r="G1611" s="48">
        <v>0.85</v>
      </c>
      <c r="H1611" s="48">
        <v>0.98</v>
      </c>
      <c r="I1611" s="48">
        <v>76</v>
      </c>
      <c r="J1611" s="55">
        <f>Table1[[#This Row],[APU
(units)]]+(Table1[[#This Row],[APU Trend]]*Table1[[#This Row],[APU
(units)]])</f>
        <v>21.6</v>
      </c>
      <c r="K1611" s="55" t="str">
        <f>IF(Table1[[#This Row],[On Hand Stock (units)]]&gt;J1611,"Yes","No")</f>
        <v>Yes</v>
      </c>
      <c r="L1611" s="55">
        <f>Table1[[#This Row],[Lead Time (days)]]/Table1[[#This Row],[S-OTD]]</f>
        <v>89.411764705882362</v>
      </c>
      <c r="M1611" s="55">
        <f>(Table1[[#This Row],[Demand variability (COV)]]/100)*E1611</f>
        <v>0.1764</v>
      </c>
      <c r="N1611" s="55">
        <f>AVERAGE(Table1[[#This Row],[Lead Time (days)]],Table1[[#This Row],[Exp. Lead time]])</f>
        <v>82.705882352941188</v>
      </c>
      <c r="O1611" s="55">
        <f>(Table1[[#This Row],[Exp. Lead time]]-N1611)^2</f>
        <v>44.968858131487856</v>
      </c>
      <c r="P1611" s="55">
        <v>44.968858131487856</v>
      </c>
      <c r="Q1611" s="55">
        <f>1.64*SQRT(Table1[[#This Row],[Lead Time (days)]]*(M1611^2)+Table1[[#This Row],[APU
(units)]]*P1611)</f>
        <v>46.727175607936232</v>
      </c>
      <c r="R1611" s="58">
        <f>Table1[[#This Row],[Safety Stock]]+(E1611/30)*Table1[[#This Row],[Lead Time (days)]]</f>
        <v>92.327175607936226</v>
      </c>
      <c r="S1611" s="58" t="str">
        <f>IF(Table1[[#This Row],[On Hand Stock (units)]]&gt;R1611,"yes","no")</f>
        <v>no</v>
      </c>
      <c r="T1611" s="59">
        <f>Table1[[#This Row],[On Hand Stock (units)]]-J1611</f>
        <v>22.657866926061892</v>
      </c>
      <c r="U1611" s="59">
        <f>Table1[[#This Row],[Exp. Lead time]]*Table1[[#This Row],[APU
(units)]]/30</f>
        <v>53.647058823529413</v>
      </c>
      <c r="V1611" s="59">
        <f>Table1[[#This Row],[On Hand Stock (units)]]+U1611</f>
        <v>97.904925749591314</v>
      </c>
      <c r="W1611" s="59" t="str">
        <f>IF(Table1[[#This Row],[On hand quantity after purchase]]&gt;Table1[[#This Row],[APU  Projection for oct]],"Yes","No")</f>
        <v>Yes</v>
      </c>
      <c r="X1611" s="59">
        <f>AE1611-Table1[[#This Row],[On Hand Stock (units)]]</f>
        <v>1917.926449473938</v>
      </c>
      <c r="Y1611" s="59">
        <f>MAX(Table1[[#This Row],[Qty required to meet next quarter]],Table1[[#This Row],[MOQ/One lead time demand]])</f>
        <v>1917.926449473938</v>
      </c>
      <c r="Z1611" s="59">
        <f>Table1[[#This Row],[Qty to purchase]]*Table1[[#This Row],[Std. Price ($)]]</f>
        <v>49779.433851408707</v>
      </c>
      <c r="AA1611" s="59"/>
      <c r="AB1611" s="59"/>
      <c r="AC1611" s="61">
        <f>Table1[[#This Row],[On Hand Stock (units)]]-(12*Table1[[#This Row],[APU
(units)]])</f>
        <v>-171.74213307393811</v>
      </c>
      <c r="AD1611" s="64">
        <v>75.599999999999994</v>
      </c>
      <c r="AE1611" s="65">
        <f>AD1611*Table1[[#This Row],[Std. Price ($)]]</f>
        <v>1962.1843163999999</v>
      </c>
    </row>
    <row r="1612" spans="1:31" ht="18.5" x14ac:dyDescent="0.35">
      <c r="A1612" s="46">
        <v>87339.561341503359</v>
      </c>
      <c r="B1612" s="47">
        <v>37.681226000000002</v>
      </c>
      <c r="C1612" s="47">
        <v>1396.4262836611942</v>
      </c>
      <c r="D1612" s="47">
        <f>Table1[[#This Row],[On-Hand Stock ($)]]/Table1[[#This Row],[Std. Price ($)]]</f>
        <v>37.058939739943554</v>
      </c>
      <c r="E1612" s="48">
        <v>18</v>
      </c>
      <c r="F1612" s="49">
        <v>-0.2</v>
      </c>
      <c r="G1612" s="48">
        <v>0.85</v>
      </c>
      <c r="H1612" s="48">
        <v>1.48</v>
      </c>
      <c r="I1612" s="48">
        <v>30</v>
      </c>
      <c r="J1612" s="55">
        <f>Table1[[#This Row],[APU
(units)]]+(Table1[[#This Row],[APU Trend]]*Table1[[#This Row],[APU
(units)]])</f>
        <v>14.4</v>
      </c>
      <c r="K1612" s="55" t="str">
        <f>IF(Table1[[#This Row],[On Hand Stock (units)]]&gt;J1612,"Yes","No")</f>
        <v>Yes</v>
      </c>
      <c r="L1612" s="55">
        <f>Table1[[#This Row],[Lead Time (days)]]/Table1[[#This Row],[S-OTD]]</f>
        <v>35.294117647058826</v>
      </c>
      <c r="M1612" s="55">
        <f>(Table1[[#This Row],[Demand variability (COV)]]/100)*E1612</f>
        <v>0.26640000000000003</v>
      </c>
      <c r="N1612" s="55">
        <f>AVERAGE(Table1[[#This Row],[Lead Time (days)]],Table1[[#This Row],[Exp. Lead time]])</f>
        <v>32.647058823529413</v>
      </c>
      <c r="O1612" s="55">
        <f>(Table1[[#This Row],[Exp. Lead time]]-N1612)^2</f>
        <v>7.0069204152249203</v>
      </c>
      <c r="P1612" s="55">
        <v>7.0069204152249203</v>
      </c>
      <c r="Q1612" s="55">
        <f>1.64*SQRT(Table1[[#This Row],[Lead Time (days)]]*(M1612^2)+Table1[[#This Row],[APU
(units)]]*P1612)</f>
        <v>18.572856003390566</v>
      </c>
      <c r="R1612" s="58">
        <f>Table1[[#This Row],[Safety Stock]]+(E1612/30)*Table1[[#This Row],[Lead Time (days)]]</f>
        <v>36.572856003390569</v>
      </c>
      <c r="S1612" s="58" t="str">
        <f>IF(Table1[[#This Row],[On Hand Stock (units)]]&gt;R1612,"yes","no")</f>
        <v>yes</v>
      </c>
      <c r="T1612" s="59">
        <f>Table1[[#This Row],[On Hand Stock (units)]]-J1612</f>
        <v>22.658939739943555</v>
      </c>
      <c r="U1612" s="59">
        <f>Table1[[#This Row],[Exp. Lead time]]*Table1[[#This Row],[APU
(units)]]/30</f>
        <v>21.176470588235297</v>
      </c>
      <c r="V1612" s="59">
        <f>Table1[[#This Row],[On Hand Stock (units)]]+U1612</f>
        <v>58.235410328178851</v>
      </c>
      <c r="W1612" s="59" t="str">
        <f>IF(Table1[[#This Row],[On hand quantity after purchase]]&gt;Table1[[#This Row],[APU  Projection for oct]],"Yes","No")</f>
        <v>Yes</v>
      </c>
      <c r="X1612" s="59">
        <f>AE1612-Table1[[#This Row],[On Hand Stock (units)]]</f>
        <v>1183.8127826600567</v>
      </c>
      <c r="Y1612" s="59">
        <f>MAX(Table1[[#This Row],[Qty required to meet next quarter]],Table1[[#This Row],[MOQ/One lead time demand]])</f>
        <v>1183.8127826600567</v>
      </c>
      <c r="Z1612" s="59">
        <f>Table1[[#This Row],[Qty to purchase]]*Table1[[#This Row],[Std. Price ($)]]</f>
        <v>44607.517005102476</v>
      </c>
      <c r="AA1612" s="59"/>
      <c r="AB1612" s="59"/>
      <c r="AC1612" s="61">
        <f>Table1[[#This Row],[On Hand Stock (units)]]-(12*Table1[[#This Row],[APU
(units)]])</f>
        <v>-178.94106026005645</v>
      </c>
      <c r="AD1612" s="64">
        <v>32.400000000000006</v>
      </c>
      <c r="AE1612" s="65">
        <f>AD1612*Table1[[#This Row],[Std. Price ($)]]</f>
        <v>1220.8717224000002</v>
      </c>
    </row>
    <row r="1613" spans="1:31" ht="18.5" x14ac:dyDescent="0.35">
      <c r="A1613" s="46">
        <v>87129.24137172589</v>
      </c>
      <c r="B1613" s="47">
        <v>13.624512000000001</v>
      </c>
      <c r="C1613" s="47">
        <v>185.42780486442669</v>
      </c>
      <c r="D1613" s="47">
        <f>Table1[[#This Row],[On-Hand Stock ($)]]/Table1[[#This Row],[Std. Price ($)]]</f>
        <v>13.609867631547219</v>
      </c>
      <c r="E1613" s="48">
        <v>10</v>
      </c>
      <c r="F1613" s="49">
        <v>0.8</v>
      </c>
      <c r="G1613" s="48">
        <v>1</v>
      </c>
      <c r="H1613" s="48">
        <v>0.73</v>
      </c>
      <c r="I1613" s="48">
        <v>44</v>
      </c>
      <c r="J1613" s="55">
        <f>Table1[[#This Row],[APU
(units)]]+(Table1[[#This Row],[APU Trend]]*Table1[[#This Row],[APU
(units)]])</f>
        <v>18</v>
      </c>
      <c r="K1613" s="55" t="str">
        <f>IF(Table1[[#This Row],[On Hand Stock (units)]]&gt;J1613,"Yes","No")</f>
        <v>No</v>
      </c>
      <c r="L1613" s="55">
        <f>Table1[[#This Row],[Lead Time (days)]]/Table1[[#This Row],[S-OTD]]</f>
        <v>44</v>
      </c>
      <c r="M1613" s="55">
        <f>(Table1[[#This Row],[Demand variability (COV)]]/100)*E1613</f>
        <v>7.2999999999999995E-2</v>
      </c>
      <c r="N1613" s="55">
        <f>AVERAGE(Table1[[#This Row],[Lead Time (days)]],Table1[[#This Row],[Exp. Lead time]])</f>
        <v>44</v>
      </c>
      <c r="O1613" s="55">
        <f>(Table1[[#This Row],[Exp. Lead time]]-N1613)^2</f>
        <v>0</v>
      </c>
      <c r="P1613" s="55">
        <v>0</v>
      </c>
      <c r="Q1613" s="55">
        <f>1.64*SQRT(Table1[[#This Row],[Lead Time (days)]]*(M1613^2)+Table1[[#This Row],[APU
(units)]]*P1613)</f>
        <v>0.79413263980269688</v>
      </c>
      <c r="R1613" s="58">
        <f>Table1[[#This Row],[Safety Stock]]+(E1613/30)*Table1[[#This Row],[Lead Time (days)]]</f>
        <v>15.460799306469363</v>
      </c>
      <c r="S1613" s="58" t="str">
        <f>IF(Table1[[#This Row],[On Hand Stock (units)]]&gt;R1613,"yes","no")</f>
        <v>no</v>
      </c>
      <c r="T1613" s="59">
        <f>Table1[[#This Row],[On Hand Stock (units)]]-J1613</f>
        <v>-4.3901323684527807</v>
      </c>
      <c r="U1613" s="59">
        <f>Table1[[#This Row],[Exp. Lead time]]*Table1[[#This Row],[APU
(units)]]/30</f>
        <v>14.666666666666666</v>
      </c>
      <c r="V1613" s="59">
        <f>Table1[[#This Row],[On Hand Stock (units)]]+U1613</f>
        <v>28.276534298213885</v>
      </c>
      <c r="W1613" s="59" t="str">
        <f>IF(Table1[[#This Row],[On hand quantity after purchase]]&gt;Table1[[#This Row],[APU  Projection for oct]],"Yes","No")</f>
        <v>Yes</v>
      </c>
      <c r="X1613" s="59">
        <f>AE1613-Table1[[#This Row],[On Hand Stock (units)]]</f>
        <v>1049.1020683684528</v>
      </c>
      <c r="Y1613" s="59">
        <f>MAX(Table1[[#This Row],[Qty required to meet next quarter]],Table1[[#This Row],[MOQ/One lead time demand]])</f>
        <v>1049.1020683684528</v>
      </c>
      <c r="Z1613" s="59">
        <f>Table1[[#This Row],[Qty to purchase]]*Table1[[#This Row],[Std. Price ($)]]</f>
        <v>14293.503719710807</v>
      </c>
      <c r="AA1613" s="59"/>
      <c r="AB1613" s="59"/>
      <c r="AC1613" s="61">
        <f>Table1[[#This Row],[On Hand Stock (units)]]-(12*Table1[[#This Row],[APU
(units)]])</f>
        <v>-106.39013236845278</v>
      </c>
      <c r="AD1613" s="64">
        <v>78</v>
      </c>
      <c r="AE1613" s="65">
        <f>AD1613*Table1[[#This Row],[Std. Price ($)]]</f>
        <v>1062.7119360000002</v>
      </c>
    </row>
    <row r="1614" spans="1:31" ht="18.5" x14ac:dyDescent="0.35">
      <c r="A1614" s="46">
        <v>28305.808334928493</v>
      </c>
      <c r="B1614" s="47">
        <v>343.99178000000006</v>
      </c>
      <c r="C1614" s="47">
        <v>9740.2602668527234</v>
      </c>
      <c r="D1614" s="47">
        <f>Table1[[#This Row],[On-Hand Stock ($)]]/Table1[[#This Row],[Std. Price ($)]]</f>
        <v>28.315386684102513</v>
      </c>
      <c r="E1614" s="48">
        <v>18</v>
      </c>
      <c r="F1614" s="49">
        <v>0.8</v>
      </c>
      <c r="G1614" s="48">
        <v>1</v>
      </c>
      <c r="H1614" s="48">
        <v>0.93</v>
      </c>
      <c r="I1614" s="48">
        <v>44</v>
      </c>
      <c r="J1614" s="55">
        <f>Table1[[#This Row],[APU
(units)]]+(Table1[[#This Row],[APU Trend]]*Table1[[#This Row],[APU
(units)]])</f>
        <v>32.4</v>
      </c>
      <c r="K1614" s="55" t="str">
        <f>IF(Table1[[#This Row],[On Hand Stock (units)]]&gt;J1614,"Yes","No")</f>
        <v>No</v>
      </c>
      <c r="L1614" s="55">
        <f>Table1[[#This Row],[Lead Time (days)]]/Table1[[#This Row],[S-OTD]]</f>
        <v>44</v>
      </c>
      <c r="M1614" s="55">
        <f>(Table1[[#This Row],[Demand variability (COV)]]/100)*E1614</f>
        <v>0.16740000000000002</v>
      </c>
      <c r="N1614" s="55">
        <f>AVERAGE(Table1[[#This Row],[Lead Time (days)]],Table1[[#This Row],[Exp. Lead time]])</f>
        <v>44</v>
      </c>
      <c r="O1614" s="55">
        <f>(Table1[[#This Row],[Exp. Lead time]]-N1614)^2</f>
        <v>0</v>
      </c>
      <c r="P1614" s="55">
        <v>0</v>
      </c>
      <c r="Q1614" s="55">
        <f>1.64*SQRT(Table1[[#This Row],[Lead Time (days)]]*(M1614^2)+Table1[[#This Row],[APU
(units)]]*P1614)</f>
        <v>1.8210658068900203</v>
      </c>
      <c r="R1614" s="58">
        <f>Table1[[#This Row],[Safety Stock]]+(E1614/30)*Table1[[#This Row],[Lead Time (days)]]</f>
        <v>28.221065806890017</v>
      </c>
      <c r="S1614" s="58" t="str">
        <f>IF(Table1[[#This Row],[On Hand Stock (units)]]&gt;R1614,"yes","no")</f>
        <v>yes</v>
      </c>
      <c r="T1614" s="59">
        <f>Table1[[#This Row],[On Hand Stock (units)]]-J1614</f>
        <v>-4.0846133158974851</v>
      </c>
      <c r="U1614" s="59">
        <f>Table1[[#This Row],[Exp. Lead time]]*Table1[[#This Row],[APU
(units)]]/30</f>
        <v>26.4</v>
      </c>
      <c r="V1614" s="59">
        <f>Table1[[#This Row],[On Hand Stock (units)]]+U1614</f>
        <v>54.715386684102512</v>
      </c>
      <c r="W1614" s="59" t="str">
        <f>IF(Table1[[#This Row],[On hand quantity after purchase]]&gt;Table1[[#This Row],[APU  Projection for oct]],"Yes","No")</f>
        <v>Yes</v>
      </c>
      <c r="X1614" s="59">
        <f>AE1614-Table1[[#This Row],[On Hand Stock (units)]]</f>
        <v>48268.130525315901</v>
      </c>
      <c r="Y1614" s="59">
        <f>MAX(Table1[[#This Row],[Qty required to meet next quarter]],Table1[[#This Row],[MOQ/One lead time demand]])</f>
        <v>48268.130525315901</v>
      </c>
      <c r="Z1614" s="59">
        <f>Table1[[#This Row],[Qty to purchase]]*Table1[[#This Row],[Std. Price ($)]]</f>
        <v>16603840.136675755</v>
      </c>
      <c r="AA1614" s="59"/>
      <c r="AB1614" s="59"/>
      <c r="AC1614" s="61">
        <f>Table1[[#This Row],[On Hand Stock (units)]]-(12*Table1[[#This Row],[APU
(units)]])</f>
        <v>-187.68461331589748</v>
      </c>
      <c r="AD1614" s="64">
        <v>140.39999999999998</v>
      </c>
      <c r="AE1614" s="65">
        <f>AD1614*Table1[[#This Row],[Std. Price ($)]]</f>
        <v>48296.445912000003</v>
      </c>
    </row>
    <row r="1615" spans="1:31" ht="18.5" x14ac:dyDescent="0.35">
      <c r="A1615" s="46">
        <v>2838.4356892635078</v>
      </c>
      <c r="B1615" s="47">
        <v>21.102884</v>
      </c>
      <c r="C1615" s="47">
        <v>245.51322026316808</v>
      </c>
      <c r="D1615" s="47">
        <f>Table1[[#This Row],[On-Hand Stock ($)]]/Table1[[#This Row],[Std. Price ($)]]</f>
        <v>11.634107464324217</v>
      </c>
      <c r="E1615" s="48">
        <v>26</v>
      </c>
      <c r="F1615" s="49">
        <v>0.2</v>
      </c>
      <c r="G1615" s="48">
        <v>1</v>
      </c>
      <c r="H1615" s="48">
        <v>0.68</v>
      </c>
      <c r="I1615" s="48">
        <v>16</v>
      </c>
      <c r="J1615" s="55">
        <f>Table1[[#This Row],[APU
(units)]]+(Table1[[#This Row],[APU Trend]]*Table1[[#This Row],[APU
(units)]])</f>
        <v>31.2</v>
      </c>
      <c r="K1615" s="55" t="str">
        <f>IF(Table1[[#This Row],[On Hand Stock (units)]]&gt;J1615,"Yes","No")</f>
        <v>No</v>
      </c>
      <c r="L1615" s="55">
        <f>Table1[[#This Row],[Lead Time (days)]]/Table1[[#This Row],[S-OTD]]</f>
        <v>16</v>
      </c>
      <c r="M1615" s="55">
        <f>(Table1[[#This Row],[Demand variability (COV)]]/100)*E1615</f>
        <v>0.17680000000000001</v>
      </c>
      <c r="N1615" s="55">
        <f>AVERAGE(Table1[[#This Row],[Lead Time (days)]],Table1[[#This Row],[Exp. Lead time]])</f>
        <v>16</v>
      </c>
      <c r="O1615" s="55">
        <f>(Table1[[#This Row],[Exp. Lead time]]-N1615)^2</f>
        <v>0</v>
      </c>
      <c r="P1615" s="55">
        <v>0</v>
      </c>
      <c r="Q1615" s="55">
        <f>1.64*SQRT(Table1[[#This Row],[Lead Time (days)]]*(M1615^2)+Table1[[#This Row],[APU
(units)]]*P1615)</f>
        <v>1.159808</v>
      </c>
      <c r="R1615" s="58">
        <f>Table1[[#This Row],[Safety Stock]]+(E1615/30)*Table1[[#This Row],[Lead Time (days)]]</f>
        <v>15.026474666666667</v>
      </c>
      <c r="S1615" s="58" t="str">
        <f>IF(Table1[[#This Row],[On Hand Stock (units)]]&gt;R1615,"yes","no")</f>
        <v>no</v>
      </c>
      <c r="T1615" s="59">
        <f>Table1[[#This Row],[On Hand Stock (units)]]-J1615</f>
        <v>-19.565892535675783</v>
      </c>
      <c r="U1615" s="59">
        <f>Table1[[#This Row],[Exp. Lead time]]*Table1[[#This Row],[APU
(units)]]/30</f>
        <v>13.866666666666667</v>
      </c>
      <c r="V1615" s="59">
        <f>Table1[[#This Row],[On Hand Stock (units)]]+U1615</f>
        <v>25.500774130990884</v>
      </c>
      <c r="W1615" s="59" t="str">
        <f>IF(Table1[[#This Row],[On hand quantity after purchase]]&gt;Table1[[#This Row],[APU  Projection for oct]],"Yes","No")</f>
        <v>No</v>
      </c>
      <c r="X1615" s="59">
        <f>AE1615-Table1[[#This Row],[On Hand Stock (units)]]</f>
        <v>2292.8008253356757</v>
      </c>
      <c r="Y1615" s="59">
        <f>MAX(Table1[[#This Row],[Qty required to meet next quarter]],Table1[[#This Row],[MOQ/One lead time demand]])</f>
        <v>2292.8008253356757</v>
      </c>
      <c r="Z1615" s="59">
        <f>Table1[[#This Row],[Qty to purchase]]*Table1[[#This Row],[Std. Price ($)]]</f>
        <v>48384.709852163025</v>
      </c>
      <c r="AA1615" s="59"/>
      <c r="AB1615" s="59"/>
      <c r="AC1615" s="61">
        <f>Table1[[#This Row],[On Hand Stock (units)]]-(12*Table1[[#This Row],[APU
(units)]])</f>
        <v>-300.36589253567581</v>
      </c>
      <c r="AD1615" s="64">
        <v>109.19999999999999</v>
      </c>
      <c r="AE1615" s="65">
        <f>AD1615*Table1[[#This Row],[Std. Price ($)]]</f>
        <v>2304.4349327999998</v>
      </c>
    </row>
    <row r="1616" spans="1:31" ht="18.5" x14ac:dyDescent="0.35">
      <c r="A1616" s="46">
        <v>78229.362958847429</v>
      </c>
      <c r="B1616" s="47">
        <v>625.03126400000008</v>
      </c>
      <c r="C1616" s="47">
        <v>13448.134697759331</v>
      </c>
      <c r="D1616" s="47">
        <f>Table1[[#This Row],[On-Hand Stock ($)]]/Table1[[#This Row],[Std. Price ($)]]</f>
        <v>21.515939237496013</v>
      </c>
      <c r="E1616" s="48">
        <v>18</v>
      </c>
      <c r="F1616" s="49">
        <v>-0.6</v>
      </c>
      <c r="G1616" s="48">
        <v>0.7</v>
      </c>
      <c r="H1616" s="48">
        <v>1.1599999999999999</v>
      </c>
      <c r="I1616" s="48">
        <v>26</v>
      </c>
      <c r="J1616" s="55">
        <f>Table1[[#This Row],[APU
(units)]]+(Table1[[#This Row],[APU Trend]]*Table1[[#This Row],[APU
(units)]])</f>
        <v>7.2000000000000011</v>
      </c>
      <c r="K1616" s="55" t="str">
        <f>IF(Table1[[#This Row],[On Hand Stock (units)]]&gt;J1616,"Yes","No")</f>
        <v>Yes</v>
      </c>
      <c r="L1616" s="55">
        <f>Table1[[#This Row],[Lead Time (days)]]/Table1[[#This Row],[S-OTD]]</f>
        <v>37.142857142857146</v>
      </c>
      <c r="M1616" s="55">
        <f>(Table1[[#This Row],[Demand variability (COV)]]/100)*E1616</f>
        <v>0.20879999999999999</v>
      </c>
      <c r="N1616" s="55">
        <f>AVERAGE(Table1[[#This Row],[Lead Time (days)]],Table1[[#This Row],[Exp. Lead time]])</f>
        <v>31.571428571428573</v>
      </c>
      <c r="O1616" s="55">
        <f>(Table1[[#This Row],[Exp. Lead time]]-N1616)^2</f>
        <v>31.040816326530628</v>
      </c>
      <c r="P1616" s="55">
        <v>31.040816326530628</v>
      </c>
      <c r="Q1616" s="55">
        <f>1.64*SQRT(Table1[[#This Row],[Lead Time (days)]]*(M1616^2)+Table1[[#This Row],[APU
(units)]]*P1616)</f>
        <v>38.80491701051924</v>
      </c>
      <c r="R1616" s="58">
        <f>Table1[[#This Row],[Safety Stock]]+(E1616/30)*Table1[[#This Row],[Lead Time (days)]]</f>
        <v>54.404917010519242</v>
      </c>
      <c r="S1616" s="58" t="str">
        <f>IF(Table1[[#This Row],[On Hand Stock (units)]]&gt;R1616,"yes","no")</f>
        <v>no</v>
      </c>
      <c r="T1616" s="59">
        <f>Table1[[#This Row],[On Hand Stock (units)]]-J1616</f>
        <v>14.315939237496012</v>
      </c>
      <c r="U1616" s="59">
        <f>Table1[[#This Row],[Exp. Lead time]]*Table1[[#This Row],[APU
(units)]]/30</f>
        <v>22.285714285714288</v>
      </c>
      <c r="V1616" s="59">
        <f>Table1[[#This Row],[On Hand Stock (units)]]+U1616</f>
        <v>43.801653523210305</v>
      </c>
      <c r="W1616" s="59" t="str">
        <f>IF(Table1[[#This Row],[On hand quantity after purchase]]&gt;Table1[[#This Row],[APU  Projection for oct]],"Yes","No")</f>
        <v>Yes</v>
      </c>
      <c r="X1616" s="59">
        <f>AE1616-Table1[[#This Row],[On Hand Stock (units)]]</f>
        <v>-6771.8535904374939</v>
      </c>
      <c r="Y1616" s="59">
        <f>MAX(Table1[[#This Row],[Qty required to meet next quarter]],Table1[[#This Row],[MOQ/One lead time demand]])</f>
        <v>22.285714285714288</v>
      </c>
      <c r="Z1616" s="59">
        <f>Table1[[#This Row],[Qty to purchase]]*Table1[[#This Row],[Std. Price ($)]]</f>
        <v>13929.268169142861</v>
      </c>
      <c r="AA1616" s="59"/>
      <c r="AB1616" s="59"/>
      <c r="AC1616" s="61">
        <f>Table1[[#This Row],[On Hand Stock (units)]]-(12*Table1[[#This Row],[APU
(units)]])</f>
        <v>-194.48406076250399</v>
      </c>
      <c r="AD1616" s="64">
        <v>-10.799999999999995</v>
      </c>
      <c r="AE1616" s="65">
        <f>AD1616*Table1[[#This Row],[Std. Price ($)]]</f>
        <v>-6750.3376511999977</v>
      </c>
    </row>
    <row r="1617" spans="1:31" ht="18.5" x14ac:dyDescent="0.35">
      <c r="A1617" s="46">
        <v>79791.067539812444</v>
      </c>
      <c r="B1617" s="47">
        <v>7.0148100000000007</v>
      </c>
      <c r="C1617" s="47">
        <v>129.91861841339338</v>
      </c>
      <c r="D1617" s="47">
        <f>Table1[[#This Row],[On-Hand Stock ($)]]/Table1[[#This Row],[Std. Price ($)]]</f>
        <v>18.520618293780355</v>
      </c>
      <c r="E1617" s="48">
        <v>26</v>
      </c>
      <c r="F1617" s="49">
        <v>-0.1</v>
      </c>
      <c r="G1617" s="48">
        <v>1</v>
      </c>
      <c r="H1617" s="48">
        <v>1.54</v>
      </c>
      <c r="I1617" s="48">
        <v>11</v>
      </c>
      <c r="J1617" s="55">
        <f>Table1[[#This Row],[APU
(units)]]+(Table1[[#This Row],[APU Trend]]*Table1[[#This Row],[APU
(units)]])</f>
        <v>23.4</v>
      </c>
      <c r="K1617" s="55" t="str">
        <f>IF(Table1[[#This Row],[On Hand Stock (units)]]&gt;J1617,"Yes","No")</f>
        <v>No</v>
      </c>
      <c r="L1617" s="55">
        <f>Table1[[#This Row],[Lead Time (days)]]/Table1[[#This Row],[S-OTD]]</f>
        <v>11</v>
      </c>
      <c r="M1617" s="55">
        <f>(Table1[[#This Row],[Demand variability (COV)]]/100)*E1617</f>
        <v>0.40040000000000003</v>
      </c>
      <c r="N1617" s="55">
        <f>AVERAGE(Table1[[#This Row],[Lead Time (days)]],Table1[[#This Row],[Exp. Lead time]])</f>
        <v>11</v>
      </c>
      <c r="O1617" s="55">
        <f>(Table1[[#This Row],[Exp. Lead time]]-N1617)^2</f>
        <v>0</v>
      </c>
      <c r="P1617" s="55">
        <v>0</v>
      </c>
      <c r="Q1617" s="55">
        <f>1.64*SQRT(Table1[[#This Row],[Lead Time (days)]]*(M1617^2)+Table1[[#This Row],[APU
(units)]]*P1617)</f>
        <v>2.1778815683356152</v>
      </c>
      <c r="R1617" s="58">
        <f>Table1[[#This Row],[Safety Stock]]+(E1617/30)*Table1[[#This Row],[Lead Time (days)]]</f>
        <v>11.711214901668949</v>
      </c>
      <c r="S1617" s="58" t="str">
        <f>IF(Table1[[#This Row],[On Hand Stock (units)]]&gt;R1617,"yes","no")</f>
        <v>yes</v>
      </c>
      <c r="T1617" s="59">
        <f>Table1[[#This Row],[On Hand Stock (units)]]-J1617</f>
        <v>-4.8793817062196432</v>
      </c>
      <c r="U1617" s="59">
        <f>Table1[[#This Row],[Exp. Lead time]]*Table1[[#This Row],[APU
(units)]]/30</f>
        <v>9.5333333333333332</v>
      </c>
      <c r="V1617" s="59">
        <f>Table1[[#This Row],[On Hand Stock (units)]]+U1617</f>
        <v>28.05395162711369</v>
      </c>
      <c r="W1617" s="59" t="str">
        <f>IF(Table1[[#This Row],[On hand quantity after purchase]]&gt;Table1[[#This Row],[APU  Projection for oct]],"Yes","No")</f>
        <v>Yes</v>
      </c>
      <c r="X1617" s="59">
        <f>AE1617-Table1[[#This Row],[On Hand Stock (units)]]</f>
        <v>419.20352570621975</v>
      </c>
      <c r="Y1617" s="59">
        <f>MAX(Table1[[#This Row],[Qty required to meet next quarter]],Table1[[#This Row],[MOQ/One lead time demand]])</f>
        <v>419.20352570621975</v>
      </c>
      <c r="Z1617" s="59">
        <f>Table1[[#This Row],[Qty to purchase]]*Table1[[#This Row],[Std. Price ($)]]</f>
        <v>2940.6330841592476</v>
      </c>
      <c r="AA1617" s="59"/>
      <c r="AB1617" s="59"/>
      <c r="AC1617" s="61">
        <f>Table1[[#This Row],[On Hand Stock (units)]]-(12*Table1[[#This Row],[APU
(units)]])</f>
        <v>-293.47938170621967</v>
      </c>
      <c r="AD1617" s="64">
        <v>62.400000000000006</v>
      </c>
      <c r="AE1617" s="65">
        <f>AD1617*Table1[[#This Row],[Std. Price ($)]]</f>
        <v>437.72414400000008</v>
      </c>
    </row>
    <row r="1618" spans="1:31" ht="18.5" x14ac:dyDescent="0.35">
      <c r="A1618" s="46">
        <v>84121.201542060327</v>
      </c>
      <c r="B1618" s="47">
        <v>45.888545999999998</v>
      </c>
      <c r="C1618" s="47">
        <v>1791.5396733626185</v>
      </c>
      <c r="D1618" s="47">
        <f>Table1[[#This Row],[On-Hand Stock ($)]]/Table1[[#This Row],[Std. Price ($)]]</f>
        <v>39.041107847753956</v>
      </c>
      <c r="E1618" s="48">
        <v>26</v>
      </c>
      <c r="F1618" s="49">
        <v>-0.2</v>
      </c>
      <c r="G1618" s="48">
        <v>0.82</v>
      </c>
      <c r="H1618" s="48">
        <v>0.57999999999999996</v>
      </c>
      <c r="I1618" s="48">
        <v>76</v>
      </c>
      <c r="J1618" s="55">
        <f>Table1[[#This Row],[APU
(units)]]+(Table1[[#This Row],[APU Trend]]*Table1[[#This Row],[APU
(units)]])</f>
        <v>20.8</v>
      </c>
      <c r="K1618" s="55" t="str">
        <f>IF(Table1[[#This Row],[On Hand Stock (units)]]&gt;J1618,"Yes","No")</f>
        <v>Yes</v>
      </c>
      <c r="L1618" s="55">
        <f>Table1[[#This Row],[Lead Time (days)]]/Table1[[#This Row],[S-OTD]]</f>
        <v>92.682926829268297</v>
      </c>
      <c r="M1618" s="55">
        <f>(Table1[[#This Row],[Demand variability (COV)]]/100)*E1618</f>
        <v>0.15079999999999999</v>
      </c>
      <c r="N1618" s="55">
        <f>AVERAGE(Table1[[#This Row],[Lead Time (days)]],Table1[[#This Row],[Exp. Lead time]])</f>
        <v>84.341463414634148</v>
      </c>
      <c r="O1618" s="55">
        <f>(Table1[[#This Row],[Exp. Lead time]]-N1618)^2</f>
        <v>69.580011897679981</v>
      </c>
      <c r="P1618" s="55">
        <v>69.580011897679981</v>
      </c>
      <c r="Q1618" s="55">
        <f>1.64*SQRT(Table1[[#This Row],[Lead Time (days)]]*(M1618^2)+Table1[[#This Row],[APU
(units)]]*P1618)</f>
        <v>69.787898701179884</v>
      </c>
      <c r="R1618" s="58">
        <f>Table1[[#This Row],[Safety Stock]]+(E1618/30)*Table1[[#This Row],[Lead Time (days)]]</f>
        <v>135.65456536784654</v>
      </c>
      <c r="S1618" s="58" t="str">
        <f>IF(Table1[[#This Row],[On Hand Stock (units)]]&gt;R1618,"yes","no")</f>
        <v>no</v>
      </c>
      <c r="T1618" s="59">
        <f>Table1[[#This Row],[On Hand Stock (units)]]-J1618</f>
        <v>18.241107847753955</v>
      </c>
      <c r="U1618" s="59">
        <f>Table1[[#This Row],[Exp. Lead time]]*Table1[[#This Row],[APU
(units)]]/30</f>
        <v>80.325203252032523</v>
      </c>
      <c r="V1618" s="59">
        <f>Table1[[#This Row],[On Hand Stock (units)]]+U1618</f>
        <v>119.36631109978649</v>
      </c>
      <c r="W1618" s="59" t="str">
        <f>IF(Table1[[#This Row],[On hand quantity after purchase]]&gt;Table1[[#This Row],[APU  Projection for oct]],"Yes","No")</f>
        <v>Yes</v>
      </c>
      <c r="X1618" s="59">
        <f>AE1618-Table1[[#This Row],[On Hand Stock (units)]]</f>
        <v>2108.5428449522456</v>
      </c>
      <c r="Y1618" s="59">
        <f>MAX(Table1[[#This Row],[Qty required to meet next quarter]],Table1[[#This Row],[MOQ/One lead time demand]])</f>
        <v>2108.5428449522456</v>
      </c>
      <c r="Z1618" s="59">
        <f>Table1[[#This Row],[Qty to purchase]]*Table1[[#This Row],[Std. Price ($)]]</f>
        <v>96757.965333561981</v>
      </c>
      <c r="AA1618" s="59"/>
      <c r="AB1618" s="59"/>
      <c r="AC1618" s="61">
        <f>Table1[[#This Row],[On Hand Stock (units)]]-(12*Table1[[#This Row],[APU
(units)]])</f>
        <v>-272.95889215224605</v>
      </c>
      <c r="AD1618" s="64">
        <v>46.8</v>
      </c>
      <c r="AE1618" s="65">
        <f>AD1618*Table1[[#This Row],[Std. Price ($)]]</f>
        <v>2147.5839527999997</v>
      </c>
    </row>
    <row r="1619" spans="1:31" ht="18.5" x14ac:dyDescent="0.35">
      <c r="A1619" s="46">
        <v>99578.023350949414</v>
      </c>
      <c r="B1619" s="47">
        <v>156.025353</v>
      </c>
      <c r="C1619" s="47">
        <v>1536.2154680376518</v>
      </c>
      <c r="D1619" s="47">
        <f>Table1[[#This Row],[On-Hand Stock ($)]]/Table1[[#This Row],[Std. Price ($)]]</f>
        <v>9.8459348977576227</v>
      </c>
      <c r="E1619" s="48">
        <v>18</v>
      </c>
      <c r="F1619" s="49">
        <v>0.8</v>
      </c>
      <c r="G1619" s="48">
        <v>0.82</v>
      </c>
      <c r="H1619" s="48">
        <v>0.73</v>
      </c>
      <c r="I1619" s="48">
        <v>23</v>
      </c>
      <c r="J1619" s="55">
        <f>Table1[[#This Row],[APU
(units)]]+(Table1[[#This Row],[APU Trend]]*Table1[[#This Row],[APU
(units)]])</f>
        <v>32.4</v>
      </c>
      <c r="K1619" s="55" t="str">
        <f>IF(Table1[[#This Row],[On Hand Stock (units)]]&gt;J1619,"Yes","No")</f>
        <v>No</v>
      </c>
      <c r="L1619" s="55">
        <f>Table1[[#This Row],[Lead Time (days)]]/Table1[[#This Row],[S-OTD]]</f>
        <v>28.04878048780488</v>
      </c>
      <c r="M1619" s="55">
        <f>(Table1[[#This Row],[Demand variability (COV)]]/100)*E1619</f>
        <v>0.13139999999999999</v>
      </c>
      <c r="N1619" s="55">
        <f>AVERAGE(Table1[[#This Row],[Lead Time (days)]],Table1[[#This Row],[Exp. Lead time]])</f>
        <v>25.524390243902438</v>
      </c>
      <c r="O1619" s="55">
        <f>(Table1[[#This Row],[Exp. Lead time]]-N1619)^2</f>
        <v>6.372546103509829</v>
      </c>
      <c r="P1619" s="55">
        <v>6.372546103509829</v>
      </c>
      <c r="Q1619" s="55">
        <f>1.64*SQRT(Table1[[#This Row],[Lead Time (days)]]*(M1619^2)+Table1[[#This Row],[APU
(units)]]*P1619)</f>
        <v>17.594910801091565</v>
      </c>
      <c r="R1619" s="58">
        <f>Table1[[#This Row],[Safety Stock]]+(E1619/30)*Table1[[#This Row],[Lead Time (days)]]</f>
        <v>31.394910801091562</v>
      </c>
      <c r="S1619" s="58" t="str">
        <f>IF(Table1[[#This Row],[On Hand Stock (units)]]&gt;R1619,"yes","no")</f>
        <v>no</v>
      </c>
      <c r="T1619" s="59">
        <f>Table1[[#This Row],[On Hand Stock (units)]]-J1619</f>
        <v>-22.554065102242376</v>
      </c>
      <c r="U1619" s="59">
        <f>Table1[[#This Row],[Exp. Lead time]]*Table1[[#This Row],[APU
(units)]]/30</f>
        <v>16.829268292682929</v>
      </c>
      <c r="V1619" s="59">
        <f>Table1[[#This Row],[On Hand Stock (units)]]+U1619</f>
        <v>26.675203190440552</v>
      </c>
      <c r="W1619" s="59" t="str">
        <f>IF(Table1[[#This Row],[On hand quantity after purchase]]&gt;Table1[[#This Row],[APU  Projection for oct]],"Yes","No")</f>
        <v>No</v>
      </c>
      <c r="X1619" s="59">
        <f>AE1619-Table1[[#This Row],[On Hand Stock (units)]]</f>
        <v>21896.113626302238</v>
      </c>
      <c r="Y1619" s="59">
        <f>MAX(Table1[[#This Row],[Qty required to meet next quarter]],Table1[[#This Row],[MOQ/One lead time demand]])</f>
        <v>21896.113626302238</v>
      </c>
      <c r="Z1619" s="59">
        <f>Table1[[#This Row],[Qty to purchase]]*Table1[[#This Row],[Std. Price ($)]]</f>
        <v>3416348.8578719166</v>
      </c>
      <c r="AA1619" s="59"/>
      <c r="AB1619" s="59"/>
      <c r="AC1619" s="61">
        <f>Table1[[#This Row],[On Hand Stock (units)]]-(12*Table1[[#This Row],[APU
(units)]])</f>
        <v>-206.15406510224238</v>
      </c>
      <c r="AD1619" s="64">
        <v>140.39999999999998</v>
      </c>
      <c r="AE1619" s="65">
        <f>AD1619*Table1[[#This Row],[Std. Price ($)]]</f>
        <v>21905.959561199998</v>
      </c>
    </row>
    <row r="1620" spans="1:31" ht="18.5" x14ac:dyDescent="0.35">
      <c r="A1620" s="46">
        <v>71879.199721839497</v>
      </c>
      <c r="B1620" s="47">
        <v>134.98458600000001</v>
      </c>
      <c r="C1620" s="47">
        <v>3059.9420383658353</v>
      </c>
      <c r="D1620" s="47">
        <f>Table1[[#This Row],[On-Hand Stock ($)]]/Table1[[#This Row],[Std. Price ($)]]</f>
        <v>22.668825597359948</v>
      </c>
      <c r="E1620" s="48">
        <v>26</v>
      </c>
      <c r="F1620" s="49">
        <v>0.8</v>
      </c>
      <c r="G1620" s="48">
        <v>0.85</v>
      </c>
      <c r="H1620" s="48">
        <v>0.97</v>
      </c>
      <c r="I1620" s="48">
        <v>23</v>
      </c>
      <c r="J1620" s="55">
        <f>Table1[[#This Row],[APU
(units)]]+(Table1[[#This Row],[APU Trend]]*Table1[[#This Row],[APU
(units)]])</f>
        <v>46.8</v>
      </c>
      <c r="K1620" s="55" t="str">
        <f>IF(Table1[[#This Row],[On Hand Stock (units)]]&gt;J1620,"Yes","No")</f>
        <v>No</v>
      </c>
      <c r="L1620" s="55">
        <f>Table1[[#This Row],[Lead Time (days)]]/Table1[[#This Row],[S-OTD]]</f>
        <v>27.058823529411764</v>
      </c>
      <c r="M1620" s="55">
        <f>(Table1[[#This Row],[Demand variability (COV)]]/100)*E1620</f>
        <v>0.25219999999999998</v>
      </c>
      <c r="N1620" s="55">
        <f>AVERAGE(Table1[[#This Row],[Lead Time (days)]],Table1[[#This Row],[Exp. Lead time]])</f>
        <v>25.029411764705884</v>
      </c>
      <c r="O1620" s="55">
        <f>(Table1[[#This Row],[Exp. Lead time]]-N1620)^2</f>
        <v>4.1185121107266358</v>
      </c>
      <c r="P1620" s="55">
        <v>4.1185121107266358</v>
      </c>
      <c r="Q1620" s="55">
        <f>1.64*SQRT(Table1[[#This Row],[Lead Time (days)]]*(M1620^2)+Table1[[#This Row],[APU
(units)]]*P1620)</f>
        <v>17.086267900994102</v>
      </c>
      <c r="R1620" s="58">
        <f>Table1[[#This Row],[Safety Stock]]+(E1620/30)*Table1[[#This Row],[Lead Time (days)]]</f>
        <v>37.019601234327439</v>
      </c>
      <c r="S1620" s="58" t="str">
        <f>IF(Table1[[#This Row],[On Hand Stock (units)]]&gt;R1620,"yes","no")</f>
        <v>no</v>
      </c>
      <c r="T1620" s="59">
        <f>Table1[[#This Row],[On Hand Stock (units)]]-J1620</f>
        <v>-24.131174402640049</v>
      </c>
      <c r="U1620" s="59">
        <f>Table1[[#This Row],[Exp. Lead time]]*Table1[[#This Row],[APU
(units)]]/30</f>
        <v>23.450980392156861</v>
      </c>
      <c r="V1620" s="59">
        <f>Table1[[#This Row],[On Hand Stock (units)]]+U1620</f>
        <v>46.119805989516806</v>
      </c>
      <c r="W1620" s="59" t="str">
        <f>IF(Table1[[#This Row],[On hand quantity after purchase]]&gt;Table1[[#This Row],[APU  Projection for oct]],"Yes","No")</f>
        <v>No</v>
      </c>
      <c r="X1620" s="59">
        <f>AE1620-Table1[[#This Row],[On Hand Stock (units)]]</f>
        <v>27352.205215202641</v>
      </c>
      <c r="Y1620" s="59">
        <f>MAX(Table1[[#This Row],[Qty required to meet next quarter]],Table1[[#This Row],[MOQ/One lead time demand]])</f>
        <v>27352.205215202641</v>
      </c>
      <c r="Z1620" s="59">
        <f>Table1[[#This Row],[Qty to purchase]]*Table1[[#This Row],[Std. Price ($)]]</f>
        <v>3692126.0971611696</v>
      </c>
      <c r="AA1620" s="59"/>
      <c r="AB1620" s="59"/>
      <c r="AC1620" s="61">
        <f>Table1[[#This Row],[On Hand Stock (units)]]-(12*Table1[[#This Row],[APU
(units)]])</f>
        <v>-289.33117440264004</v>
      </c>
      <c r="AD1620" s="64">
        <v>202.8</v>
      </c>
      <c r="AE1620" s="65">
        <f>AD1620*Table1[[#This Row],[Std. Price ($)]]</f>
        <v>27374.874040800001</v>
      </c>
    </row>
    <row r="1621" spans="1:31" ht="18.5" x14ac:dyDescent="0.35">
      <c r="A1621" s="46">
        <v>26139.86709374595</v>
      </c>
      <c r="B1621" s="47">
        <v>25.113022000000004</v>
      </c>
      <c r="C1621" s="47">
        <v>1057.0953320701803</v>
      </c>
      <c r="D1621" s="47">
        <f>Table1[[#This Row],[On-Hand Stock ($)]]/Table1[[#This Row],[Std. Price ($)]]</f>
        <v>42.093513559227567</v>
      </c>
      <c r="E1621" s="48">
        <v>26</v>
      </c>
      <c r="F1621" s="49">
        <v>-0.4</v>
      </c>
      <c r="G1621" s="48">
        <v>0.85</v>
      </c>
      <c r="H1621" s="48">
        <v>1.1399999999999999</v>
      </c>
      <c r="I1621" s="48">
        <v>30</v>
      </c>
      <c r="J1621" s="55">
        <f>Table1[[#This Row],[APU
(units)]]+(Table1[[#This Row],[APU Trend]]*Table1[[#This Row],[APU
(units)]])</f>
        <v>15.6</v>
      </c>
      <c r="K1621" s="55" t="str">
        <f>IF(Table1[[#This Row],[On Hand Stock (units)]]&gt;J1621,"Yes","No")</f>
        <v>Yes</v>
      </c>
      <c r="L1621" s="55">
        <f>Table1[[#This Row],[Lead Time (days)]]/Table1[[#This Row],[S-OTD]]</f>
        <v>35.294117647058826</v>
      </c>
      <c r="M1621" s="55">
        <f>(Table1[[#This Row],[Demand variability (COV)]]/100)*E1621</f>
        <v>0.29639999999999994</v>
      </c>
      <c r="N1621" s="55">
        <f>AVERAGE(Table1[[#This Row],[Lead Time (days)]],Table1[[#This Row],[Exp. Lead time]])</f>
        <v>32.647058823529413</v>
      </c>
      <c r="O1621" s="55">
        <f>(Table1[[#This Row],[Exp. Lead time]]-N1621)^2</f>
        <v>7.0069204152249203</v>
      </c>
      <c r="P1621" s="55">
        <v>7.0069204152249203</v>
      </c>
      <c r="Q1621" s="55">
        <f>1.64*SQRT(Table1[[#This Row],[Lead Time (days)]]*(M1621^2)+Table1[[#This Row],[APU
(units)]]*P1621)</f>
        <v>22.295286979650935</v>
      </c>
      <c r="R1621" s="58">
        <f>Table1[[#This Row],[Safety Stock]]+(E1621/30)*Table1[[#This Row],[Lead Time (days)]]</f>
        <v>48.295286979650939</v>
      </c>
      <c r="S1621" s="58" t="str">
        <f>IF(Table1[[#This Row],[On Hand Stock (units)]]&gt;R1621,"yes","no")</f>
        <v>no</v>
      </c>
      <c r="T1621" s="59">
        <f>Table1[[#This Row],[On Hand Stock (units)]]-J1621</f>
        <v>26.493513559227566</v>
      </c>
      <c r="U1621" s="59">
        <f>Table1[[#This Row],[Exp. Lead time]]*Table1[[#This Row],[APU
(units)]]/30</f>
        <v>30.588235294117649</v>
      </c>
      <c r="V1621" s="59">
        <f>Table1[[#This Row],[On Hand Stock (units)]]+U1621</f>
        <v>72.681748853345212</v>
      </c>
      <c r="W1621" s="59" t="str">
        <f>IF(Table1[[#This Row],[On hand quantity after purchase]]&gt;Table1[[#This Row],[APU  Projection for oct]],"Yes","No")</f>
        <v>Yes</v>
      </c>
      <c r="X1621" s="59">
        <f>AE1621-Table1[[#This Row],[On Hand Stock (units)]]</f>
        <v>349.66962964077237</v>
      </c>
      <c r="Y1621" s="59">
        <f>MAX(Table1[[#This Row],[Qty required to meet next quarter]],Table1[[#This Row],[MOQ/One lead time demand]])</f>
        <v>349.66962964077237</v>
      </c>
      <c r="Z1621" s="59">
        <f>Table1[[#This Row],[Qty to purchase]]*Table1[[#This Row],[Std. Price ($)]]</f>
        <v>8781.2611019005708</v>
      </c>
      <c r="AA1621" s="59"/>
      <c r="AB1621" s="59"/>
      <c r="AC1621" s="61">
        <f>Table1[[#This Row],[On Hand Stock (units)]]-(12*Table1[[#This Row],[APU
(units)]])</f>
        <v>-269.90648644077243</v>
      </c>
      <c r="AD1621" s="64">
        <v>15.599999999999994</v>
      </c>
      <c r="AE1621" s="65">
        <f>AD1621*Table1[[#This Row],[Std. Price ($)]]</f>
        <v>391.76314319999994</v>
      </c>
    </row>
    <row r="1622" spans="1:31" ht="18.5" x14ac:dyDescent="0.35">
      <c r="A1622" s="46">
        <v>22414.89462226459</v>
      </c>
      <c r="B1622" s="47">
        <v>27.533132000000002</v>
      </c>
      <c r="C1622" s="47">
        <v>1159.5620694216236</v>
      </c>
      <c r="D1622" s="47">
        <f>Table1[[#This Row],[On-Hand Stock ($)]]/Table1[[#This Row],[Std. Price ($)]]</f>
        <v>42.11515309706224</v>
      </c>
      <c r="E1622" s="48">
        <v>26</v>
      </c>
      <c r="F1622" s="49">
        <v>1.2</v>
      </c>
      <c r="G1622" s="48">
        <v>0.82</v>
      </c>
      <c r="H1622" s="48">
        <v>1.1399999999999999</v>
      </c>
      <c r="I1622" s="48">
        <v>30</v>
      </c>
      <c r="J1622" s="55">
        <f>Table1[[#This Row],[APU
(units)]]+(Table1[[#This Row],[APU Trend]]*Table1[[#This Row],[APU
(units)]])</f>
        <v>57.2</v>
      </c>
      <c r="K1622" s="55" t="str">
        <f>IF(Table1[[#This Row],[On Hand Stock (units)]]&gt;J1622,"Yes","No")</f>
        <v>No</v>
      </c>
      <c r="L1622" s="55">
        <f>Table1[[#This Row],[Lead Time (days)]]/Table1[[#This Row],[S-OTD]]</f>
        <v>36.585365853658537</v>
      </c>
      <c r="M1622" s="55">
        <f>(Table1[[#This Row],[Demand variability (COV)]]/100)*E1622</f>
        <v>0.29639999999999994</v>
      </c>
      <c r="N1622" s="55">
        <f>AVERAGE(Table1[[#This Row],[Lead Time (days)]],Table1[[#This Row],[Exp. Lead time]])</f>
        <v>33.292682926829272</v>
      </c>
      <c r="O1622" s="55">
        <f>(Table1[[#This Row],[Exp. Lead time]]-N1622)^2</f>
        <v>10.841760856632934</v>
      </c>
      <c r="P1622" s="55">
        <v>10.841760856632934</v>
      </c>
      <c r="Q1622" s="55">
        <f>1.64*SQRT(Table1[[#This Row],[Lead Time (days)]]*(M1622^2)+Table1[[#This Row],[APU
(units)]]*P1622)</f>
        <v>27.663128522213071</v>
      </c>
      <c r="R1622" s="58">
        <f>Table1[[#This Row],[Safety Stock]]+(E1622/30)*Table1[[#This Row],[Lead Time (days)]]</f>
        <v>53.663128522213071</v>
      </c>
      <c r="S1622" s="58" t="str">
        <f>IF(Table1[[#This Row],[On Hand Stock (units)]]&gt;R1622,"yes","no")</f>
        <v>no</v>
      </c>
      <c r="T1622" s="59">
        <f>Table1[[#This Row],[On Hand Stock (units)]]-J1622</f>
        <v>-15.084846902937763</v>
      </c>
      <c r="U1622" s="59">
        <f>Table1[[#This Row],[Exp. Lead time]]*Table1[[#This Row],[APU
(units)]]/30</f>
        <v>31.707317073170731</v>
      </c>
      <c r="V1622" s="59">
        <f>Table1[[#This Row],[On Hand Stock (units)]]+U1622</f>
        <v>73.822470170232975</v>
      </c>
      <c r="W1622" s="59" t="str">
        <f>IF(Table1[[#This Row],[On hand quantity after purchase]]&gt;Table1[[#This Row],[APU  Projection for oct]],"Yes","No")</f>
        <v>Yes</v>
      </c>
      <c r="X1622" s="59">
        <f>AE1622-Table1[[#This Row],[On Hand Stock (units)]]</f>
        <v>7259.6714533029399</v>
      </c>
      <c r="Y1622" s="59">
        <f>MAX(Table1[[#This Row],[Qty required to meet next quarter]],Table1[[#This Row],[MOQ/One lead time demand]])</f>
        <v>7259.6714533029399</v>
      </c>
      <c r="Z1622" s="59">
        <f>Table1[[#This Row],[Qty to purchase]]*Table1[[#This Row],[Std. Price ($)]]</f>
        <v>199881.4924004217</v>
      </c>
      <c r="AA1622" s="59"/>
      <c r="AB1622" s="59"/>
      <c r="AC1622" s="61">
        <f>Table1[[#This Row],[On Hand Stock (units)]]-(12*Table1[[#This Row],[APU
(units)]])</f>
        <v>-269.88484690293774</v>
      </c>
      <c r="AD1622" s="64">
        <v>265.20000000000005</v>
      </c>
      <c r="AE1622" s="65">
        <f>AD1622*Table1[[#This Row],[Std. Price ($)]]</f>
        <v>7301.7866064000018</v>
      </c>
    </row>
    <row r="1623" spans="1:31" ht="18.5" x14ac:dyDescent="0.35">
      <c r="A1623" s="46">
        <v>68881.042211454929</v>
      </c>
      <c r="B1623" s="47">
        <v>27.942332000000004</v>
      </c>
      <c r="C1623" s="47">
        <v>1176.243017408483</v>
      </c>
      <c r="D1623" s="47">
        <f>Table1[[#This Row],[On-Hand Stock ($)]]/Table1[[#This Row],[Std. Price ($)]]</f>
        <v>42.095377630202186</v>
      </c>
      <c r="E1623" s="48">
        <v>26</v>
      </c>
      <c r="F1623" s="49">
        <v>0.6</v>
      </c>
      <c r="G1623" s="48">
        <v>0.82</v>
      </c>
      <c r="H1623" s="48">
        <v>1.1399999999999999</v>
      </c>
      <c r="I1623" s="48">
        <v>30</v>
      </c>
      <c r="J1623" s="55">
        <f>Table1[[#This Row],[APU
(units)]]+(Table1[[#This Row],[APU Trend]]*Table1[[#This Row],[APU
(units)]])</f>
        <v>41.6</v>
      </c>
      <c r="K1623" s="55" t="str">
        <f>IF(Table1[[#This Row],[On Hand Stock (units)]]&gt;J1623,"Yes","No")</f>
        <v>Yes</v>
      </c>
      <c r="L1623" s="55">
        <f>Table1[[#This Row],[Lead Time (days)]]/Table1[[#This Row],[S-OTD]]</f>
        <v>36.585365853658537</v>
      </c>
      <c r="M1623" s="55">
        <f>(Table1[[#This Row],[Demand variability (COV)]]/100)*E1623</f>
        <v>0.29639999999999994</v>
      </c>
      <c r="N1623" s="55">
        <f>AVERAGE(Table1[[#This Row],[Lead Time (days)]],Table1[[#This Row],[Exp. Lead time]])</f>
        <v>33.292682926829272</v>
      </c>
      <c r="O1623" s="55">
        <f>(Table1[[#This Row],[Exp. Lead time]]-N1623)^2</f>
        <v>10.841760856632934</v>
      </c>
      <c r="P1623" s="55">
        <v>10.841760856632934</v>
      </c>
      <c r="Q1623" s="55">
        <f>1.64*SQRT(Table1[[#This Row],[Lead Time (days)]]*(M1623^2)+Table1[[#This Row],[APU
(units)]]*P1623)</f>
        <v>27.663128522213071</v>
      </c>
      <c r="R1623" s="58">
        <f>Table1[[#This Row],[Safety Stock]]+(E1623/30)*Table1[[#This Row],[Lead Time (days)]]</f>
        <v>53.663128522213071</v>
      </c>
      <c r="S1623" s="58" t="str">
        <f>IF(Table1[[#This Row],[On Hand Stock (units)]]&gt;R1623,"yes","no")</f>
        <v>no</v>
      </c>
      <c r="T1623" s="59">
        <f>Table1[[#This Row],[On Hand Stock (units)]]-J1623</f>
        <v>0.49537763020218506</v>
      </c>
      <c r="U1623" s="59">
        <f>Table1[[#This Row],[Exp. Lead time]]*Table1[[#This Row],[APU
(units)]]/30</f>
        <v>31.707317073170731</v>
      </c>
      <c r="V1623" s="59">
        <f>Table1[[#This Row],[On Hand Stock (units)]]+U1623</f>
        <v>73.802694703372921</v>
      </c>
      <c r="W1623" s="59" t="str">
        <f>IF(Table1[[#This Row],[On hand quantity after purchase]]&gt;Table1[[#This Row],[APU  Projection for oct]],"Yes","No")</f>
        <v>Yes</v>
      </c>
      <c r="X1623" s="59">
        <f>AE1623-Table1[[#This Row],[On Hand Stock (units)]]</f>
        <v>4752.8087935697995</v>
      </c>
      <c r="Y1623" s="59">
        <f>MAX(Table1[[#This Row],[Qty required to meet next quarter]],Table1[[#This Row],[MOQ/One lead time demand]])</f>
        <v>4752.8087935697995</v>
      </c>
      <c r="Z1623" s="59">
        <f>Table1[[#This Row],[Qty to purchase]]*Table1[[#This Row],[Std. Price ($)]]</f>
        <v>132804.56124244683</v>
      </c>
      <c r="AA1623" s="59"/>
      <c r="AB1623" s="59"/>
      <c r="AC1623" s="61">
        <f>Table1[[#This Row],[On Hand Stock (units)]]-(12*Table1[[#This Row],[APU
(units)]])</f>
        <v>-269.90462236979783</v>
      </c>
      <c r="AD1623" s="64">
        <v>171.60000000000002</v>
      </c>
      <c r="AE1623" s="65">
        <f>AD1623*Table1[[#This Row],[Std. Price ($)]]</f>
        <v>4794.9041712000017</v>
      </c>
    </row>
    <row r="1624" spans="1:31" ht="18.5" x14ac:dyDescent="0.35">
      <c r="A1624" s="46">
        <v>57501.492325084022</v>
      </c>
      <c r="B1624" s="47">
        <v>21.605617000000002</v>
      </c>
      <c r="C1624" s="47">
        <v>917.92822434262155</v>
      </c>
      <c r="D1624" s="47">
        <f>Table1[[#This Row],[On-Hand Stock ($)]]/Table1[[#This Row],[Std. Price ($)]]</f>
        <v>42.485628822478034</v>
      </c>
      <c r="E1624" s="48">
        <v>26</v>
      </c>
      <c r="F1624" s="49">
        <v>0.2</v>
      </c>
      <c r="G1624" s="48">
        <v>0.82</v>
      </c>
      <c r="H1624" s="48">
        <v>1.1399999999999999</v>
      </c>
      <c r="I1624" s="48">
        <v>30</v>
      </c>
      <c r="J1624" s="55">
        <f>Table1[[#This Row],[APU
(units)]]+(Table1[[#This Row],[APU Trend]]*Table1[[#This Row],[APU
(units)]])</f>
        <v>31.2</v>
      </c>
      <c r="K1624" s="55" t="str">
        <f>IF(Table1[[#This Row],[On Hand Stock (units)]]&gt;J1624,"Yes","No")</f>
        <v>Yes</v>
      </c>
      <c r="L1624" s="55">
        <f>Table1[[#This Row],[Lead Time (days)]]/Table1[[#This Row],[S-OTD]]</f>
        <v>36.585365853658537</v>
      </c>
      <c r="M1624" s="55">
        <f>(Table1[[#This Row],[Demand variability (COV)]]/100)*E1624</f>
        <v>0.29639999999999994</v>
      </c>
      <c r="N1624" s="55">
        <f>AVERAGE(Table1[[#This Row],[Lead Time (days)]],Table1[[#This Row],[Exp. Lead time]])</f>
        <v>33.292682926829272</v>
      </c>
      <c r="O1624" s="55">
        <f>(Table1[[#This Row],[Exp. Lead time]]-N1624)^2</f>
        <v>10.841760856632934</v>
      </c>
      <c r="P1624" s="55">
        <v>10.841760856632934</v>
      </c>
      <c r="Q1624" s="55">
        <f>1.64*SQRT(Table1[[#This Row],[Lead Time (days)]]*(M1624^2)+Table1[[#This Row],[APU
(units)]]*P1624)</f>
        <v>27.663128522213071</v>
      </c>
      <c r="R1624" s="58">
        <f>Table1[[#This Row],[Safety Stock]]+(E1624/30)*Table1[[#This Row],[Lead Time (days)]]</f>
        <v>53.663128522213071</v>
      </c>
      <c r="S1624" s="58" t="str">
        <f>IF(Table1[[#This Row],[On Hand Stock (units)]]&gt;R1624,"yes","no")</f>
        <v>no</v>
      </c>
      <c r="T1624" s="59">
        <f>Table1[[#This Row],[On Hand Stock (units)]]-J1624</f>
        <v>11.285628822478035</v>
      </c>
      <c r="U1624" s="59">
        <f>Table1[[#This Row],[Exp. Lead time]]*Table1[[#This Row],[APU
(units)]]/30</f>
        <v>31.707317073170731</v>
      </c>
      <c r="V1624" s="59">
        <f>Table1[[#This Row],[On Hand Stock (units)]]+U1624</f>
        <v>74.192945895648762</v>
      </c>
      <c r="W1624" s="59" t="str">
        <f>IF(Table1[[#This Row],[On hand quantity after purchase]]&gt;Table1[[#This Row],[APU  Projection for oct]],"Yes","No")</f>
        <v>Yes</v>
      </c>
      <c r="X1624" s="59">
        <f>AE1624-Table1[[#This Row],[On Hand Stock (units)]]</f>
        <v>2316.8477475775217</v>
      </c>
      <c r="Y1624" s="59">
        <f>MAX(Table1[[#This Row],[Qty required to meet next quarter]],Table1[[#This Row],[MOQ/One lead time demand]])</f>
        <v>2316.8477475775217</v>
      </c>
      <c r="Z1624" s="59">
        <f>Table1[[#This Row],[Qty to purchase]]*Table1[[#This Row],[Std. Price ($)]]</f>
        <v>50056.925081472618</v>
      </c>
      <c r="AA1624" s="59"/>
      <c r="AB1624" s="59"/>
      <c r="AC1624" s="61">
        <f>Table1[[#This Row],[On Hand Stock (units)]]-(12*Table1[[#This Row],[APU
(units)]])</f>
        <v>-269.51437117752198</v>
      </c>
      <c r="AD1624" s="64">
        <v>109.19999999999999</v>
      </c>
      <c r="AE1624" s="65">
        <f>AD1624*Table1[[#This Row],[Std. Price ($)]]</f>
        <v>2359.3333763999999</v>
      </c>
    </row>
    <row r="1625" spans="1:31" ht="18.5" x14ac:dyDescent="0.35">
      <c r="A1625" s="46">
        <v>2753.1203186071498</v>
      </c>
      <c r="B1625" s="47">
        <v>24.727208000000001</v>
      </c>
      <c r="C1625" s="47">
        <v>1045.179194790441</v>
      </c>
      <c r="D1625" s="47">
        <f>Table1[[#This Row],[On-Hand Stock ($)]]/Table1[[#This Row],[Std. Price ($)]]</f>
        <v>42.268386903626201</v>
      </c>
      <c r="E1625" s="48">
        <v>26</v>
      </c>
      <c r="F1625" s="49">
        <v>1.5</v>
      </c>
      <c r="G1625" s="48">
        <v>0.82</v>
      </c>
      <c r="H1625" s="48">
        <v>1.1399999999999999</v>
      </c>
      <c r="I1625" s="48">
        <v>30</v>
      </c>
      <c r="J1625" s="55">
        <f>Table1[[#This Row],[APU
(units)]]+(Table1[[#This Row],[APU Trend]]*Table1[[#This Row],[APU
(units)]])</f>
        <v>65</v>
      </c>
      <c r="K1625" s="55" t="str">
        <f>IF(Table1[[#This Row],[On Hand Stock (units)]]&gt;J1625,"Yes","No")</f>
        <v>No</v>
      </c>
      <c r="L1625" s="55">
        <f>Table1[[#This Row],[Lead Time (days)]]/Table1[[#This Row],[S-OTD]]</f>
        <v>36.585365853658537</v>
      </c>
      <c r="M1625" s="55">
        <f>(Table1[[#This Row],[Demand variability (COV)]]/100)*E1625</f>
        <v>0.29639999999999994</v>
      </c>
      <c r="N1625" s="55">
        <f>AVERAGE(Table1[[#This Row],[Lead Time (days)]],Table1[[#This Row],[Exp. Lead time]])</f>
        <v>33.292682926829272</v>
      </c>
      <c r="O1625" s="55">
        <f>(Table1[[#This Row],[Exp. Lead time]]-N1625)^2</f>
        <v>10.841760856632934</v>
      </c>
      <c r="P1625" s="55">
        <v>10.841760856632934</v>
      </c>
      <c r="Q1625" s="55">
        <f>1.64*SQRT(Table1[[#This Row],[Lead Time (days)]]*(M1625^2)+Table1[[#This Row],[APU
(units)]]*P1625)</f>
        <v>27.663128522213071</v>
      </c>
      <c r="R1625" s="58">
        <f>Table1[[#This Row],[Safety Stock]]+(E1625/30)*Table1[[#This Row],[Lead Time (days)]]</f>
        <v>53.663128522213071</v>
      </c>
      <c r="S1625" s="58" t="str">
        <f>IF(Table1[[#This Row],[On Hand Stock (units)]]&gt;R1625,"yes","no")</f>
        <v>no</v>
      </c>
      <c r="T1625" s="59">
        <f>Table1[[#This Row],[On Hand Stock (units)]]-J1625</f>
        <v>-22.731613096373799</v>
      </c>
      <c r="U1625" s="59">
        <f>Table1[[#This Row],[Exp. Lead time]]*Table1[[#This Row],[APU
(units)]]/30</f>
        <v>31.707317073170731</v>
      </c>
      <c r="V1625" s="59">
        <f>Table1[[#This Row],[On Hand Stock (units)]]+U1625</f>
        <v>73.975703976796936</v>
      </c>
      <c r="W1625" s="59" t="str">
        <f>IF(Table1[[#This Row],[On hand quantity after purchase]]&gt;Table1[[#This Row],[APU  Projection for oct]],"Yes","No")</f>
        <v>Yes</v>
      </c>
      <c r="X1625" s="59">
        <f>AE1625-Table1[[#This Row],[On Hand Stock (units)]]</f>
        <v>7672.620509096374</v>
      </c>
      <c r="Y1625" s="59">
        <f>MAX(Table1[[#This Row],[Qty required to meet next quarter]],Table1[[#This Row],[MOQ/One lead time demand]])</f>
        <v>7672.620509096374</v>
      </c>
      <c r="Z1625" s="59">
        <f>Table1[[#This Row],[Qty to purchase]]*Table1[[#This Row],[Std. Price ($)]]</f>
        <v>189722.48323349195</v>
      </c>
      <c r="AA1625" s="59"/>
      <c r="AB1625" s="59"/>
      <c r="AC1625" s="61">
        <f>Table1[[#This Row],[On Hand Stock (units)]]-(12*Table1[[#This Row],[APU
(units)]])</f>
        <v>-269.73161309637379</v>
      </c>
      <c r="AD1625" s="64">
        <v>312</v>
      </c>
      <c r="AE1625" s="65">
        <f>AD1625*Table1[[#This Row],[Std. Price ($)]]</f>
        <v>7714.8888960000004</v>
      </c>
    </row>
    <row r="1626" spans="1:31" ht="18.5" x14ac:dyDescent="0.35">
      <c r="A1626" s="46">
        <v>87180.968820301568</v>
      </c>
      <c r="B1626" s="47">
        <v>28.854254000000001</v>
      </c>
      <c r="C1626" s="47">
        <v>1213.4173171398431</v>
      </c>
      <c r="D1626" s="47">
        <f>Table1[[#This Row],[On-Hand Stock ($)]]/Table1[[#This Row],[Std. Price ($)]]</f>
        <v>42.053324862941977</v>
      </c>
      <c r="E1626" s="48">
        <v>26</v>
      </c>
      <c r="F1626" s="49">
        <v>0.6</v>
      </c>
      <c r="G1626" s="48">
        <v>0.82</v>
      </c>
      <c r="H1626" s="48">
        <v>1.1399999999999999</v>
      </c>
      <c r="I1626" s="48">
        <v>30</v>
      </c>
      <c r="J1626" s="55">
        <f>Table1[[#This Row],[APU
(units)]]+(Table1[[#This Row],[APU Trend]]*Table1[[#This Row],[APU
(units)]])</f>
        <v>41.6</v>
      </c>
      <c r="K1626" s="55" t="str">
        <f>IF(Table1[[#This Row],[On Hand Stock (units)]]&gt;J1626,"Yes","No")</f>
        <v>Yes</v>
      </c>
      <c r="L1626" s="55">
        <f>Table1[[#This Row],[Lead Time (days)]]/Table1[[#This Row],[S-OTD]]</f>
        <v>36.585365853658537</v>
      </c>
      <c r="M1626" s="55">
        <f>(Table1[[#This Row],[Demand variability (COV)]]/100)*E1626</f>
        <v>0.29639999999999994</v>
      </c>
      <c r="N1626" s="55">
        <f>AVERAGE(Table1[[#This Row],[Lead Time (days)]],Table1[[#This Row],[Exp. Lead time]])</f>
        <v>33.292682926829272</v>
      </c>
      <c r="O1626" s="55">
        <f>(Table1[[#This Row],[Exp. Lead time]]-N1626)^2</f>
        <v>10.841760856632934</v>
      </c>
      <c r="P1626" s="55">
        <v>10.841760856632934</v>
      </c>
      <c r="Q1626" s="55">
        <f>1.64*SQRT(Table1[[#This Row],[Lead Time (days)]]*(M1626^2)+Table1[[#This Row],[APU
(units)]]*P1626)</f>
        <v>27.663128522213071</v>
      </c>
      <c r="R1626" s="58">
        <f>Table1[[#This Row],[Safety Stock]]+(E1626/30)*Table1[[#This Row],[Lead Time (days)]]</f>
        <v>53.663128522213071</v>
      </c>
      <c r="S1626" s="58" t="str">
        <f>IF(Table1[[#This Row],[On Hand Stock (units)]]&gt;R1626,"yes","no")</f>
        <v>no</v>
      </c>
      <c r="T1626" s="59">
        <f>Table1[[#This Row],[On Hand Stock (units)]]-J1626</f>
        <v>0.45332486294197594</v>
      </c>
      <c r="U1626" s="59">
        <f>Table1[[#This Row],[Exp. Lead time]]*Table1[[#This Row],[APU
(units)]]/30</f>
        <v>31.707317073170731</v>
      </c>
      <c r="V1626" s="59">
        <f>Table1[[#This Row],[On Hand Stock (units)]]+U1626</f>
        <v>73.760641936112705</v>
      </c>
      <c r="W1626" s="59" t="str">
        <f>IF(Table1[[#This Row],[On hand quantity after purchase]]&gt;Table1[[#This Row],[APU  Projection for oct]],"Yes","No")</f>
        <v>Yes</v>
      </c>
      <c r="X1626" s="59">
        <f>AE1626-Table1[[#This Row],[On Hand Stock (units)]]</f>
        <v>4909.3366615370587</v>
      </c>
      <c r="Y1626" s="59">
        <f>MAX(Table1[[#This Row],[Qty required to meet next quarter]],Table1[[#This Row],[MOQ/One lead time demand]])</f>
        <v>4909.3366615370587</v>
      </c>
      <c r="Z1626" s="59">
        <f>Table1[[#This Row],[Qty to purchase]]*Table1[[#This Row],[Std. Price ($)]]</f>
        <v>141655.24700350233</v>
      </c>
      <c r="AA1626" s="59"/>
      <c r="AB1626" s="59"/>
      <c r="AC1626" s="61">
        <f>Table1[[#This Row],[On Hand Stock (units)]]-(12*Table1[[#This Row],[APU
(units)]])</f>
        <v>-269.94667513705804</v>
      </c>
      <c r="AD1626" s="64">
        <v>171.60000000000002</v>
      </c>
      <c r="AE1626" s="65">
        <f>AD1626*Table1[[#This Row],[Std. Price ($)]]</f>
        <v>4951.3899864000005</v>
      </c>
    </row>
    <row r="1627" spans="1:31" ht="18.5" x14ac:dyDescent="0.35">
      <c r="A1627" s="46">
        <v>29408.853443668293</v>
      </c>
      <c r="B1627" s="47">
        <v>29.111467000000005</v>
      </c>
      <c r="C1627" s="47">
        <v>442.40694170557509</v>
      </c>
      <c r="D1627" s="47">
        <f>Table1[[#This Row],[On-Hand Stock ($)]]/Table1[[#This Row],[Std. Price ($)]]</f>
        <v>15.196999234204688</v>
      </c>
      <c r="E1627" s="48">
        <v>66</v>
      </c>
      <c r="F1627" s="49">
        <v>0.8</v>
      </c>
      <c r="G1627" s="48">
        <v>1</v>
      </c>
      <c r="H1627" s="48">
        <v>0.25</v>
      </c>
      <c r="I1627" s="48">
        <v>21</v>
      </c>
      <c r="J1627" s="55">
        <f>Table1[[#This Row],[APU
(units)]]+(Table1[[#This Row],[APU Trend]]*Table1[[#This Row],[APU
(units)]])</f>
        <v>118.80000000000001</v>
      </c>
      <c r="K1627" s="55" t="str">
        <f>IF(Table1[[#This Row],[On Hand Stock (units)]]&gt;J1627,"Yes","No")</f>
        <v>No</v>
      </c>
      <c r="L1627" s="55">
        <f>Table1[[#This Row],[Lead Time (days)]]/Table1[[#This Row],[S-OTD]]</f>
        <v>21</v>
      </c>
      <c r="M1627" s="55">
        <f>(Table1[[#This Row],[Demand variability (COV)]]/100)*E1627</f>
        <v>0.16500000000000001</v>
      </c>
      <c r="N1627" s="55">
        <f>AVERAGE(Table1[[#This Row],[Lead Time (days)]],Table1[[#This Row],[Exp. Lead time]])</f>
        <v>21</v>
      </c>
      <c r="O1627" s="55">
        <f>(Table1[[#This Row],[Exp. Lead time]]-N1627)^2</f>
        <v>0</v>
      </c>
      <c r="P1627" s="55">
        <v>0</v>
      </c>
      <c r="Q1627" s="55">
        <f>1.64*SQRT(Table1[[#This Row],[Lead Time (days)]]*(M1627^2)+Table1[[#This Row],[APU
(units)]]*P1627)</f>
        <v>1.2400449830550502</v>
      </c>
      <c r="R1627" s="58">
        <f>Table1[[#This Row],[Safety Stock]]+(E1627/30)*Table1[[#This Row],[Lead Time (days)]]</f>
        <v>47.440044983055053</v>
      </c>
      <c r="S1627" s="58" t="str">
        <f>IF(Table1[[#This Row],[On Hand Stock (units)]]&gt;R1627,"yes","no")</f>
        <v>no</v>
      </c>
      <c r="T1627" s="59">
        <f>Table1[[#This Row],[On Hand Stock (units)]]-J1627</f>
        <v>-103.60300076579533</v>
      </c>
      <c r="U1627" s="59">
        <f>Table1[[#This Row],[Exp. Lead time]]*Table1[[#This Row],[APU
(units)]]/30</f>
        <v>46.2</v>
      </c>
      <c r="V1627" s="59">
        <f>Table1[[#This Row],[On Hand Stock (units)]]+U1627</f>
        <v>61.396999234204692</v>
      </c>
      <c r="W1627" s="59" t="str">
        <f>IF(Table1[[#This Row],[On hand quantity after purchase]]&gt;Table1[[#This Row],[APU  Projection for oct]],"Yes","No")</f>
        <v>No</v>
      </c>
      <c r="X1627" s="59">
        <f>AE1627-Table1[[#This Row],[On Hand Stock (units)]]</f>
        <v>14971.386212365798</v>
      </c>
      <c r="Y1627" s="59">
        <f>MAX(Table1[[#This Row],[Qty required to meet next quarter]],Table1[[#This Row],[MOQ/One lead time demand]])</f>
        <v>14971.386212365798</v>
      </c>
      <c r="Z1627" s="59">
        <f>Table1[[#This Row],[Qty to purchase]]*Table1[[#This Row],[Std. Price ($)]]</f>
        <v>435839.01566554199</v>
      </c>
      <c r="AA1627" s="59"/>
      <c r="AB1627" s="59"/>
      <c r="AC1627" s="61">
        <f>Table1[[#This Row],[On Hand Stock (units)]]-(12*Table1[[#This Row],[APU
(units)]])</f>
        <v>-776.80300076579533</v>
      </c>
      <c r="AD1627" s="64">
        <v>514.80000000000007</v>
      </c>
      <c r="AE1627" s="65">
        <f>AD1627*Table1[[#This Row],[Std. Price ($)]]</f>
        <v>14986.583211600004</v>
      </c>
    </row>
    <row r="1628" spans="1:31" ht="18.5" x14ac:dyDescent="0.35">
      <c r="A1628" s="46">
        <v>16643.793191584598</v>
      </c>
      <c r="B1628" s="47">
        <v>5.7872210000000006</v>
      </c>
      <c r="C1628" s="47">
        <v>76.664216176364562</v>
      </c>
      <c r="D1628" s="47">
        <f>Table1[[#This Row],[On-Hand Stock ($)]]/Table1[[#This Row],[Std. Price ($)]]</f>
        <v>13.247155444100814</v>
      </c>
      <c r="E1628" s="48">
        <v>34</v>
      </c>
      <c r="F1628" s="49">
        <v>0.8</v>
      </c>
      <c r="G1628" s="48">
        <v>0.83</v>
      </c>
      <c r="H1628" s="48">
        <v>0.25</v>
      </c>
      <c r="I1628" s="48">
        <v>21</v>
      </c>
      <c r="J1628" s="55">
        <f>Table1[[#This Row],[APU
(units)]]+(Table1[[#This Row],[APU Trend]]*Table1[[#This Row],[APU
(units)]])</f>
        <v>61.2</v>
      </c>
      <c r="K1628" s="55" t="str">
        <f>IF(Table1[[#This Row],[On Hand Stock (units)]]&gt;J1628,"Yes","No")</f>
        <v>No</v>
      </c>
      <c r="L1628" s="55">
        <f>Table1[[#This Row],[Lead Time (days)]]/Table1[[#This Row],[S-OTD]]</f>
        <v>25.30120481927711</v>
      </c>
      <c r="M1628" s="55">
        <f>(Table1[[#This Row],[Demand variability (COV)]]/100)*E1628</f>
        <v>8.5000000000000006E-2</v>
      </c>
      <c r="N1628" s="55">
        <f>AVERAGE(Table1[[#This Row],[Lead Time (days)]],Table1[[#This Row],[Exp. Lead time]])</f>
        <v>23.150602409638555</v>
      </c>
      <c r="O1628" s="55">
        <f>(Table1[[#This Row],[Exp. Lead time]]-N1628)^2</f>
        <v>4.6250907243431598</v>
      </c>
      <c r="P1628" s="55">
        <v>4.6250907243431598</v>
      </c>
      <c r="Q1628" s="55">
        <f>1.64*SQRT(Table1[[#This Row],[Lead Time (days)]]*(M1628^2)+Table1[[#This Row],[APU
(units)]]*P1628)</f>
        <v>20.57561605334271</v>
      </c>
      <c r="R1628" s="58">
        <f>Table1[[#This Row],[Safety Stock]]+(E1628/30)*Table1[[#This Row],[Lead Time (days)]]</f>
        <v>44.375616053342711</v>
      </c>
      <c r="S1628" s="58" t="str">
        <f>IF(Table1[[#This Row],[On Hand Stock (units)]]&gt;R1628,"yes","no")</f>
        <v>no</v>
      </c>
      <c r="T1628" s="59">
        <f>Table1[[#This Row],[On Hand Stock (units)]]-J1628</f>
        <v>-47.95284455589919</v>
      </c>
      <c r="U1628" s="59">
        <f>Table1[[#This Row],[Exp. Lead time]]*Table1[[#This Row],[APU
(units)]]/30</f>
        <v>28.674698795180728</v>
      </c>
      <c r="V1628" s="59">
        <f>Table1[[#This Row],[On Hand Stock (units)]]+U1628</f>
        <v>41.921854239281544</v>
      </c>
      <c r="W1628" s="59" t="str">
        <f>IF(Table1[[#This Row],[On hand quantity after purchase]]&gt;Table1[[#This Row],[APU  Projection for oct]],"Yes","No")</f>
        <v>No</v>
      </c>
      <c r="X1628" s="59">
        <f>AE1628-Table1[[#This Row],[On Hand Stock (units)]]</f>
        <v>1521.5238537558996</v>
      </c>
      <c r="Y1628" s="59">
        <f>MAX(Table1[[#This Row],[Qty required to meet next quarter]],Table1[[#This Row],[MOQ/One lead time demand]])</f>
        <v>1521.5238537558996</v>
      </c>
      <c r="Z1628" s="59">
        <f>Table1[[#This Row],[Qty to purchase]]*Table1[[#This Row],[Std. Price ($)]]</f>
        <v>8805.3947984570714</v>
      </c>
      <c r="AA1628" s="59"/>
      <c r="AB1628" s="59"/>
      <c r="AC1628" s="61">
        <f>Table1[[#This Row],[On Hand Stock (units)]]-(12*Table1[[#This Row],[APU
(units)]])</f>
        <v>-394.75284455589917</v>
      </c>
      <c r="AD1628" s="64">
        <v>265.20000000000005</v>
      </c>
      <c r="AE1628" s="65">
        <f>AD1628*Table1[[#This Row],[Std. Price ($)]]</f>
        <v>1534.7710092000004</v>
      </c>
    </row>
    <row r="1629" spans="1:31" ht="18.5" x14ac:dyDescent="0.35">
      <c r="A1629" s="46">
        <v>41517.178673154398</v>
      </c>
      <c r="B1629" s="47">
        <v>44.240064000000004</v>
      </c>
      <c r="C1629" s="47">
        <v>1314.9357542616533</v>
      </c>
      <c r="D1629" s="47">
        <f>Table1[[#This Row],[On-Hand Stock ($)]]/Table1[[#This Row],[Std. Price ($)]]</f>
        <v>29.722736256928858</v>
      </c>
      <c r="E1629" s="48">
        <v>10</v>
      </c>
      <c r="F1629" s="49">
        <v>0.5</v>
      </c>
      <c r="G1629" s="48">
        <v>1</v>
      </c>
      <c r="H1629" s="48">
        <v>2.83</v>
      </c>
      <c r="I1629" s="48">
        <v>23</v>
      </c>
      <c r="J1629" s="55">
        <f>Table1[[#This Row],[APU
(units)]]+(Table1[[#This Row],[APU Trend]]*Table1[[#This Row],[APU
(units)]])</f>
        <v>15</v>
      </c>
      <c r="K1629" s="55" t="str">
        <f>IF(Table1[[#This Row],[On Hand Stock (units)]]&gt;J1629,"Yes","No")</f>
        <v>Yes</v>
      </c>
      <c r="L1629" s="55">
        <f>Table1[[#This Row],[Lead Time (days)]]/Table1[[#This Row],[S-OTD]]</f>
        <v>23</v>
      </c>
      <c r="M1629" s="55">
        <f>(Table1[[#This Row],[Demand variability (COV)]]/100)*E1629</f>
        <v>0.28300000000000003</v>
      </c>
      <c r="N1629" s="55">
        <f>AVERAGE(Table1[[#This Row],[Lead Time (days)]],Table1[[#This Row],[Exp. Lead time]])</f>
        <v>23</v>
      </c>
      <c r="O1629" s="55">
        <f>(Table1[[#This Row],[Exp. Lead time]]-N1629)^2</f>
        <v>0</v>
      </c>
      <c r="P1629" s="55">
        <v>0</v>
      </c>
      <c r="Q1629" s="55">
        <f>1.64*SQRT(Table1[[#This Row],[Lead Time (days)]]*(M1629^2)+Table1[[#This Row],[APU
(units)]]*P1629)</f>
        <v>2.2258413265998995</v>
      </c>
      <c r="R1629" s="58">
        <f>Table1[[#This Row],[Safety Stock]]+(E1629/30)*Table1[[#This Row],[Lead Time (days)]]</f>
        <v>9.892507993266566</v>
      </c>
      <c r="S1629" s="58" t="str">
        <f>IF(Table1[[#This Row],[On Hand Stock (units)]]&gt;R1629,"yes","no")</f>
        <v>yes</v>
      </c>
      <c r="T1629" s="59">
        <f>Table1[[#This Row],[On Hand Stock (units)]]-J1629</f>
        <v>14.722736256928858</v>
      </c>
      <c r="U1629" s="59">
        <f>Table1[[#This Row],[Exp. Lead time]]*Table1[[#This Row],[APU
(units)]]/30</f>
        <v>7.666666666666667</v>
      </c>
      <c r="V1629" s="59">
        <f>Table1[[#This Row],[On Hand Stock (units)]]+U1629</f>
        <v>37.389402923595526</v>
      </c>
      <c r="W1629" s="59" t="str">
        <f>IF(Table1[[#This Row],[On hand quantity after purchase]]&gt;Table1[[#This Row],[APU  Projection for oct]],"Yes","No")</f>
        <v>Yes</v>
      </c>
      <c r="X1629" s="59">
        <f>AE1629-Table1[[#This Row],[On Hand Stock (units)]]</f>
        <v>2624.6811037430716</v>
      </c>
      <c r="Y1629" s="59">
        <f>MAX(Table1[[#This Row],[Qty required to meet next quarter]],Table1[[#This Row],[MOQ/One lead time demand]])</f>
        <v>2624.6811037430716</v>
      </c>
      <c r="Z1629" s="59">
        <f>Table1[[#This Row],[Qty to purchase]]*Table1[[#This Row],[Std. Price ($)]]</f>
        <v>116116.06000918413</v>
      </c>
      <c r="AA1629" s="59"/>
      <c r="AB1629" s="59"/>
      <c r="AC1629" s="61">
        <f>Table1[[#This Row],[On Hand Stock (units)]]-(12*Table1[[#This Row],[APU
(units)]])</f>
        <v>-90.277263743071146</v>
      </c>
      <c r="AD1629" s="64">
        <v>60</v>
      </c>
      <c r="AE1629" s="65">
        <f>AD1629*Table1[[#This Row],[Std. Price ($)]]</f>
        <v>2654.4038400000004</v>
      </c>
    </row>
    <row r="1630" spans="1:31" ht="18.5" x14ac:dyDescent="0.35">
      <c r="A1630" s="46">
        <v>1082.2286793170988</v>
      </c>
      <c r="B1630" s="47">
        <v>170.69993600000001</v>
      </c>
      <c r="C1630" s="47">
        <v>4776.1807069148535</v>
      </c>
      <c r="D1630" s="47">
        <f>Table1[[#This Row],[On-Hand Stock ($)]]/Table1[[#This Row],[Std. Price ($)]]</f>
        <v>27.979979482328883</v>
      </c>
      <c r="E1630" s="48">
        <v>34</v>
      </c>
      <c r="F1630" s="49">
        <v>0.8</v>
      </c>
      <c r="G1630" s="48">
        <v>0.82</v>
      </c>
      <c r="H1630" s="48">
        <v>0.91</v>
      </c>
      <c r="I1630" s="48">
        <v>23</v>
      </c>
      <c r="J1630" s="55">
        <f>Table1[[#This Row],[APU
(units)]]+(Table1[[#This Row],[APU Trend]]*Table1[[#This Row],[APU
(units)]])</f>
        <v>61.2</v>
      </c>
      <c r="K1630" s="55" t="str">
        <f>IF(Table1[[#This Row],[On Hand Stock (units)]]&gt;J1630,"Yes","No")</f>
        <v>No</v>
      </c>
      <c r="L1630" s="55">
        <f>Table1[[#This Row],[Lead Time (days)]]/Table1[[#This Row],[S-OTD]]</f>
        <v>28.04878048780488</v>
      </c>
      <c r="M1630" s="55">
        <f>(Table1[[#This Row],[Demand variability (COV)]]/100)*E1630</f>
        <v>0.30940000000000001</v>
      </c>
      <c r="N1630" s="55">
        <f>AVERAGE(Table1[[#This Row],[Lead Time (days)]],Table1[[#This Row],[Exp. Lead time]])</f>
        <v>25.524390243902438</v>
      </c>
      <c r="O1630" s="55">
        <f>(Table1[[#This Row],[Exp. Lead time]]-N1630)^2</f>
        <v>6.372546103509829</v>
      </c>
      <c r="P1630" s="55">
        <v>6.372546103509829</v>
      </c>
      <c r="Q1630" s="55">
        <f>1.64*SQRT(Table1[[#This Row],[Lead Time (days)]]*(M1630^2)+Table1[[#This Row],[APU
(units)]]*P1630)</f>
        <v>24.262486124309049</v>
      </c>
      <c r="R1630" s="58">
        <f>Table1[[#This Row],[Safety Stock]]+(E1630/30)*Table1[[#This Row],[Lead Time (days)]]</f>
        <v>50.329152790975712</v>
      </c>
      <c r="S1630" s="58" t="str">
        <f>IF(Table1[[#This Row],[On Hand Stock (units)]]&gt;R1630,"yes","no")</f>
        <v>no</v>
      </c>
      <c r="T1630" s="59">
        <f>Table1[[#This Row],[On Hand Stock (units)]]-J1630</f>
        <v>-33.220020517671117</v>
      </c>
      <c r="U1630" s="59">
        <f>Table1[[#This Row],[Exp. Lead time]]*Table1[[#This Row],[APU
(units)]]/30</f>
        <v>31.788617886178866</v>
      </c>
      <c r="V1630" s="59">
        <f>Table1[[#This Row],[On Hand Stock (units)]]+U1630</f>
        <v>59.768597368507749</v>
      </c>
      <c r="W1630" s="59" t="str">
        <f>IF(Table1[[#This Row],[On hand quantity after purchase]]&gt;Table1[[#This Row],[APU  Projection for oct]],"Yes","No")</f>
        <v>No</v>
      </c>
      <c r="X1630" s="59">
        <f>AE1630-Table1[[#This Row],[On Hand Stock (units)]]</f>
        <v>45241.643047717684</v>
      </c>
      <c r="Y1630" s="59">
        <f>MAX(Table1[[#This Row],[Qty required to meet next quarter]],Table1[[#This Row],[MOQ/One lead time demand]])</f>
        <v>45241.643047717684</v>
      </c>
      <c r="Z1630" s="59">
        <f>Table1[[#This Row],[Qty to purchase]]*Table1[[#This Row],[Std. Price ($)]]</f>
        <v>7722745.5727802543</v>
      </c>
      <c r="AA1630" s="59"/>
      <c r="AB1630" s="59"/>
      <c r="AC1630" s="61">
        <f>Table1[[#This Row],[On Hand Stock (units)]]-(12*Table1[[#This Row],[APU
(units)]])</f>
        <v>-380.02002051767113</v>
      </c>
      <c r="AD1630" s="64">
        <v>265.20000000000005</v>
      </c>
      <c r="AE1630" s="65">
        <f>AD1630*Table1[[#This Row],[Std. Price ($)]]</f>
        <v>45269.62302720001</v>
      </c>
    </row>
    <row r="1631" spans="1:31" ht="18.5" x14ac:dyDescent="0.35">
      <c r="A1631" s="46">
        <v>12328.159625148404</v>
      </c>
      <c r="B1631" s="47">
        <v>10.086824000000002</v>
      </c>
      <c r="C1631" s="47">
        <v>1289.4343017029767</v>
      </c>
      <c r="D1631" s="47">
        <f>Table1[[#This Row],[On-Hand Stock ($)]]/Table1[[#This Row],[Std. Price ($)]]</f>
        <v>127.83352834380538</v>
      </c>
      <c r="E1631" s="48">
        <v>26</v>
      </c>
      <c r="F1631" s="49">
        <v>0.4</v>
      </c>
      <c r="G1631" s="48">
        <v>1</v>
      </c>
      <c r="H1631" s="48">
        <v>3.46</v>
      </c>
      <c r="I1631" s="48">
        <v>44</v>
      </c>
      <c r="J1631" s="55">
        <f>Table1[[#This Row],[APU
(units)]]+(Table1[[#This Row],[APU Trend]]*Table1[[#This Row],[APU
(units)]])</f>
        <v>36.4</v>
      </c>
      <c r="K1631" s="55" t="str">
        <f>IF(Table1[[#This Row],[On Hand Stock (units)]]&gt;J1631,"Yes","No")</f>
        <v>Yes</v>
      </c>
      <c r="L1631" s="55">
        <f>Table1[[#This Row],[Lead Time (days)]]/Table1[[#This Row],[S-OTD]]</f>
        <v>44</v>
      </c>
      <c r="M1631" s="55">
        <f>(Table1[[#This Row],[Demand variability (COV)]]/100)*E1631</f>
        <v>0.89959999999999996</v>
      </c>
      <c r="N1631" s="55">
        <f>AVERAGE(Table1[[#This Row],[Lead Time (days)]],Table1[[#This Row],[Exp. Lead time]])</f>
        <v>44</v>
      </c>
      <c r="O1631" s="55">
        <f>(Table1[[#This Row],[Exp. Lead time]]-N1631)^2</f>
        <v>0</v>
      </c>
      <c r="P1631" s="55">
        <v>0</v>
      </c>
      <c r="Q1631" s="55">
        <f>1.64*SQRT(Table1[[#This Row],[Lead Time (days)]]*(M1631^2)+Table1[[#This Row],[APU
(units)]]*P1631)</f>
        <v>9.7863249694041929</v>
      </c>
      <c r="R1631" s="58">
        <f>Table1[[#This Row],[Safety Stock]]+(E1631/30)*Table1[[#This Row],[Lead Time (days)]]</f>
        <v>47.919658302737524</v>
      </c>
      <c r="S1631" s="58" t="str">
        <f>IF(Table1[[#This Row],[On Hand Stock (units)]]&gt;R1631,"yes","no")</f>
        <v>yes</v>
      </c>
      <c r="T1631" s="59">
        <f>Table1[[#This Row],[On Hand Stock (units)]]-J1631</f>
        <v>91.433528343805392</v>
      </c>
      <c r="U1631" s="59">
        <f>Table1[[#This Row],[Exp. Lead time]]*Table1[[#This Row],[APU
(units)]]/30</f>
        <v>38.133333333333333</v>
      </c>
      <c r="V1631" s="59">
        <f>Table1[[#This Row],[On Hand Stock (units)]]+U1631</f>
        <v>165.96686167713872</v>
      </c>
      <c r="W1631" s="59" t="str">
        <f>IF(Table1[[#This Row],[On hand quantity after purchase]]&gt;Table1[[#This Row],[APU  Projection for oct]],"Yes","No")</f>
        <v>Yes</v>
      </c>
      <c r="X1631" s="59">
        <f>AE1631-Table1[[#This Row],[On Hand Stock (units)]]</f>
        <v>1288.3565612561945</v>
      </c>
      <c r="Y1631" s="59">
        <f>MAX(Table1[[#This Row],[Qty required to meet next quarter]],Table1[[#This Row],[MOQ/One lead time demand]])</f>
        <v>1288.3565612561945</v>
      </c>
      <c r="Z1631" s="59">
        <f>Table1[[#This Row],[Qty to purchase]]*Table1[[#This Row],[Std. Price ($)]]</f>
        <v>12995.425882636455</v>
      </c>
      <c r="AA1631" s="59"/>
      <c r="AB1631" s="59"/>
      <c r="AC1631" s="61">
        <f>Table1[[#This Row],[On Hand Stock (units)]]-(12*Table1[[#This Row],[APU
(units)]])</f>
        <v>-184.16647165619463</v>
      </c>
      <c r="AD1631" s="64">
        <v>140.39999999999998</v>
      </c>
      <c r="AE1631" s="65">
        <f>AD1631*Table1[[#This Row],[Std. Price ($)]]</f>
        <v>1416.1900896</v>
      </c>
    </row>
    <row r="1632" spans="1:31" ht="18.5" x14ac:dyDescent="0.35">
      <c r="A1632" s="46">
        <v>72626.318056653166</v>
      </c>
      <c r="B1632" s="47">
        <v>57.533135000000001</v>
      </c>
      <c r="C1632" s="47">
        <v>1562.0635251705003</v>
      </c>
      <c r="D1632" s="47">
        <f>Table1[[#This Row],[On-Hand Stock ($)]]/Table1[[#This Row],[Std. Price ($)]]</f>
        <v>27.150676304541726</v>
      </c>
      <c r="E1632" s="48">
        <v>10</v>
      </c>
      <c r="F1632" s="49">
        <v>1.5</v>
      </c>
      <c r="G1632" s="48">
        <v>1</v>
      </c>
      <c r="H1632" s="48">
        <v>1.95</v>
      </c>
      <c r="I1632" s="48">
        <v>44</v>
      </c>
      <c r="J1632" s="55">
        <f>Table1[[#This Row],[APU
(units)]]+(Table1[[#This Row],[APU Trend]]*Table1[[#This Row],[APU
(units)]])</f>
        <v>25</v>
      </c>
      <c r="K1632" s="55" t="str">
        <f>IF(Table1[[#This Row],[On Hand Stock (units)]]&gt;J1632,"Yes","No")</f>
        <v>Yes</v>
      </c>
      <c r="L1632" s="55">
        <f>Table1[[#This Row],[Lead Time (days)]]/Table1[[#This Row],[S-OTD]]</f>
        <v>44</v>
      </c>
      <c r="M1632" s="55">
        <f>(Table1[[#This Row],[Demand variability (COV)]]/100)*E1632</f>
        <v>0.19500000000000001</v>
      </c>
      <c r="N1632" s="55">
        <f>AVERAGE(Table1[[#This Row],[Lead Time (days)]],Table1[[#This Row],[Exp. Lead time]])</f>
        <v>44</v>
      </c>
      <c r="O1632" s="55">
        <f>(Table1[[#This Row],[Exp. Lead time]]-N1632)^2</f>
        <v>0</v>
      </c>
      <c r="P1632" s="55">
        <v>0</v>
      </c>
      <c r="Q1632" s="55">
        <f>1.64*SQRT(Table1[[#This Row],[Lead Time (days)]]*(M1632^2)+Table1[[#This Row],[APU
(units)]]*P1632)</f>
        <v>2.1213132159113135</v>
      </c>
      <c r="R1632" s="58">
        <f>Table1[[#This Row],[Safety Stock]]+(E1632/30)*Table1[[#This Row],[Lead Time (days)]]</f>
        <v>16.787979882577979</v>
      </c>
      <c r="S1632" s="58" t="str">
        <f>IF(Table1[[#This Row],[On Hand Stock (units)]]&gt;R1632,"yes","no")</f>
        <v>yes</v>
      </c>
      <c r="T1632" s="59">
        <f>Table1[[#This Row],[On Hand Stock (units)]]-J1632</f>
        <v>2.1506763045417259</v>
      </c>
      <c r="U1632" s="59">
        <f>Table1[[#This Row],[Exp. Lead time]]*Table1[[#This Row],[APU
(units)]]/30</f>
        <v>14.666666666666666</v>
      </c>
      <c r="V1632" s="59">
        <f>Table1[[#This Row],[On Hand Stock (units)]]+U1632</f>
        <v>41.81734297120839</v>
      </c>
      <c r="W1632" s="59" t="str">
        <f>IF(Table1[[#This Row],[On hand quantity after purchase]]&gt;Table1[[#This Row],[APU  Projection for oct]],"Yes","No")</f>
        <v>Yes</v>
      </c>
      <c r="X1632" s="59">
        <f>AE1632-Table1[[#This Row],[On Hand Stock (units)]]</f>
        <v>6876.8255236954583</v>
      </c>
      <c r="Y1632" s="59">
        <f>MAX(Table1[[#This Row],[Qty required to meet next quarter]],Table1[[#This Row],[MOQ/One lead time demand]])</f>
        <v>6876.8255236954583</v>
      </c>
      <c r="Z1632" s="59">
        <f>Table1[[#This Row],[Qty to purchase]]*Table1[[#This Row],[Std. Price ($)]]</f>
        <v>395645.33122621651</v>
      </c>
      <c r="AA1632" s="59"/>
      <c r="AB1632" s="59"/>
      <c r="AC1632" s="61">
        <f>Table1[[#This Row],[On Hand Stock (units)]]-(12*Table1[[#This Row],[APU
(units)]])</f>
        <v>-92.849323695458281</v>
      </c>
      <c r="AD1632" s="64">
        <v>120</v>
      </c>
      <c r="AE1632" s="65">
        <f>AD1632*Table1[[#This Row],[Std. Price ($)]]</f>
        <v>6903.9762000000001</v>
      </c>
    </row>
    <row r="1633" spans="1:31" ht="18.5" x14ac:dyDescent="0.35">
      <c r="A1633" s="46">
        <v>16289.396600729822</v>
      </c>
      <c r="B1633" s="47">
        <v>6.3484080000000001</v>
      </c>
      <c r="C1633" s="47">
        <v>281.97848653357431</v>
      </c>
      <c r="D1633" s="47">
        <f>Table1[[#This Row],[On-Hand Stock ($)]]/Table1[[#This Row],[Std. Price ($)]]</f>
        <v>44.41719664734439</v>
      </c>
      <c r="E1633" s="48">
        <v>34</v>
      </c>
      <c r="F1633" s="49">
        <v>0.5</v>
      </c>
      <c r="G1633" s="48">
        <v>0.85</v>
      </c>
      <c r="H1633" s="48">
        <v>1.45</v>
      </c>
      <c r="I1633" s="48">
        <v>21</v>
      </c>
      <c r="J1633" s="55">
        <f>Table1[[#This Row],[APU
(units)]]+(Table1[[#This Row],[APU Trend]]*Table1[[#This Row],[APU
(units)]])</f>
        <v>51</v>
      </c>
      <c r="K1633" s="55" t="str">
        <f>IF(Table1[[#This Row],[On Hand Stock (units)]]&gt;J1633,"Yes","No")</f>
        <v>No</v>
      </c>
      <c r="L1633" s="55">
        <f>Table1[[#This Row],[Lead Time (days)]]/Table1[[#This Row],[S-OTD]]</f>
        <v>24.705882352941178</v>
      </c>
      <c r="M1633" s="55">
        <f>(Table1[[#This Row],[Demand variability (COV)]]/100)*E1633</f>
        <v>0.49299999999999999</v>
      </c>
      <c r="N1633" s="55">
        <f>AVERAGE(Table1[[#This Row],[Lead Time (days)]],Table1[[#This Row],[Exp. Lead time]])</f>
        <v>22.852941176470587</v>
      </c>
      <c r="O1633" s="55">
        <f>(Table1[[#This Row],[Exp. Lead time]]-N1633)^2</f>
        <v>3.433391003460216</v>
      </c>
      <c r="P1633" s="55">
        <v>3.433391003460216</v>
      </c>
      <c r="Q1633" s="55">
        <f>1.64*SQRT(Table1[[#This Row],[Lead Time (days)]]*(M1633^2)+Table1[[#This Row],[APU
(units)]]*P1633)</f>
        <v>18.102459596895233</v>
      </c>
      <c r="R1633" s="58">
        <f>Table1[[#This Row],[Safety Stock]]+(E1633/30)*Table1[[#This Row],[Lead Time (days)]]</f>
        <v>41.902459596895234</v>
      </c>
      <c r="S1633" s="58" t="str">
        <f>IF(Table1[[#This Row],[On Hand Stock (units)]]&gt;R1633,"yes","no")</f>
        <v>yes</v>
      </c>
      <c r="T1633" s="59">
        <f>Table1[[#This Row],[On Hand Stock (units)]]-J1633</f>
        <v>-6.5828033526556098</v>
      </c>
      <c r="U1633" s="59">
        <f>Table1[[#This Row],[Exp. Lead time]]*Table1[[#This Row],[APU
(units)]]/30</f>
        <v>28</v>
      </c>
      <c r="V1633" s="59">
        <f>Table1[[#This Row],[On Hand Stock (units)]]+U1633</f>
        <v>72.417196647344383</v>
      </c>
      <c r="W1633" s="59" t="str">
        <f>IF(Table1[[#This Row],[On hand quantity after purchase]]&gt;Table1[[#This Row],[APU  Projection for oct]],"Yes","No")</f>
        <v>Yes</v>
      </c>
      <c r="X1633" s="59">
        <f>AE1633-Table1[[#This Row],[On Hand Stock (units)]]</f>
        <v>1250.6580353526556</v>
      </c>
      <c r="Y1633" s="59">
        <f>MAX(Table1[[#This Row],[Qty required to meet next quarter]],Table1[[#This Row],[MOQ/One lead time demand]])</f>
        <v>1250.6580353526556</v>
      </c>
      <c r="Z1633" s="59">
        <f>Table1[[#This Row],[Qty to purchase]]*Table1[[#This Row],[Std. Price ($)]]</f>
        <v>7939.687476897082</v>
      </c>
      <c r="AA1633" s="59"/>
      <c r="AB1633" s="59"/>
      <c r="AC1633" s="61">
        <f>Table1[[#This Row],[On Hand Stock (units)]]-(12*Table1[[#This Row],[APU
(units)]])</f>
        <v>-363.58280335265562</v>
      </c>
      <c r="AD1633" s="64">
        <v>204</v>
      </c>
      <c r="AE1633" s="65">
        <f>AD1633*Table1[[#This Row],[Std. Price ($)]]</f>
        <v>1295.0752319999999</v>
      </c>
    </row>
    <row r="1634" spans="1:31" ht="18.5" x14ac:dyDescent="0.35">
      <c r="A1634" s="46">
        <v>25964.720272971597</v>
      </c>
      <c r="B1634" s="47">
        <v>7.2486370000000004</v>
      </c>
      <c r="C1634" s="47">
        <v>116.88293647812031</v>
      </c>
      <c r="D1634" s="47">
        <f>Table1[[#This Row],[On-Hand Stock ($)]]/Table1[[#This Row],[Std. Price ($)]]</f>
        <v>16.124815807181449</v>
      </c>
      <c r="E1634" s="48">
        <v>10</v>
      </c>
      <c r="F1634" s="49">
        <v>1.2</v>
      </c>
      <c r="G1634" s="48">
        <v>0.82</v>
      </c>
      <c r="H1634" s="48">
        <v>1.85</v>
      </c>
      <c r="I1634" s="48">
        <v>21</v>
      </c>
      <c r="J1634" s="55">
        <f>Table1[[#This Row],[APU
(units)]]+(Table1[[#This Row],[APU Trend]]*Table1[[#This Row],[APU
(units)]])</f>
        <v>22</v>
      </c>
      <c r="K1634" s="55" t="str">
        <f>IF(Table1[[#This Row],[On Hand Stock (units)]]&gt;J1634,"Yes","No")</f>
        <v>No</v>
      </c>
      <c r="L1634" s="55">
        <f>Table1[[#This Row],[Lead Time (days)]]/Table1[[#This Row],[S-OTD]]</f>
        <v>25.609756097560979</v>
      </c>
      <c r="M1634" s="55">
        <f>(Table1[[#This Row],[Demand variability (COV)]]/100)*E1634</f>
        <v>0.18500000000000003</v>
      </c>
      <c r="N1634" s="55">
        <f>AVERAGE(Table1[[#This Row],[Lead Time (days)]],Table1[[#This Row],[Exp. Lead time]])</f>
        <v>23.304878048780488</v>
      </c>
      <c r="O1634" s="55">
        <f>(Table1[[#This Row],[Exp. Lead time]]-N1634)^2</f>
        <v>5.3124628197501647</v>
      </c>
      <c r="P1634" s="55">
        <v>5.3124628197501647</v>
      </c>
      <c r="Q1634" s="55">
        <f>1.64*SQRT(Table1[[#This Row],[Lead Time (days)]]*(M1634^2)+Table1[[#This Row],[APU
(units)]]*P1634)</f>
        <v>12.033996956954926</v>
      </c>
      <c r="R1634" s="58">
        <f>Table1[[#This Row],[Safety Stock]]+(E1634/30)*Table1[[#This Row],[Lead Time (days)]]</f>
        <v>19.033996956954926</v>
      </c>
      <c r="S1634" s="58" t="str">
        <f>IF(Table1[[#This Row],[On Hand Stock (units)]]&gt;R1634,"yes","no")</f>
        <v>no</v>
      </c>
      <c r="T1634" s="59">
        <f>Table1[[#This Row],[On Hand Stock (units)]]-J1634</f>
        <v>-5.8751841928185513</v>
      </c>
      <c r="U1634" s="59">
        <f>Table1[[#This Row],[Exp. Lead time]]*Table1[[#This Row],[APU
(units)]]/30</f>
        <v>8.536585365853659</v>
      </c>
      <c r="V1634" s="59">
        <f>Table1[[#This Row],[On Hand Stock (units)]]+U1634</f>
        <v>24.661401173035109</v>
      </c>
      <c r="W1634" s="59" t="str">
        <f>IF(Table1[[#This Row],[On hand quantity after purchase]]&gt;Table1[[#This Row],[APU  Projection for oct]],"Yes","No")</f>
        <v>Yes</v>
      </c>
      <c r="X1634" s="59">
        <f>AE1634-Table1[[#This Row],[On Hand Stock (units)]]</f>
        <v>723.23615819281861</v>
      </c>
      <c r="Y1634" s="59">
        <f>MAX(Table1[[#This Row],[Qty required to meet next quarter]],Table1[[#This Row],[MOQ/One lead time demand]])</f>
        <v>723.23615819281861</v>
      </c>
      <c r="Z1634" s="59">
        <f>Table1[[#This Row],[Qty to purchase]]*Table1[[#This Row],[Std. Price ($)]]</f>
        <v>5242.4763760143187</v>
      </c>
      <c r="AA1634" s="59"/>
      <c r="AB1634" s="59"/>
      <c r="AC1634" s="61">
        <f>Table1[[#This Row],[On Hand Stock (units)]]-(12*Table1[[#This Row],[APU
(units)]])</f>
        <v>-103.87518419281855</v>
      </c>
      <c r="AD1634" s="64">
        <v>102</v>
      </c>
      <c r="AE1634" s="65">
        <f>AD1634*Table1[[#This Row],[Std. Price ($)]]</f>
        <v>739.36097400000006</v>
      </c>
    </row>
    <row r="1635" spans="1:31" ht="18.5" x14ac:dyDescent="0.35">
      <c r="A1635" s="46">
        <v>14077.968112619832</v>
      </c>
      <c r="B1635" s="47">
        <v>105.689804</v>
      </c>
      <c r="C1635" s="47">
        <v>1209.1855873562765</v>
      </c>
      <c r="D1635" s="47">
        <f>Table1[[#This Row],[On-Hand Stock ($)]]/Table1[[#This Row],[Std. Price ($)]]</f>
        <v>11.440891567518438</v>
      </c>
      <c r="E1635" s="48">
        <v>26</v>
      </c>
      <c r="F1635" s="49">
        <v>-0.4</v>
      </c>
      <c r="G1635" s="48">
        <v>0.7</v>
      </c>
      <c r="H1635" s="48">
        <v>1.23</v>
      </c>
      <c r="I1635" s="48">
        <v>11</v>
      </c>
      <c r="J1635" s="55">
        <f>Table1[[#This Row],[APU
(units)]]+(Table1[[#This Row],[APU Trend]]*Table1[[#This Row],[APU
(units)]])</f>
        <v>15.6</v>
      </c>
      <c r="K1635" s="55" t="str">
        <f>IF(Table1[[#This Row],[On Hand Stock (units)]]&gt;J1635,"Yes","No")</f>
        <v>No</v>
      </c>
      <c r="L1635" s="55">
        <f>Table1[[#This Row],[Lead Time (days)]]/Table1[[#This Row],[S-OTD]]</f>
        <v>15.714285714285715</v>
      </c>
      <c r="M1635" s="55">
        <f>(Table1[[#This Row],[Demand variability (COV)]]/100)*E1635</f>
        <v>0.31980000000000003</v>
      </c>
      <c r="N1635" s="55">
        <f>AVERAGE(Table1[[#This Row],[Lead Time (days)]],Table1[[#This Row],[Exp. Lead time]])</f>
        <v>13.357142857142858</v>
      </c>
      <c r="O1635" s="55">
        <f>(Table1[[#This Row],[Exp. Lead time]]-N1635)^2</f>
        <v>5.5561224489795942</v>
      </c>
      <c r="P1635" s="55">
        <v>5.5561224489795942</v>
      </c>
      <c r="Q1635" s="55">
        <f>1.64*SQRT(Table1[[#This Row],[Lead Time (days)]]*(M1635^2)+Table1[[#This Row],[APU
(units)]]*P1635)</f>
        <v>19.787955934729272</v>
      </c>
      <c r="R1635" s="58">
        <f>Table1[[#This Row],[Safety Stock]]+(E1635/30)*Table1[[#This Row],[Lead Time (days)]]</f>
        <v>29.321289268062607</v>
      </c>
      <c r="S1635" s="58" t="str">
        <f>IF(Table1[[#This Row],[On Hand Stock (units)]]&gt;R1635,"yes","no")</f>
        <v>no</v>
      </c>
      <c r="T1635" s="59">
        <f>Table1[[#This Row],[On Hand Stock (units)]]-J1635</f>
        <v>-4.1591084324815615</v>
      </c>
      <c r="U1635" s="59">
        <f>Table1[[#This Row],[Exp. Lead time]]*Table1[[#This Row],[APU
(units)]]/30</f>
        <v>13.61904761904762</v>
      </c>
      <c r="V1635" s="59">
        <f>Table1[[#This Row],[On Hand Stock (units)]]+U1635</f>
        <v>25.059939186566059</v>
      </c>
      <c r="W1635" s="59" t="str">
        <f>IF(Table1[[#This Row],[On hand quantity after purchase]]&gt;Table1[[#This Row],[APU  Projection for oct]],"Yes","No")</f>
        <v>Yes</v>
      </c>
      <c r="X1635" s="59">
        <f>AE1635-Table1[[#This Row],[On Hand Stock (units)]]</f>
        <v>1637.3200508324808</v>
      </c>
      <c r="Y1635" s="59">
        <f>MAX(Table1[[#This Row],[Qty required to meet next quarter]],Table1[[#This Row],[MOQ/One lead time demand]])</f>
        <v>1637.3200508324808</v>
      </c>
      <c r="Z1635" s="59">
        <f>Table1[[#This Row],[Qty to purchase]]*Table1[[#This Row],[Std. Price ($)]]</f>
        <v>173048.03525775493</v>
      </c>
      <c r="AA1635" s="59"/>
      <c r="AB1635" s="59"/>
      <c r="AC1635" s="61">
        <f>Table1[[#This Row],[On Hand Stock (units)]]-(12*Table1[[#This Row],[APU
(units)]])</f>
        <v>-300.55910843248154</v>
      </c>
      <c r="AD1635" s="64">
        <v>15.599999999999994</v>
      </c>
      <c r="AE1635" s="65">
        <f>AD1635*Table1[[#This Row],[Std. Price ($)]]</f>
        <v>1648.7609423999993</v>
      </c>
    </row>
    <row r="1636" spans="1:31" ht="18.5" x14ac:dyDescent="0.35">
      <c r="A1636" s="46">
        <v>56373.145922449752</v>
      </c>
      <c r="B1636" s="47">
        <v>42.228175</v>
      </c>
      <c r="C1636" s="47">
        <v>1383.1823575246208</v>
      </c>
      <c r="D1636" s="47">
        <f>Table1[[#This Row],[On-Hand Stock ($)]]/Table1[[#This Row],[Std. Price ($)]]</f>
        <v>32.75496413294254</v>
      </c>
      <c r="E1636" s="48">
        <v>34</v>
      </c>
      <c r="F1636" s="49">
        <v>1.5</v>
      </c>
      <c r="G1636" s="48">
        <v>0.82</v>
      </c>
      <c r="H1636" s="48">
        <v>0.46</v>
      </c>
      <c r="I1636" s="48">
        <v>41</v>
      </c>
      <c r="J1636" s="55">
        <f>Table1[[#This Row],[APU
(units)]]+(Table1[[#This Row],[APU Trend]]*Table1[[#This Row],[APU
(units)]])</f>
        <v>85</v>
      </c>
      <c r="K1636" s="55" t="str">
        <f>IF(Table1[[#This Row],[On Hand Stock (units)]]&gt;J1636,"Yes","No")</f>
        <v>No</v>
      </c>
      <c r="L1636" s="55">
        <f>Table1[[#This Row],[Lead Time (days)]]/Table1[[#This Row],[S-OTD]]</f>
        <v>50</v>
      </c>
      <c r="M1636" s="55">
        <f>(Table1[[#This Row],[Demand variability (COV)]]/100)*E1636</f>
        <v>0.15639999999999998</v>
      </c>
      <c r="N1636" s="55">
        <f>AVERAGE(Table1[[#This Row],[Lead Time (days)]],Table1[[#This Row],[Exp. Lead time]])</f>
        <v>45.5</v>
      </c>
      <c r="O1636" s="55">
        <f>(Table1[[#This Row],[Exp. Lead time]]-N1636)^2</f>
        <v>20.25</v>
      </c>
      <c r="P1636" s="55">
        <v>20.25</v>
      </c>
      <c r="Q1636" s="55">
        <f>1.64*SQRT(Table1[[#This Row],[Lead Time (days)]]*(M1636^2)+Table1[[#This Row],[APU
(units)]]*P1636)</f>
        <v>43.063755039692666</v>
      </c>
      <c r="R1636" s="58">
        <f>Table1[[#This Row],[Safety Stock]]+(E1636/30)*Table1[[#This Row],[Lead Time (days)]]</f>
        <v>89.530421706359334</v>
      </c>
      <c r="S1636" s="58" t="str">
        <f>IF(Table1[[#This Row],[On Hand Stock (units)]]&gt;R1636,"yes","no")</f>
        <v>no</v>
      </c>
      <c r="T1636" s="59">
        <f>Table1[[#This Row],[On Hand Stock (units)]]-J1636</f>
        <v>-52.24503586705746</v>
      </c>
      <c r="U1636" s="59">
        <f>Table1[[#This Row],[Exp. Lead time]]*Table1[[#This Row],[APU
(units)]]/30</f>
        <v>56.666666666666664</v>
      </c>
      <c r="V1636" s="59">
        <f>Table1[[#This Row],[On Hand Stock (units)]]+U1636</f>
        <v>89.421630799609204</v>
      </c>
      <c r="W1636" s="59" t="str">
        <f>IF(Table1[[#This Row],[On hand quantity after purchase]]&gt;Table1[[#This Row],[APU  Projection for oct]],"Yes","No")</f>
        <v>Yes</v>
      </c>
      <c r="X1636" s="59">
        <f>AE1636-Table1[[#This Row],[On Hand Stock (units)]]</f>
        <v>17196.340435867056</v>
      </c>
      <c r="Y1636" s="59">
        <f>MAX(Table1[[#This Row],[Qty required to meet next quarter]],Table1[[#This Row],[MOQ/One lead time demand]])</f>
        <v>17196.340435867056</v>
      </c>
      <c r="Z1636" s="59">
        <f>Table1[[#This Row],[Qty to purchase]]*Table1[[#This Row],[Std. Price ($)]]</f>
        <v>726170.07328537037</v>
      </c>
      <c r="AA1636" s="59"/>
      <c r="AB1636" s="59"/>
      <c r="AC1636" s="61">
        <f>Table1[[#This Row],[On Hand Stock (units)]]-(12*Table1[[#This Row],[APU
(units)]])</f>
        <v>-375.24503586705748</v>
      </c>
      <c r="AD1636" s="64">
        <v>408</v>
      </c>
      <c r="AE1636" s="65">
        <f>AD1636*Table1[[#This Row],[Std. Price ($)]]</f>
        <v>17229.095399999998</v>
      </c>
    </row>
    <row r="1637" spans="1:31" ht="18.5" x14ac:dyDescent="0.35">
      <c r="A1637" s="46">
        <v>95073.070571137636</v>
      </c>
      <c r="B1637" s="47">
        <v>41.013258</v>
      </c>
      <c r="C1637" s="47">
        <v>1106.5184151344456</v>
      </c>
      <c r="D1637" s="47">
        <f>Table1[[#This Row],[On-Hand Stock ($)]]/Table1[[#This Row],[Std. Price ($)]]</f>
        <v>26.979529768994347</v>
      </c>
      <c r="E1637" s="48">
        <v>42</v>
      </c>
      <c r="F1637" s="49">
        <v>-0.7</v>
      </c>
      <c r="G1637" s="48">
        <v>0.85</v>
      </c>
      <c r="H1637" s="48">
        <v>0.64</v>
      </c>
      <c r="I1637" s="48">
        <v>30</v>
      </c>
      <c r="J1637" s="55">
        <f>Table1[[#This Row],[APU
(units)]]+(Table1[[#This Row],[APU Trend]]*Table1[[#This Row],[APU
(units)]])</f>
        <v>12.600000000000001</v>
      </c>
      <c r="K1637" s="55" t="str">
        <f>IF(Table1[[#This Row],[On Hand Stock (units)]]&gt;J1637,"Yes","No")</f>
        <v>Yes</v>
      </c>
      <c r="L1637" s="55">
        <f>Table1[[#This Row],[Lead Time (days)]]/Table1[[#This Row],[S-OTD]]</f>
        <v>35.294117647058826</v>
      </c>
      <c r="M1637" s="55">
        <f>(Table1[[#This Row],[Demand variability (COV)]]/100)*E1637</f>
        <v>0.26880000000000004</v>
      </c>
      <c r="N1637" s="55">
        <f>AVERAGE(Table1[[#This Row],[Lead Time (days)]],Table1[[#This Row],[Exp. Lead time]])</f>
        <v>32.647058823529413</v>
      </c>
      <c r="O1637" s="55">
        <f>(Table1[[#This Row],[Exp. Lead time]]-N1637)^2</f>
        <v>7.0069204152249203</v>
      </c>
      <c r="P1637" s="55">
        <v>7.0069204152249203</v>
      </c>
      <c r="Q1637" s="55">
        <f>1.64*SQRT(Table1[[#This Row],[Lead Time (days)]]*(M1637^2)+Table1[[#This Row],[APU
(units)]]*P1637)</f>
        <v>28.237459832921509</v>
      </c>
      <c r="R1637" s="58">
        <f>Table1[[#This Row],[Safety Stock]]+(E1637/30)*Table1[[#This Row],[Lead Time (days)]]</f>
        <v>70.237459832921502</v>
      </c>
      <c r="S1637" s="58" t="str">
        <f>IF(Table1[[#This Row],[On Hand Stock (units)]]&gt;R1637,"yes","no")</f>
        <v>no</v>
      </c>
      <c r="T1637" s="59">
        <f>Table1[[#This Row],[On Hand Stock (units)]]-J1637</f>
        <v>14.379529768994345</v>
      </c>
      <c r="U1637" s="59">
        <f>Table1[[#This Row],[Exp. Lead time]]*Table1[[#This Row],[APU
(units)]]/30</f>
        <v>49.411764705882355</v>
      </c>
      <c r="V1637" s="59">
        <f>Table1[[#This Row],[On Hand Stock (units)]]+U1637</f>
        <v>76.391294474876702</v>
      </c>
      <c r="W1637" s="59" t="str">
        <f>IF(Table1[[#This Row],[On hand quantity after purchase]]&gt;Table1[[#This Row],[APU  Projection for oct]],"Yes","No")</f>
        <v>Yes</v>
      </c>
      <c r="X1637" s="59">
        <f>AE1637-Table1[[#This Row],[On Hand Stock (units)]]</f>
        <v>-2094.0477329689938</v>
      </c>
      <c r="Y1637" s="59">
        <f>MAX(Table1[[#This Row],[Qty required to meet next quarter]],Table1[[#This Row],[MOQ/One lead time demand]])</f>
        <v>49.411764705882355</v>
      </c>
      <c r="Z1637" s="59">
        <f>Table1[[#This Row],[Qty to purchase]]*Table1[[#This Row],[Std. Price ($)]]</f>
        <v>2026.5374541176473</v>
      </c>
      <c r="AA1637" s="59"/>
      <c r="AB1637" s="59"/>
      <c r="AC1637" s="61">
        <f>Table1[[#This Row],[On Hand Stock (units)]]-(12*Table1[[#This Row],[APU
(units)]])</f>
        <v>-477.02047023100567</v>
      </c>
      <c r="AD1637" s="64">
        <v>-50.399999999999984</v>
      </c>
      <c r="AE1637" s="65">
        <f>AD1637*Table1[[#This Row],[Std. Price ($)]]</f>
        <v>-2067.0682031999995</v>
      </c>
    </row>
    <row r="1638" spans="1:31" ht="18.5" x14ac:dyDescent="0.35">
      <c r="A1638" s="46">
        <v>6038.4370720272918</v>
      </c>
      <c r="B1638" s="47">
        <v>55.908039000000009</v>
      </c>
      <c r="C1638" s="47">
        <v>10733.378175834807</v>
      </c>
      <c r="D1638" s="47">
        <f>Table1[[#This Row],[On-Hand Stock ($)]]/Table1[[#This Row],[Std. Price ($)]]</f>
        <v>191.98273392910104</v>
      </c>
      <c r="E1638" s="48">
        <v>74</v>
      </c>
      <c r="F1638" s="49">
        <v>1.2</v>
      </c>
      <c r="G1638" s="48">
        <v>1</v>
      </c>
      <c r="H1638" s="48">
        <v>1.52</v>
      </c>
      <c r="I1638" s="48">
        <v>44</v>
      </c>
      <c r="J1638" s="55">
        <f>Table1[[#This Row],[APU
(units)]]+(Table1[[#This Row],[APU Trend]]*Table1[[#This Row],[APU
(units)]])</f>
        <v>162.80000000000001</v>
      </c>
      <c r="K1638" s="55" t="str">
        <f>IF(Table1[[#This Row],[On Hand Stock (units)]]&gt;J1638,"Yes","No")</f>
        <v>Yes</v>
      </c>
      <c r="L1638" s="55">
        <f>Table1[[#This Row],[Lead Time (days)]]/Table1[[#This Row],[S-OTD]]</f>
        <v>44</v>
      </c>
      <c r="M1638" s="55">
        <f>(Table1[[#This Row],[Demand variability (COV)]]/100)*E1638</f>
        <v>1.1248</v>
      </c>
      <c r="N1638" s="55">
        <f>AVERAGE(Table1[[#This Row],[Lead Time (days)]],Table1[[#This Row],[Exp. Lead time]])</f>
        <v>44</v>
      </c>
      <c r="O1638" s="55">
        <f>(Table1[[#This Row],[Exp. Lead time]]-N1638)^2</f>
        <v>0</v>
      </c>
      <c r="P1638" s="55">
        <v>0</v>
      </c>
      <c r="Q1638" s="55">
        <f>1.64*SQRT(Table1[[#This Row],[Lead Time (days)]]*(M1638^2)+Table1[[#This Row],[APU
(units)]]*P1638)</f>
        <v>12.236169770548953</v>
      </c>
      <c r="R1638" s="58">
        <f>Table1[[#This Row],[Safety Stock]]+(E1638/30)*Table1[[#This Row],[Lead Time (days)]]</f>
        <v>120.76950310388229</v>
      </c>
      <c r="S1638" s="58" t="str">
        <f>IF(Table1[[#This Row],[On Hand Stock (units)]]&gt;R1638,"yes","no")</f>
        <v>yes</v>
      </c>
      <c r="T1638" s="59">
        <f>Table1[[#This Row],[On Hand Stock (units)]]-J1638</f>
        <v>29.182733929101033</v>
      </c>
      <c r="U1638" s="59">
        <f>Table1[[#This Row],[Exp. Lead time]]*Table1[[#This Row],[APU
(units)]]/30</f>
        <v>108.53333333333333</v>
      </c>
      <c r="V1638" s="59">
        <f>Table1[[#This Row],[On Hand Stock (units)]]+U1638</f>
        <v>300.51606726243438</v>
      </c>
      <c r="W1638" s="59" t="str">
        <f>IF(Table1[[#This Row],[On hand quantity after purchase]]&gt;Table1[[#This Row],[APU  Projection for oct]],"Yes","No")</f>
        <v>Yes</v>
      </c>
      <c r="X1638" s="59">
        <f>AE1638-Table1[[#This Row],[On Hand Stock (units)]]</f>
        <v>42007.405103270903</v>
      </c>
      <c r="Y1638" s="59">
        <f>MAX(Table1[[#This Row],[Qty required to meet next quarter]],Table1[[#This Row],[MOQ/One lead time demand]])</f>
        <v>42007.405103270903</v>
      </c>
      <c r="Z1638" s="59">
        <f>Table1[[#This Row],[Qty to purchase]]*Table1[[#This Row],[Std. Price ($)]]</f>
        <v>2348551.642802469</v>
      </c>
      <c r="AA1638" s="59"/>
      <c r="AB1638" s="59"/>
      <c r="AC1638" s="61">
        <f>Table1[[#This Row],[On Hand Stock (units)]]-(12*Table1[[#This Row],[APU
(units)]])</f>
        <v>-696.01726607089893</v>
      </c>
      <c r="AD1638" s="64">
        <v>754.8</v>
      </c>
      <c r="AE1638" s="65">
        <f>AD1638*Table1[[#This Row],[Std. Price ($)]]</f>
        <v>42199.387837200004</v>
      </c>
    </row>
    <row r="1639" spans="1:31" ht="18.5" x14ac:dyDescent="0.35">
      <c r="A1639" s="46">
        <v>58786.997466267509</v>
      </c>
      <c r="B1639" s="47">
        <v>29.473895000000002</v>
      </c>
      <c r="C1639" s="47">
        <v>1164.9431836470999</v>
      </c>
      <c r="D1639" s="47">
        <f>Table1[[#This Row],[On-Hand Stock ($)]]/Table1[[#This Row],[Std. Price ($)]]</f>
        <v>39.524575345304712</v>
      </c>
      <c r="E1639" s="48">
        <v>34</v>
      </c>
      <c r="F1639" s="49">
        <v>1.2</v>
      </c>
      <c r="G1639" s="48">
        <v>1</v>
      </c>
      <c r="H1639" s="48">
        <v>0.82</v>
      </c>
      <c r="I1639" s="48">
        <v>30</v>
      </c>
      <c r="J1639" s="55">
        <f>Table1[[#This Row],[APU
(units)]]+(Table1[[#This Row],[APU Trend]]*Table1[[#This Row],[APU
(units)]])</f>
        <v>74.8</v>
      </c>
      <c r="K1639" s="55" t="str">
        <f>IF(Table1[[#This Row],[On Hand Stock (units)]]&gt;J1639,"Yes","No")</f>
        <v>No</v>
      </c>
      <c r="L1639" s="55">
        <f>Table1[[#This Row],[Lead Time (days)]]/Table1[[#This Row],[S-OTD]]</f>
        <v>30</v>
      </c>
      <c r="M1639" s="55">
        <f>(Table1[[#This Row],[Demand variability (COV)]]/100)*E1639</f>
        <v>0.27879999999999994</v>
      </c>
      <c r="N1639" s="55">
        <f>AVERAGE(Table1[[#This Row],[Lead Time (days)]],Table1[[#This Row],[Exp. Lead time]])</f>
        <v>30</v>
      </c>
      <c r="O1639" s="55">
        <f>(Table1[[#This Row],[Exp. Lead time]]-N1639)^2</f>
        <v>0</v>
      </c>
      <c r="P1639" s="55">
        <v>0</v>
      </c>
      <c r="Q1639" s="55">
        <f>1.64*SQRT(Table1[[#This Row],[Lead Time (days)]]*(M1639^2)+Table1[[#This Row],[APU
(units)]]*P1639)</f>
        <v>2.5043628041320205</v>
      </c>
      <c r="R1639" s="58">
        <f>Table1[[#This Row],[Safety Stock]]+(E1639/30)*Table1[[#This Row],[Lead Time (days)]]</f>
        <v>36.504362804132022</v>
      </c>
      <c r="S1639" s="58" t="str">
        <f>IF(Table1[[#This Row],[On Hand Stock (units)]]&gt;R1639,"yes","no")</f>
        <v>yes</v>
      </c>
      <c r="T1639" s="59">
        <f>Table1[[#This Row],[On Hand Stock (units)]]-J1639</f>
        <v>-35.275424654695286</v>
      </c>
      <c r="U1639" s="59">
        <f>Table1[[#This Row],[Exp. Lead time]]*Table1[[#This Row],[APU
(units)]]/30</f>
        <v>34</v>
      </c>
      <c r="V1639" s="59">
        <f>Table1[[#This Row],[On Hand Stock (units)]]+U1639</f>
        <v>73.524575345304712</v>
      </c>
      <c r="W1639" s="59" t="str">
        <f>IF(Table1[[#This Row],[On hand quantity after purchase]]&gt;Table1[[#This Row],[APU  Projection for oct]],"Yes","No")</f>
        <v>No</v>
      </c>
      <c r="X1639" s="59">
        <f>AE1639-Table1[[#This Row],[On Hand Stock (units)]]</f>
        <v>10182.022210654693</v>
      </c>
      <c r="Y1639" s="59">
        <f>MAX(Table1[[#This Row],[Qty required to meet next quarter]],Table1[[#This Row],[MOQ/One lead time demand]])</f>
        <v>10182.022210654693</v>
      </c>
      <c r="Z1639" s="59">
        <f>Table1[[#This Row],[Qty to purchase]]*Table1[[#This Row],[Std. Price ($)]]</f>
        <v>300103.85352450435</v>
      </c>
      <c r="AA1639" s="59"/>
      <c r="AB1639" s="59"/>
      <c r="AC1639" s="61">
        <f>Table1[[#This Row],[On Hand Stock (units)]]-(12*Table1[[#This Row],[APU
(units)]])</f>
        <v>-368.4754246546953</v>
      </c>
      <c r="AD1639" s="64">
        <v>346.79999999999995</v>
      </c>
      <c r="AE1639" s="65">
        <f>AD1639*Table1[[#This Row],[Std. Price ($)]]</f>
        <v>10221.546785999999</v>
      </c>
    </row>
    <row r="1640" spans="1:31" ht="18.5" x14ac:dyDescent="0.35">
      <c r="A1640" s="46">
        <v>64638.53689229767</v>
      </c>
      <c r="B1640" s="47">
        <v>26.352304000000004</v>
      </c>
      <c r="C1640" s="47">
        <v>1092.0691157505487</v>
      </c>
      <c r="D1640" s="47">
        <f>Table1[[#This Row],[On-Hand Stock ($)]]/Table1[[#This Row],[Std. Price ($)]]</f>
        <v>41.441124683084581</v>
      </c>
      <c r="E1640" s="48">
        <v>34</v>
      </c>
      <c r="F1640" s="49">
        <v>-0.4</v>
      </c>
      <c r="G1640" s="48">
        <v>0.75</v>
      </c>
      <c r="H1640" s="48">
        <v>0.82</v>
      </c>
      <c r="I1640" s="48">
        <v>30</v>
      </c>
      <c r="J1640" s="55">
        <f>Table1[[#This Row],[APU
(units)]]+(Table1[[#This Row],[APU Trend]]*Table1[[#This Row],[APU
(units)]])</f>
        <v>20.399999999999999</v>
      </c>
      <c r="K1640" s="55" t="str">
        <f>IF(Table1[[#This Row],[On Hand Stock (units)]]&gt;J1640,"Yes","No")</f>
        <v>Yes</v>
      </c>
      <c r="L1640" s="55">
        <f>Table1[[#This Row],[Lead Time (days)]]/Table1[[#This Row],[S-OTD]]</f>
        <v>40</v>
      </c>
      <c r="M1640" s="55">
        <f>(Table1[[#This Row],[Demand variability (COV)]]/100)*E1640</f>
        <v>0.27879999999999994</v>
      </c>
      <c r="N1640" s="55">
        <f>AVERAGE(Table1[[#This Row],[Lead Time (days)]],Table1[[#This Row],[Exp. Lead time]])</f>
        <v>35</v>
      </c>
      <c r="O1640" s="55">
        <f>(Table1[[#This Row],[Exp. Lead time]]-N1640)^2</f>
        <v>25</v>
      </c>
      <c r="P1640" s="55">
        <v>25</v>
      </c>
      <c r="Q1640" s="55">
        <f>1.64*SQRT(Table1[[#This Row],[Lead Time (days)]]*(M1640^2)+Table1[[#This Row],[APU
(units)]]*P1640)</f>
        <v>47.879346623097518</v>
      </c>
      <c r="R1640" s="58">
        <f>Table1[[#This Row],[Safety Stock]]+(E1640/30)*Table1[[#This Row],[Lead Time (days)]]</f>
        <v>81.879346623097518</v>
      </c>
      <c r="S1640" s="58" t="str">
        <f>IF(Table1[[#This Row],[On Hand Stock (units)]]&gt;R1640,"yes","no")</f>
        <v>no</v>
      </c>
      <c r="T1640" s="59">
        <f>Table1[[#This Row],[On Hand Stock (units)]]-J1640</f>
        <v>21.041124683084583</v>
      </c>
      <c r="U1640" s="59">
        <f>Table1[[#This Row],[Exp. Lead time]]*Table1[[#This Row],[APU
(units)]]/30</f>
        <v>45.333333333333336</v>
      </c>
      <c r="V1640" s="59">
        <f>Table1[[#This Row],[On Hand Stock (units)]]+U1640</f>
        <v>86.774458016417924</v>
      </c>
      <c r="W1640" s="59" t="str">
        <f>IF(Table1[[#This Row],[On hand quantity after purchase]]&gt;Table1[[#This Row],[APU  Projection for oct]],"Yes","No")</f>
        <v>Yes</v>
      </c>
      <c r="X1640" s="59">
        <f>AE1640-Table1[[#This Row],[On Hand Stock (units)]]</f>
        <v>496.14587691691531</v>
      </c>
      <c r="Y1640" s="59">
        <f>MAX(Table1[[#This Row],[Qty required to meet next quarter]],Table1[[#This Row],[MOQ/One lead time demand]])</f>
        <v>496.14587691691531</v>
      </c>
      <c r="Z1640" s="59">
        <f>Table1[[#This Row],[Qty to purchase]]*Table1[[#This Row],[Std. Price ($)]]</f>
        <v>13074.586976861137</v>
      </c>
      <c r="AA1640" s="59"/>
      <c r="AB1640" s="59"/>
      <c r="AC1640" s="61">
        <f>Table1[[#This Row],[On Hand Stock (units)]]-(12*Table1[[#This Row],[APU
(units)]])</f>
        <v>-366.55887531691542</v>
      </c>
      <c r="AD1640" s="64">
        <v>20.399999999999991</v>
      </c>
      <c r="AE1640" s="65">
        <f>AD1640*Table1[[#This Row],[Std. Price ($)]]</f>
        <v>537.58700159999989</v>
      </c>
    </row>
    <row r="1641" spans="1:31" ht="18.5" x14ac:dyDescent="0.35">
      <c r="A1641" s="46">
        <v>69829.514547343613</v>
      </c>
      <c r="B1641" s="47">
        <v>22.412313000000001</v>
      </c>
      <c r="C1641" s="47">
        <v>1106.8992848421128</v>
      </c>
      <c r="D1641" s="47">
        <f>Table1[[#This Row],[On-Hand Stock ($)]]/Table1[[#This Row],[Std. Price ($)]]</f>
        <v>49.387998679213197</v>
      </c>
      <c r="E1641" s="48">
        <v>34</v>
      </c>
      <c r="F1641" s="49">
        <v>0.5</v>
      </c>
      <c r="G1641" s="48">
        <v>1</v>
      </c>
      <c r="H1641" s="48">
        <v>0.82</v>
      </c>
      <c r="I1641" s="48">
        <v>37</v>
      </c>
      <c r="J1641" s="55">
        <f>Table1[[#This Row],[APU
(units)]]+(Table1[[#This Row],[APU Trend]]*Table1[[#This Row],[APU
(units)]])</f>
        <v>51</v>
      </c>
      <c r="K1641" s="55" t="str">
        <f>IF(Table1[[#This Row],[On Hand Stock (units)]]&gt;J1641,"Yes","No")</f>
        <v>No</v>
      </c>
      <c r="L1641" s="55">
        <f>Table1[[#This Row],[Lead Time (days)]]/Table1[[#This Row],[S-OTD]]</f>
        <v>37</v>
      </c>
      <c r="M1641" s="55">
        <f>(Table1[[#This Row],[Demand variability (COV)]]/100)*E1641</f>
        <v>0.27879999999999994</v>
      </c>
      <c r="N1641" s="55">
        <f>AVERAGE(Table1[[#This Row],[Lead Time (days)]],Table1[[#This Row],[Exp. Lead time]])</f>
        <v>37</v>
      </c>
      <c r="O1641" s="55">
        <f>(Table1[[#This Row],[Exp. Lead time]]-N1641)^2</f>
        <v>0</v>
      </c>
      <c r="P1641" s="55">
        <v>0</v>
      </c>
      <c r="Q1641" s="55">
        <f>1.64*SQRT(Table1[[#This Row],[Lead Time (days)]]*(M1641^2)+Table1[[#This Row],[APU
(units)]]*P1641)</f>
        <v>2.7812336772533151</v>
      </c>
      <c r="R1641" s="58">
        <f>Table1[[#This Row],[Safety Stock]]+(E1641/30)*Table1[[#This Row],[Lead Time (days)]]</f>
        <v>44.714567010586649</v>
      </c>
      <c r="S1641" s="58" t="str">
        <f>IF(Table1[[#This Row],[On Hand Stock (units)]]&gt;R1641,"yes","no")</f>
        <v>yes</v>
      </c>
      <c r="T1641" s="59">
        <f>Table1[[#This Row],[On Hand Stock (units)]]-J1641</f>
        <v>-1.6120013207868027</v>
      </c>
      <c r="U1641" s="59">
        <f>Table1[[#This Row],[Exp. Lead time]]*Table1[[#This Row],[APU
(units)]]/30</f>
        <v>41.93333333333333</v>
      </c>
      <c r="V1641" s="59">
        <f>Table1[[#This Row],[On Hand Stock (units)]]+U1641</f>
        <v>91.32133201254652</v>
      </c>
      <c r="W1641" s="59" t="str">
        <f>IF(Table1[[#This Row],[On hand quantity after purchase]]&gt;Table1[[#This Row],[APU  Projection for oct]],"Yes","No")</f>
        <v>Yes</v>
      </c>
      <c r="X1641" s="59">
        <f>AE1641-Table1[[#This Row],[On Hand Stock (units)]]</f>
        <v>4522.7238533207865</v>
      </c>
      <c r="Y1641" s="59">
        <f>MAX(Table1[[#This Row],[Qty required to meet next quarter]],Table1[[#This Row],[MOQ/One lead time demand]])</f>
        <v>4522.7238533207865</v>
      </c>
      <c r="Z1641" s="59">
        <f>Table1[[#This Row],[Qty to purchase]]*Table1[[#This Row],[Std. Price ($)]]</f>
        <v>101364.70261319156</v>
      </c>
      <c r="AA1641" s="59"/>
      <c r="AB1641" s="59"/>
      <c r="AC1641" s="61">
        <f>Table1[[#This Row],[On Hand Stock (units)]]-(12*Table1[[#This Row],[APU
(units)]])</f>
        <v>-358.61200132078682</v>
      </c>
      <c r="AD1641" s="64">
        <v>204</v>
      </c>
      <c r="AE1641" s="65">
        <f>AD1641*Table1[[#This Row],[Std. Price ($)]]</f>
        <v>4572.111852</v>
      </c>
    </row>
    <row r="1642" spans="1:31" ht="18.5" x14ac:dyDescent="0.35">
      <c r="A1642" s="46">
        <v>65187.641517148084</v>
      </c>
      <c r="B1642" s="47">
        <v>24.516756000000004</v>
      </c>
      <c r="C1642" s="47">
        <v>1019.3885282194666</v>
      </c>
      <c r="D1642" s="47">
        <f>Table1[[#This Row],[On-Hand Stock ($)]]/Table1[[#This Row],[Std. Price ($)]]</f>
        <v>41.579258210974828</v>
      </c>
      <c r="E1642" s="48">
        <v>34</v>
      </c>
      <c r="F1642" s="49">
        <v>1.2</v>
      </c>
      <c r="G1642" s="48">
        <v>0.75</v>
      </c>
      <c r="H1642" s="48">
        <v>0.82</v>
      </c>
      <c r="I1642" s="48">
        <v>30</v>
      </c>
      <c r="J1642" s="55">
        <f>Table1[[#This Row],[APU
(units)]]+(Table1[[#This Row],[APU Trend]]*Table1[[#This Row],[APU
(units)]])</f>
        <v>74.8</v>
      </c>
      <c r="K1642" s="55" t="str">
        <f>IF(Table1[[#This Row],[On Hand Stock (units)]]&gt;J1642,"Yes","No")</f>
        <v>No</v>
      </c>
      <c r="L1642" s="55">
        <f>Table1[[#This Row],[Lead Time (days)]]/Table1[[#This Row],[S-OTD]]</f>
        <v>40</v>
      </c>
      <c r="M1642" s="55">
        <f>(Table1[[#This Row],[Demand variability (COV)]]/100)*E1642</f>
        <v>0.27879999999999994</v>
      </c>
      <c r="N1642" s="55">
        <f>AVERAGE(Table1[[#This Row],[Lead Time (days)]],Table1[[#This Row],[Exp. Lead time]])</f>
        <v>35</v>
      </c>
      <c r="O1642" s="55">
        <f>(Table1[[#This Row],[Exp. Lead time]]-N1642)^2</f>
        <v>25</v>
      </c>
      <c r="P1642" s="55">
        <v>25</v>
      </c>
      <c r="Q1642" s="55">
        <f>1.64*SQRT(Table1[[#This Row],[Lead Time (days)]]*(M1642^2)+Table1[[#This Row],[APU
(units)]]*P1642)</f>
        <v>47.879346623097518</v>
      </c>
      <c r="R1642" s="58">
        <f>Table1[[#This Row],[Safety Stock]]+(E1642/30)*Table1[[#This Row],[Lead Time (days)]]</f>
        <v>81.879346623097518</v>
      </c>
      <c r="S1642" s="58" t="str">
        <f>IF(Table1[[#This Row],[On Hand Stock (units)]]&gt;R1642,"yes","no")</f>
        <v>no</v>
      </c>
      <c r="T1642" s="59">
        <f>Table1[[#This Row],[On Hand Stock (units)]]-J1642</f>
        <v>-33.220741789025169</v>
      </c>
      <c r="U1642" s="59">
        <f>Table1[[#This Row],[Exp. Lead time]]*Table1[[#This Row],[APU
(units)]]/30</f>
        <v>45.333333333333336</v>
      </c>
      <c r="V1642" s="59">
        <f>Table1[[#This Row],[On Hand Stock (units)]]+U1642</f>
        <v>86.912591544308157</v>
      </c>
      <c r="W1642" s="59" t="str">
        <f>IF(Table1[[#This Row],[On hand quantity after purchase]]&gt;Table1[[#This Row],[APU  Projection for oct]],"Yes","No")</f>
        <v>Yes</v>
      </c>
      <c r="X1642" s="59">
        <f>AE1642-Table1[[#This Row],[On Hand Stock (units)]]</f>
        <v>8460.831722589026</v>
      </c>
      <c r="Y1642" s="59">
        <f>MAX(Table1[[#This Row],[Qty required to meet next quarter]],Table1[[#This Row],[MOQ/One lead time demand]])</f>
        <v>8460.831722589026</v>
      </c>
      <c r="Z1642" s="59">
        <f>Table1[[#This Row],[Qty to purchase]]*Table1[[#This Row],[Std. Price ($)]]</f>
        <v>207432.14689977487</v>
      </c>
      <c r="AA1642" s="59"/>
      <c r="AB1642" s="59"/>
      <c r="AC1642" s="61">
        <f>Table1[[#This Row],[On Hand Stock (units)]]-(12*Table1[[#This Row],[APU
(units)]])</f>
        <v>-366.42074178902516</v>
      </c>
      <c r="AD1642" s="64">
        <v>346.79999999999995</v>
      </c>
      <c r="AE1642" s="65">
        <f>AD1642*Table1[[#This Row],[Std. Price ($)]]</f>
        <v>8502.4109808000012</v>
      </c>
    </row>
    <row r="1643" spans="1:31" ht="18.5" x14ac:dyDescent="0.35">
      <c r="A1643" s="46">
        <v>40051.270235325799</v>
      </c>
      <c r="B1643" s="47">
        <v>29.473895000000002</v>
      </c>
      <c r="C1643" s="47">
        <v>1164.9431836470999</v>
      </c>
      <c r="D1643" s="47">
        <f>Table1[[#This Row],[On-Hand Stock ($)]]/Table1[[#This Row],[Std. Price ($)]]</f>
        <v>39.524575345304712</v>
      </c>
      <c r="E1643" s="48">
        <v>34</v>
      </c>
      <c r="F1643" s="49">
        <v>-0.2</v>
      </c>
      <c r="G1643" s="48">
        <v>1</v>
      </c>
      <c r="H1643" s="48">
        <v>0.82</v>
      </c>
      <c r="I1643" s="48">
        <v>30</v>
      </c>
      <c r="J1643" s="55">
        <f>Table1[[#This Row],[APU
(units)]]+(Table1[[#This Row],[APU Trend]]*Table1[[#This Row],[APU
(units)]])</f>
        <v>27.2</v>
      </c>
      <c r="K1643" s="55" t="str">
        <f>IF(Table1[[#This Row],[On Hand Stock (units)]]&gt;J1643,"Yes","No")</f>
        <v>Yes</v>
      </c>
      <c r="L1643" s="55">
        <f>Table1[[#This Row],[Lead Time (days)]]/Table1[[#This Row],[S-OTD]]</f>
        <v>30</v>
      </c>
      <c r="M1643" s="55">
        <f>(Table1[[#This Row],[Demand variability (COV)]]/100)*E1643</f>
        <v>0.27879999999999994</v>
      </c>
      <c r="N1643" s="55">
        <f>AVERAGE(Table1[[#This Row],[Lead Time (days)]],Table1[[#This Row],[Exp. Lead time]])</f>
        <v>30</v>
      </c>
      <c r="O1643" s="55">
        <f>(Table1[[#This Row],[Exp. Lead time]]-N1643)^2</f>
        <v>0</v>
      </c>
      <c r="P1643" s="55">
        <v>0</v>
      </c>
      <c r="Q1643" s="55">
        <f>1.64*SQRT(Table1[[#This Row],[Lead Time (days)]]*(M1643^2)+Table1[[#This Row],[APU
(units)]]*P1643)</f>
        <v>2.5043628041320205</v>
      </c>
      <c r="R1643" s="58">
        <f>Table1[[#This Row],[Safety Stock]]+(E1643/30)*Table1[[#This Row],[Lead Time (days)]]</f>
        <v>36.504362804132022</v>
      </c>
      <c r="S1643" s="58" t="str">
        <f>IF(Table1[[#This Row],[On Hand Stock (units)]]&gt;R1643,"yes","no")</f>
        <v>yes</v>
      </c>
      <c r="T1643" s="59">
        <f>Table1[[#This Row],[On Hand Stock (units)]]-J1643</f>
        <v>12.324575345304712</v>
      </c>
      <c r="U1643" s="59">
        <f>Table1[[#This Row],[Exp. Lead time]]*Table1[[#This Row],[APU
(units)]]/30</f>
        <v>34</v>
      </c>
      <c r="V1643" s="59">
        <f>Table1[[#This Row],[On Hand Stock (units)]]+U1643</f>
        <v>73.524575345304712</v>
      </c>
      <c r="W1643" s="59" t="str">
        <f>IF(Table1[[#This Row],[On hand quantity after purchase]]&gt;Table1[[#This Row],[APU  Projection for oct]],"Yes","No")</f>
        <v>Yes</v>
      </c>
      <c r="X1643" s="59">
        <f>AE1643-Table1[[#This Row],[On Hand Stock (units)]]</f>
        <v>1764.2777986546951</v>
      </c>
      <c r="Y1643" s="59">
        <f>MAX(Table1[[#This Row],[Qty required to meet next quarter]],Table1[[#This Row],[MOQ/One lead time demand]])</f>
        <v>1764.2777986546951</v>
      </c>
      <c r="Z1643" s="59">
        <f>Table1[[#This Row],[Qty to purchase]]*Table1[[#This Row],[Std. Price ($)]]</f>
        <v>52000.138588379625</v>
      </c>
      <c r="AA1643" s="59"/>
      <c r="AB1643" s="59"/>
      <c r="AC1643" s="61">
        <f>Table1[[#This Row],[On Hand Stock (units)]]-(12*Table1[[#This Row],[APU
(units)]])</f>
        <v>-368.4754246546953</v>
      </c>
      <c r="AD1643" s="64">
        <v>61.199999999999989</v>
      </c>
      <c r="AE1643" s="65">
        <f>AD1643*Table1[[#This Row],[Std. Price ($)]]</f>
        <v>1803.8023739999999</v>
      </c>
    </row>
    <row r="1644" spans="1:31" ht="18.5" x14ac:dyDescent="0.35">
      <c r="A1644" s="46">
        <v>85361.352775510051</v>
      </c>
      <c r="B1644" s="47">
        <v>21.816058000000002</v>
      </c>
      <c r="C1644" s="47">
        <v>874.90276042884</v>
      </c>
      <c r="D1644" s="47">
        <f>Table1[[#This Row],[On-Hand Stock ($)]]/Table1[[#This Row],[Std. Price ($)]]</f>
        <v>40.103613605576221</v>
      </c>
      <c r="E1644" s="48">
        <v>34</v>
      </c>
      <c r="F1644" s="49">
        <v>-0.1</v>
      </c>
      <c r="G1644" s="48">
        <v>1</v>
      </c>
      <c r="H1644" s="48">
        <v>0.82</v>
      </c>
      <c r="I1644" s="48">
        <v>30</v>
      </c>
      <c r="J1644" s="55">
        <f>Table1[[#This Row],[APU
(units)]]+(Table1[[#This Row],[APU Trend]]*Table1[[#This Row],[APU
(units)]])</f>
        <v>30.6</v>
      </c>
      <c r="K1644" s="55" t="str">
        <f>IF(Table1[[#This Row],[On Hand Stock (units)]]&gt;J1644,"Yes","No")</f>
        <v>Yes</v>
      </c>
      <c r="L1644" s="55">
        <f>Table1[[#This Row],[Lead Time (days)]]/Table1[[#This Row],[S-OTD]]</f>
        <v>30</v>
      </c>
      <c r="M1644" s="55">
        <f>(Table1[[#This Row],[Demand variability (COV)]]/100)*E1644</f>
        <v>0.27879999999999994</v>
      </c>
      <c r="N1644" s="55">
        <f>AVERAGE(Table1[[#This Row],[Lead Time (days)]],Table1[[#This Row],[Exp. Lead time]])</f>
        <v>30</v>
      </c>
      <c r="O1644" s="55">
        <f>(Table1[[#This Row],[Exp. Lead time]]-N1644)^2</f>
        <v>0</v>
      </c>
      <c r="P1644" s="55">
        <v>0</v>
      </c>
      <c r="Q1644" s="55">
        <f>1.64*SQRT(Table1[[#This Row],[Lead Time (days)]]*(M1644^2)+Table1[[#This Row],[APU
(units)]]*P1644)</f>
        <v>2.5043628041320205</v>
      </c>
      <c r="R1644" s="58">
        <f>Table1[[#This Row],[Safety Stock]]+(E1644/30)*Table1[[#This Row],[Lead Time (days)]]</f>
        <v>36.504362804132022</v>
      </c>
      <c r="S1644" s="58" t="str">
        <f>IF(Table1[[#This Row],[On Hand Stock (units)]]&gt;R1644,"yes","no")</f>
        <v>yes</v>
      </c>
      <c r="T1644" s="59">
        <f>Table1[[#This Row],[On Hand Stock (units)]]-J1644</f>
        <v>9.5036136055762199</v>
      </c>
      <c r="U1644" s="59">
        <f>Table1[[#This Row],[Exp. Lead time]]*Table1[[#This Row],[APU
(units)]]/30</f>
        <v>34</v>
      </c>
      <c r="V1644" s="59">
        <f>Table1[[#This Row],[On Hand Stock (units)]]+U1644</f>
        <v>74.103613605576214</v>
      </c>
      <c r="W1644" s="59" t="str">
        <f>IF(Table1[[#This Row],[On hand quantity after purchase]]&gt;Table1[[#This Row],[APU  Projection for oct]],"Yes","No")</f>
        <v>Yes</v>
      </c>
      <c r="X1644" s="59">
        <f>AE1644-Table1[[#This Row],[On Hand Stock (units)]]</f>
        <v>1740.0867191944239</v>
      </c>
      <c r="Y1644" s="59">
        <f>MAX(Table1[[#This Row],[Qty required to meet next quarter]],Table1[[#This Row],[MOQ/One lead time demand]])</f>
        <v>1740.0867191944239</v>
      </c>
      <c r="Z1644" s="59">
        <f>Table1[[#This Row],[Qty to purchase]]*Table1[[#This Row],[Std. Price ($)]]</f>
        <v>37961.83279097527</v>
      </c>
      <c r="AA1644" s="59"/>
      <c r="AB1644" s="59"/>
      <c r="AC1644" s="61">
        <f>Table1[[#This Row],[On Hand Stock (units)]]-(12*Table1[[#This Row],[APU
(units)]])</f>
        <v>-367.89638639442376</v>
      </c>
      <c r="AD1644" s="64">
        <v>81.599999999999994</v>
      </c>
      <c r="AE1644" s="65">
        <f>AD1644*Table1[[#This Row],[Std. Price ($)]]</f>
        <v>1780.1903328000001</v>
      </c>
    </row>
    <row r="1645" spans="1:31" ht="18.5" x14ac:dyDescent="0.35">
      <c r="A1645" s="46">
        <v>37091.966535578635</v>
      </c>
      <c r="B1645" s="47">
        <v>9.0724920000000004</v>
      </c>
      <c r="C1645" s="47">
        <v>102.02372416690669</v>
      </c>
      <c r="D1645" s="47">
        <f>Table1[[#This Row],[On-Hand Stock ($)]]/Table1[[#This Row],[Std. Price ($)]]</f>
        <v>11.245391472035102</v>
      </c>
      <c r="E1645" s="48">
        <v>10</v>
      </c>
      <c r="F1645" s="49">
        <v>1.2</v>
      </c>
      <c r="G1645" s="48">
        <v>1</v>
      </c>
      <c r="H1645" s="48">
        <v>1.1599999999999999</v>
      </c>
      <c r="I1645" s="48">
        <v>23</v>
      </c>
      <c r="J1645" s="55">
        <f>Table1[[#This Row],[APU
(units)]]+(Table1[[#This Row],[APU Trend]]*Table1[[#This Row],[APU
(units)]])</f>
        <v>22</v>
      </c>
      <c r="K1645" s="55" t="str">
        <f>IF(Table1[[#This Row],[On Hand Stock (units)]]&gt;J1645,"Yes","No")</f>
        <v>No</v>
      </c>
      <c r="L1645" s="55">
        <f>Table1[[#This Row],[Lead Time (days)]]/Table1[[#This Row],[S-OTD]]</f>
        <v>23</v>
      </c>
      <c r="M1645" s="55">
        <f>(Table1[[#This Row],[Demand variability (COV)]]/100)*E1645</f>
        <v>0.11599999999999999</v>
      </c>
      <c r="N1645" s="55">
        <f>AVERAGE(Table1[[#This Row],[Lead Time (days)]],Table1[[#This Row],[Exp. Lead time]])</f>
        <v>23</v>
      </c>
      <c r="O1645" s="55">
        <f>(Table1[[#This Row],[Exp. Lead time]]-N1645)^2</f>
        <v>0</v>
      </c>
      <c r="P1645" s="55">
        <v>0</v>
      </c>
      <c r="Q1645" s="55">
        <f>1.64*SQRT(Table1[[#This Row],[Lead Time (days)]]*(M1645^2)+Table1[[#This Row],[APU
(units)]]*P1645)</f>
        <v>0.91235898899501167</v>
      </c>
      <c r="R1645" s="58">
        <f>Table1[[#This Row],[Safety Stock]]+(E1645/30)*Table1[[#This Row],[Lead Time (days)]]</f>
        <v>8.5790256556616775</v>
      </c>
      <c r="S1645" s="58" t="str">
        <f>IF(Table1[[#This Row],[On Hand Stock (units)]]&gt;R1645,"yes","no")</f>
        <v>yes</v>
      </c>
      <c r="T1645" s="59">
        <f>Table1[[#This Row],[On Hand Stock (units)]]-J1645</f>
        <v>-10.754608527964898</v>
      </c>
      <c r="U1645" s="59">
        <f>Table1[[#This Row],[Exp. Lead time]]*Table1[[#This Row],[APU
(units)]]/30</f>
        <v>7.666666666666667</v>
      </c>
      <c r="V1645" s="59">
        <f>Table1[[#This Row],[On Hand Stock (units)]]+U1645</f>
        <v>18.91205813870177</v>
      </c>
      <c r="W1645" s="59" t="str">
        <f>IF(Table1[[#This Row],[On hand quantity after purchase]]&gt;Table1[[#This Row],[APU  Projection for oct]],"Yes","No")</f>
        <v>No</v>
      </c>
      <c r="X1645" s="59">
        <f>AE1645-Table1[[#This Row],[On Hand Stock (units)]]</f>
        <v>914.14879252796493</v>
      </c>
      <c r="Y1645" s="59">
        <f>MAX(Table1[[#This Row],[Qty required to meet next quarter]],Table1[[#This Row],[MOQ/One lead time demand]])</f>
        <v>914.14879252796493</v>
      </c>
      <c r="Z1645" s="59">
        <f>Table1[[#This Row],[Qty to purchase]]*Table1[[#This Row],[Std. Price ($)]]</f>
        <v>8293.6076070196214</v>
      </c>
      <c r="AA1645" s="59"/>
      <c r="AB1645" s="59"/>
      <c r="AC1645" s="61">
        <f>Table1[[#This Row],[On Hand Stock (units)]]-(12*Table1[[#This Row],[APU
(units)]])</f>
        <v>-108.7546085279649</v>
      </c>
      <c r="AD1645" s="64">
        <v>102</v>
      </c>
      <c r="AE1645" s="65">
        <f>AD1645*Table1[[#This Row],[Std. Price ($)]]</f>
        <v>925.394184</v>
      </c>
    </row>
    <row r="1646" spans="1:31" ht="18.5" x14ac:dyDescent="0.35">
      <c r="A1646" s="46">
        <v>48685.61793384776</v>
      </c>
      <c r="B1646" s="47">
        <v>51.851140000000001</v>
      </c>
      <c r="C1646" s="47">
        <v>6846.3216537029621</v>
      </c>
      <c r="D1646" s="47">
        <f>Table1[[#This Row],[On-Hand Stock ($)]]/Table1[[#This Row],[Std. Price ($)]]</f>
        <v>132.03801601474842</v>
      </c>
      <c r="E1646" s="48">
        <v>58</v>
      </c>
      <c r="F1646" s="49">
        <v>-0.4</v>
      </c>
      <c r="G1646" s="48">
        <v>1</v>
      </c>
      <c r="H1646" s="48">
        <v>1.33</v>
      </c>
      <c r="I1646" s="48">
        <v>44</v>
      </c>
      <c r="J1646" s="55">
        <f>Table1[[#This Row],[APU
(units)]]+(Table1[[#This Row],[APU Trend]]*Table1[[#This Row],[APU
(units)]])</f>
        <v>34.799999999999997</v>
      </c>
      <c r="K1646" s="55" t="str">
        <f>IF(Table1[[#This Row],[On Hand Stock (units)]]&gt;J1646,"Yes","No")</f>
        <v>Yes</v>
      </c>
      <c r="L1646" s="55">
        <f>Table1[[#This Row],[Lead Time (days)]]/Table1[[#This Row],[S-OTD]]</f>
        <v>44</v>
      </c>
      <c r="M1646" s="55">
        <f>(Table1[[#This Row],[Demand variability (COV)]]/100)*E1646</f>
        <v>0.77140000000000009</v>
      </c>
      <c r="N1646" s="55">
        <f>AVERAGE(Table1[[#This Row],[Lead Time (days)]],Table1[[#This Row],[Exp. Lead time]])</f>
        <v>44</v>
      </c>
      <c r="O1646" s="55">
        <f>(Table1[[#This Row],[Exp. Lead time]]-N1646)^2</f>
        <v>0</v>
      </c>
      <c r="P1646" s="55">
        <v>0</v>
      </c>
      <c r="Q1646" s="55">
        <f>1.64*SQRT(Table1[[#This Row],[Lead Time (days)]]*(M1646^2)+Table1[[#This Row],[APU
(units)]]*P1646)</f>
        <v>8.3916975115589114</v>
      </c>
      <c r="R1646" s="58">
        <f>Table1[[#This Row],[Safety Stock]]+(E1646/30)*Table1[[#This Row],[Lead Time (days)]]</f>
        <v>93.45836417822558</v>
      </c>
      <c r="S1646" s="58" t="str">
        <f>IF(Table1[[#This Row],[On Hand Stock (units)]]&gt;R1646,"yes","no")</f>
        <v>yes</v>
      </c>
      <c r="T1646" s="59">
        <f>Table1[[#This Row],[On Hand Stock (units)]]-J1646</f>
        <v>97.238016014748425</v>
      </c>
      <c r="U1646" s="59">
        <f>Table1[[#This Row],[Exp. Lead time]]*Table1[[#This Row],[APU
(units)]]/30</f>
        <v>85.066666666666663</v>
      </c>
      <c r="V1646" s="59">
        <f>Table1[[#This Row],[On Hand Stock (units)]]+U1646</f>
        <v>217.10468268141508</v>
      </c>
      <c r="W1646" s="59" t="str">
        <f>IF(Table1[[#This Row],[On hand quantity after purchase]]&gt;Table1[[#This Row],[APU  Projection for oct]],"Yes","No")</f>
        <v>Yes</v>
      </c>
      <c r="X1646" s="59">
        <f>AE1646-Table1[[#This Row],[On Hand Stock (units)]]</f>
        <v>1672.3816559852507</v>
      </c>
      <c r="Y1646" s="59">
        <f>MAX(Table1[[#This Row],[Qty required to meet next quarter]],Table1[[#This Row],[MOQ/One lead time demand]])</f>
        <v>1672.3816559852507</v>
      </c>
      <c r="Z1646" s="59">
        <f>Table1[[#This Row],[Qty to purchase]]*Table1[[#This Row],[Std. Price ($)]]</f>
        <v>86714.89537792308</v>
      </c>
      <c r="AA1646" s="59"/>
      <c r="AB1646" s="59"/>
      <c r="AC1646" s="61">
        <f>Table1[[#This Row],[On Hand Stock (units)]]-(12*Table1[[#This Row],[APU
(units)]])</f>
        <v>-563.96198398525155</v>
      </c>
      <c r="AD1646" s="64">
        <v>34.799999999999983</v>
      </c>
      <c r="AE1646" s="65">
        <f>AD1646*Table1[[#This Row],[Std. Price ($)]]</f>
        <v>1804.4196719999991</v>
      </c>
    </row>
    <row r="1647" spans="1:31" ht="18.5" x14ac:dyDescent="0.35">
      <c r="A1647" s="46">
        <v>6647.5297473158053</v>
      </c>
      <c r="B1647" s="47">
        <v>21.921284</v>
      </c>
      <c r="C1647" s="47">
        <v>1219.2171813440668</v>
      </c>
      <c r="D1647" s="47">
        <f>Table1[[#This Row],[On-Hand Stock ($)]]/Table1[[#This Row],[Std. Price ($)]]</f>
        <v>55.617963863068731</v>
      </c>
      <c r="E1647" s="48">
        <v>50</v>
      </c>
      <c r="F1647" s="49">
        <v>-0.6</v>
      </c>
      <c r="G1647" s="48">
        <v>1</v>
      </c>
      <c r="H1647" s="48">
        <v>1.02</v>
      </c>
      <c r="I1647" s="48">
        <v>23</v>
      </c>
      <c r="J1647" s="55">
        <f>Table1[[#This Row],[APU
(units)]]+(Table1[[#This Row],[APU Trend]]*Table1[[#This Row],[APU
(units)]])</f>
        <v>20</v>
      </c>
      <c r="K1647" s="55" t="str">
        <f>IF(Table1[[#This Row],[On Hand Stock (units)]]&gt;J1647,"Yes","No")</f>
        <v>Yes</v>
      </c>
      <c r="L1647" s="55">
        <f>Table1[[#This Row],[Lead Time (days)]]/Table1[[#This Row],[S-OTD]]</f>
        <v>23</v>
      </c>
      <c r="M1647" s="55">
        <f>(Table1[[#This Row],[Demand variability (COV)]]/100)*E1647</f>
        <v>0.51</v>
      </c>
      <c r="N1647" s="55">
        <f>AVERAGE(Table1[[#This Row],[Lead Time (days)]],Table1[[#This Row],[Exp. Lead time]])</f>
        <v>23</v>
      </c>
      <c r="O1647" s="55">
        <f>(Table1[[#This Row],[Exp. Lead time]]-N1647)^2</f>
        <v>0</v>
      </c>
      <c r="P1647" s="55">
        <v>0</v>
      </c>
      <c r="Q1647" s="55">
        <f>1.64*SQRT(Table1[[#This Row],[Lead Time (days)]]*(M1647^2)+Table1[[#This Row],[APU
(units)]]*P1647)</f>
        <v>4.0112334860987584</v>
      </c>
      <c r="R1647" s="58">
        <f>Table1[[#This Row],[Safety Stock]]+(E1647/30)*Table1[[#This Row],[Lead Time (days)]]</f>
        <v>42.344566819432096</v>
      </c>
      <c r="S1647" s="58" t="str">
        <f>IF(Table1[[#This Row],[On Hand Stock (units)]]&gt;R1647,"yes","no")</f>
        <v>yes</v>
      </c>
      <c r="T1647" s="59">
        <f>Table1[[#This Row],[On Hand Stock (units)]]-J1647</f>
        <v>35.617963863068731</v>
      </c>
      <c r="U1647" s="59">
        <f>Table1[[#This Row],[Exp. Lead time]]*Table1[[#This Row],[APU
(units)]]/30</f>
        <v>38.333333333333336</v>
      </c>
      <c r="V1647" s="59">
        <f>Table1[[#This Row],[On Hand Stock (units)]]+U1647</f>
        <v>93.951297196402066</v>
      </c>
      <c r="W1647" s="59" t="str">
        <f>IF(Table1[[#This Row],[On hand quantity after purchase]]&gt;Table1[[#This Row],[APU  Projection for oct]],"Yes","No")</f>
        <v>Yes</v>
      </c>
      <c r="X1647" s="59">
        <f>AE1647-Table1[[#This Row],[On Hand Stock (units)]]</f>
        <v>-713.25648386306852</v>
      </c>
      <c r="Y1647" s="59">
        <f>MAX(Table1[[#This Row],[Qty required to meet next quarter]],Table1[[#This Row],[MOQ/One lead time demand]])</f>
        <v>38.333333333333336</v>
      </c>
      <c r="Z1647" s="59">
        <f>Table1[[#This Row],[Qty to purchase]]*Table1[[#This Row],[Std. Price ($)]]</f>
        <v>840.31588666666676</v>
      </c>
      <c r="AA1647" s="59"/>
      <c r="AB1647" s="59"/>
      <c r="AC1647" s="61">
        <f>Table1[[#This Row],[On Hand Stock (units)]]-(12*Table1[[#This Row],[APU
(units)]])</f>
        <v>-544.38203613693122</v>
      </c>
      <c r="AD1647" s="64">
        <v>-29.999999999999986</v>
      </c>
      <c r="AE1647" s="65">
        <f>AD1647*Table1[[#This Row],[Std. Price ($)]]</f>
        <v>-657.63851999999974</v>
      </c>
    </row>
    <row r="1648" spans="1:31" ht="18.5" x14ac:dyDescent="0.35">
      <c r="A1648" s="46">
        <v>95126.425023113756</v>
      </c>
      <c r="B1648" s="47">
        <v>641.46930100000009</v>
      </c>
      <c r="C1648" s="47">
        <v>17309.024072626824</v>
      </c>
      <c r="D1648" s="47">
        <f>Table1[[#This Row],[On-Hand Stock ($)]]/Table1[[#This Row],[Std. Price ($)]]</f>
        <v>26.983402082755042</v>
      </c>
      <c r="E1648" s="48">
        <v>50</v>
      </c>
      <c r="F1648" s="49">
        <v>0.5</v>
      </c>
      <c r="G1648" s="48">
        <v>0.82</v>
      </c>
      <c r="H1648" s="48">
        <v>0.86</v>
      </c>
      <c r="I1648" s="48">
        <v>16</v>
      </c>
      <c r="J1648" s="55">
        <f>Table1[[#This Row],[APU
(units)]]+(Table1[[#This Row],[APU Trend]]*Table1[[#This Row],[APU
(units)]])</f>
        <v>75</v>
      </c>
      <c r="K1648" s="55" t="str">
        <f>IF(Table1[[#This Row],[On Hand Stock (units)]]&gt;J1648,"Yes","No")</f>
        <v>No</v>
      </c>
      <c r="L1648" s="55">
        <f>Table1[[#This Row],[Lead Time (days)]]/Table1[[#This Row],[S-OTD]]</f>
        <v>19.512195121951219</v>
      </c>
      <c r="M1648" s="55">
        <f>(Table1[[#This Row],[Demand variability (COV)]]/100)*E1648</f>
        <v>0.43</v>
      </c>
      <c r="N1648" s="55">
        <f>AVERAGE(Table1[[#This Row],[Lead Time (days)]],Table1[[#This Row],[Exp. Lead time]])</f>
        <v>17.756097560975611</v>
      </c>
      <c r="O1648" s="55">
        <f>(Table1[[#This Row],[Exp. Lead time]]-N1648)^2</f>
        <v>3.0838786436644785</v>
      </c>
      <c r="P1648" s="55">
        <v>3.0838786436644785</v>
      </c>
      <c r="Q1648" s="55">
        <f>1.64*SQRT(Table1[[#This Row],[Lead Time (days)]]*(M1648^2)+Table1[[#This Row],[APU
(units)]]*P1648)</f>
        <v>20.559107778305922</v>
      </c>
      <c r="R1648" s="58">
        <f>Table1[[#This Row],[Safety Stock]]+(E1648/30)*Table1[[#This Row],[Lead Time (days)]]</f>
        <v>47.225774444972586</v>
      </c>
      <c r="S1648" s="58" t="str">
        <f>IF(Table1[[#This Row],[On Hand Stock (units)]]&gt;R1648,"yes","no")</f>
        <v>no</v>
      </c>
      <c r="T1648" s="59">
        <f>Table1[[#This Row],[On Hand Stock (units)]]-J1648</f>
        <v>-48.016597917244958</v>
      </c>
      <c r="U1648" s="59">
        <f>Table1[[#This Row],[Exp. Lead time]]*Table1[[#This Row],[APU
(units)]]/30</f>
        <v>32.520325203252035</v>
      </c>
      <c r="V1648" s="59">
        <f>Table1[[#This Row],[On Hand Stock (units)]]+U1648</f>
        <v>59.503727286007077</v>
      </c>
      <c r="W1648" s="59" t="str">
        <f>IF(Table1[[#This Row],[On hand quantity after purchase]]&gt;Table1[[#This Row],[APU  Projection for oct]],"Yes","No")</f>
        <v>No</v>
      </c>
      <c r="X1648" s="59">
        <f>AE1648-Table1[[#This Row],[On Hand Stock (units)]]</f>
        <v>192413.80689791727</v>
      </c>
      <c r="Y1648" s="59">
        <f>MAX(Table1[[#This Row],[Qty required to meet next quarter]],Table1[[#This Row],[MOQ/One lead time demand]])</f>
        <v>192413.80689791727</v>
      </c>
      <c r="Z1648" s="59">
        <f>Table1[[#This Row],[Qty to purchase]]*Table1[[#This Row],[Std. Price ($)]]</f>
        <v>123427550.21355599</v>
      </c>
      <c r="AA1648" s="59"/>
      <c r="AB1648" s="59"/>
      <c r="AC1648" s="61">
        <f>Table1[[#This Row],[On Hand Stock (units)]]-(12*Table1[[#This Row],[APU
(units)]])</f>
        <v>-573.01659791724501</v>
      </c>
      <c r="AD1648" s="64">
        <v>300</v>
      </c>
      <c r="AE1648" s="65">
        <f>AD1648*Table1[[#This Row],[Std. Price ($)]]</f>
        <v>192440.79030000002</v>
      </c>
    </row>
    <row r="1649" spans="1:31" ht="18.5" x14ac:dyDescent="0.35">
      <c r="A1649" s="46">
        <v>3316.9795875012674</v>
      </c>
      <c r="B1649" s="47">
        <v>183.54020299999999</v>
      </c>
      <c r="C1649" s="47">
        <v>3226.9509675658192</v>
      </c>
      <c r="D1649" s="47">
        <f>Table1[[#This Row],[On-Hand Stock ($)]]/Table1[[#This Row],[Std. Price ($)]]</f>
        <v>17.581711880125901</v>
      </c>
      <c r="E1649" s="48">
        <v>26</v>
      </c>
      <c r="F1649" s="49">
        <v>1.5</v>
      </c>
      <c r="G1649" s="48">
        <v>0.82</v>
      </c>
      <c r="H1649" s="48">
        <v>0.74</v>
      </c>
      <c r="I1649" s="48">
        <v>23</v>
      </c>
      <c r="J1649" s="55">
        <f>Table1[[#This Row],[APU
(units)]]+(Table1[[#This Row],[APU Trend]]*Table1[[#This Row],[APU
(units)]])</f>
        <v>65</v>
      </c>
      <c r="K1649" s="55" t="str">
        <f>IF(Table1[[#This Row],[On Hand Stock (units)]]&gt;J1649,"Yes","No")</f>
        <v>No</v>
      </c>
      <c r="L1649" s="55">
        <f>Table1[[#This Row],[Lead Time (days)]]/Table1[[#This Row],[S-OTD]]</f>
        <v>28.04878048780488</v>
      </c>
      <c r="M1649" s="55">
        <f>(Table1[[#This Row],[Demand variability (COV)]]/100)*E1649</f>
        <v>0.19240000000000002</v>
      </c>
      <c r="N1649" s="55">
        <f>AVERAGE(Table1[[#This Row],[Lead Time (days)]],Table1[[#This Row],[Exp. Lead time]])</f>
        <v>25.524390243902438</v>
      </c>
      <c r="O1649" s="55">
        <f>(Table1[[#This Row],[Exp. Lead time]]-N1649)^2</f>
        <v>6.372546103509829</v>
      </c>
      <c r="P1649" s="55">
        <v>6.372546103509829</v>
      </c>
      <c r="Q1649" s="55">
        <f>1.64*SQRT(Table1[[#This Row],[Lead Time (days)]]*(M1649^2)+Table1[[#This Row],[APU
(units)]]*P1649)</f>
        <v>21.164109909179004</v>
      </c>
      <c r="R1649" s="58">
        <f>Table1[[#This Row],[Safety Stock]]+(E1649/30)*Table1[[#This Row],[Lead Time (days)]]</f>
        <v>41.097443242512341</v>
      </c>
      <c r="S1649" s="58" t="str">
        <f>IF(Table1[[#This Row],[On Hand Stock (units)]]&gt;R1649,"yes","no")</f>
        <v>no</v>
      </c>
      <c r="T1649" s="59">
        <f>Table1[[#This Row],[On Hand Stock (units)]]-J1649</f>
        <v>-47.418288119874099</v>
      </c>
      <c r="U1649" s="59">
        <f>Table1[[#This Row],[Exp. Lead time]]*Table1[[#This Row],[APU
(units)]]/30</f>
        <v>24.308943089430898</v>
      </c>
      <c r="V1649" s="59">
        <f>Table1[[#This Row],[On Hand Stock (units)]]+U1649</f>
        <v>41.890654969556799</v>
      </c>
      <c r="W1649" s="59" t="str">
        <f>IF(Table1[[#This Row],[On hand quantity after purchase]]&gt;Table1[[#This Row],[APU  Projection for oct]],"Yes","No")</f>
        <v>No</v>
      </c>
      <c r="X1649" s="59">
        <f>AE1649-Table1[[#This Row],[On Hand Stock (units)]]</f>
        <v>57246.961624119867</v>
      </c>
      <c r="Y1649" s="59">
        <f>MAX(Table1[[#This Row],[Qty required to meet next quarter]],Table1[[#This Row],[MOQ/One lead time demand]])</f>
        <v>57246.961624119867</v>
      </c>
      <c r="Z1649" s="59">
        <f>Table1[[#This Row],[Qty to purchase]]*Table1[[#This Row],[Std. Price ($)]]</f>
        <v>10507118.957624169</v>
      </c>
      <c r="AA1649" s="59"/>
      <c r="AB1649" s="59"/>
      <c r="AC1649" s="61">
        <f>Table1[[#This Row],[On Hand Stock (units)]]-(12*Table1[[#This Row],[APU
(units)]])</f>
        <v>-294.41828811987409</v>
      </c>
      <c r="AD1649" s="64">
        <v>312</v>
      </c>
      <c r="AE1649" s="65">
        <f>AD1649*Table1[[#This Row],[Std. Price ($)]]</f>
        <v>57264.543335999995</v>
      </c>
    </row>
    <row r="1650" spans="1:31" ht="18.5" x14ac:dyDescent="0.35">
      <c r="A1650" s="46">
        <v>17330.332727177189</v>
      </c>
      <c r="B1650" s="47">
        <v>5.8865950000000007</v>
      </c>
      <c r="C1650" s="47">
        <v>63.443771357438642</v>
      </c>
      <c r="D1650" s="47">
        <f>Table1[[#This Row],[On-Hand Stock ($)]]/Table1[[#This Row],[Std. Price ($)]]</f>
        <v>10.777668814898703</v>
      </c>
      <c r="E1650" s="48">
        <v>26</v>
      </c>
      <c r="F1650" s="49">
        <v>0.8</v>
      </c>
      <c r="G1650" s="48">
        <v>0.85</v>
      </c>
      <c r="H1650" s="48">
        <v>0.25</v>
      </c>
      <c r="I1650" s="48">
        <v>23</v>
      </c>
      <c r="J1650" s="55">
        <f>Table1[[#This Row],[APU
(units)]]+(Table1[[#This Row],[APU Trend]]*Table1[[#This Row],[APU
(units)]])</f>
        <v>46.8</v>
      </c>
      <c r="K1650" s="55" t="str">
        <f>IF(Table1[[#This Row],[On Hand Stock (units)]]&gt;J1650,"Yes","No")</f>
        <v>No</v>
      </c>
      <c r="L1650" s="55">
        <f>Table1[[#This Row],[Lead Time (days)]]/Table1[[#This Row],[S-OTD]]</f>
        <v>27.058823529411764</v>
      </c>
      <c r="M1650" s="55">
        <f>(Table1[[#This Row],[Demand variability (COV)]]/100)*E1650</f>
        <v>6.5000000000000002E-2</v>
      </c>
      <c r="N1650" s="55">
        <f>AVERAGE(Table1[[#This Row],[Lead Time (days)]],Table1[[#This Row],[Exp. Lead time]])</f>
        <v>25.029411764705884</v>
      </c>
      <c r="O1650" s="55">
        <f>(Table1[[#This Row],[Exp. Lead time]]-N1650)^2</f>
        <v>4.1185121107266358</v>
      </c>
      <c r="P1650" s="55">
        <v>4.1185121107266358</v>
      </c>
      <c r="Q1650" s="55">
        <f>1.64*SQRT(Table1[[#This Row],[Lead Time (days)]]*(M1650^2)+Table1[[#This Row],[APU
(units)]]*P1650)</f>
        <v>16.978435333630401</v>
      </c>
      <c r="R1650" s="58">
        <f>Table1[[#This Row],[Safety Stock]]+(E1650/30)*Table1[[#This Row],[Lead Time (days)]]</f>
        <v>36.911768666963738</v>
      </c>
      <c r="S1650" s="58" t="str">
        <f>IF(Table1[[#This Row],[On Hand Stock (units)]]&gt;R1650,"yes","no")</f>
        <v>no</v>
      </c>
      <c r="T1650" s="59">
        <f>Table1[[#This Row],[On Hand Stock (units)]]-J1650</f>
        <v>-36.022331185101294</v>
      </c>
      <c r="U1650" s="59">
        <f>Table1[[#This Row],[Exp. Lead time]]*Table1[[#This Row],[APU
(units)]]/30</f>
        <v>23.450980392156861</v>
      </c>
      <c r="V1650" s="59">
        <f>Table1[[#This Row],[On Hand Stock (units)]]+U1650</f>
        <v>34.228649207055568</v>
      </c>
      <c r="W1650" s="59" t="str">
        <f>IF(Table1[[#This Row],[On hand quantity after purchase]]&gt;Table1[[#This Row],[APU  Projection for oct]],"Yes","No")</f>
        <v>No</v>
      </c>
      <c r="X1650" s="59">
        <f>AE1650-Table1[[#This Row],[On Hand Stock (units)]]</f>
        <v>1183.0237971851013</v>
      </c>
      <c r="Y1650" s="59">
        <f>MAX(Table1[[#This Row],[Qty required to meet next quarter]],Table1[[#This Row],[MOQ/One lead time demand]])</f>
        <v>1183.0237971851013</v>
      </c>
      <c r="Z1650" s="59">
        <f>Table1[[#This Row],[Qty to purchase]]*Table1[[#This Row],[Std. Price ($)]]</f>
        <v>6963.9819693908321</v>
      </c>
      <c r="AA1650" s="59"/>
      <c r="AB1650" s="59"/>
      <c r="AC1650" s="61">
        <f>Table1[[#This Row],[On Hand Stock (units)]]-(12*Table1[[#This Row],[APU
(units)]])</f>
        <v>-301.22233118510132</v>
      </c>
      <c r="AD1650" s="64">
        <v>202.8</v>
      </c>
      <c r="AE1650" s="65">
        <f>AD1650*Table1[[#This Row],[Std. Price ($)]]</f>
        <v>1193.8014660000001</v>
      </c>
    </row>
    <row r="1651" spans="1:31" ht="18.5" x14ac:dyDescent="0.35">
      <c r="A1651" s="46">
        <v>73163.297418864298</v>
      </c>
      <c r="B1651" s="47">
        <v>8.3359320000000015</v>
      </c>
      <c r="C1651" s="47">
        <v>311.30737661702773</v>
      </c>
      <c r="D1651" s="47">
        <f>Table1[[#This Row],[On-Hand Stock ($)]]/Table1[[#This Row],[Std. Price ($)]]</f>
        <v>37.345239454571811</v>
      </c>
      <c r="E1651" s="48">
        <v>34</v>
      </c>
      <c r="F1651" s="49">
        <v>0.6</v>
      </c>
      <c r="G1651" s="48">
        <v>0.82</v>
      </c>
      <c r="H1651" s="48">
        <v>0.25</v>
      </c>
      <c r="I1651" s="48">
        <v>66</v>
      </c>
      <c r="J1651" s="55">
        <f>Table1[[#This Row],[APU
(units)]]+(Table1[[#This Row],[APU Trend]]*Table1[[#This Row],[APU
(units)]])</f>
        <v>54.4</v>
      </c>
      <c r="K1651" s="55" t="str">
        <f>IF(Table1[[#This Row],[On Hand Stock (units)]]&gt;J1651,"Yes","No")</f>
        <v>No</v>
      </c>
      <c r="L1651" s="55">
        <f>Table1[[#This Row],[Lead Time (days)]]/Table1[[#This Row],[S-OTD]]</f>
        <v>80.487804878048792</v>
      </c>
      <c r="M1651" s="55">
        <f>(Table1[[#This Row],[Demand variability (COV)]]/100)*E1651</f>
        <v>8.5000000000000006E-2</v>
      </c>
      <c r="N1651" s="55">
        <f>AVERAGE(Table1[[#This Row],[Lead Time (days)]],Table1[[#This Row],[Exp. Lead time]])</f>
        <v>73.243902439024396</v>
      </c>
      <c r="O1651" s="55">
        <f>(Table1[[#This Row],[Exp. Lead time]]-N1651)^2</f>
        <v>52.474122546103587</v>
      </c>
      <c r="P1651" s="55">
        <v>52.474122546103587</v>
      </c>
      <c r="Q1651" s="55">
        <f>1.64*SQRT(Table1[[#This Row],[Lead Time (days)]]*(M1651^2)+Table1[[#This Row],[APU
(units)]]*P1651)</f>
        <v>69.28096517630226</v>
      </c>
      <c r="R1651" s="58">
        <f>Table1[[#This Row],[Safety Stock]]+(E1651/30)*Table1[[#This Row],[Lead Time (days)]]</f>
        <v>144.08096517630224</v>
      </c>
      <c r="S1651" s="58" t="str">
        <f>IF(Table1[[#This Row],[On Hand Stock (units)]]&gt;R1651,"yes","no")</f>
        <v>no</v>
      </c>
      <c r="T1651" s="59">
        <f>Table1[[#This Row],[On Hand Stock (units)]]-J1651</f>
        <v>-17.054760545428188</v>
      </c>
      <c r="U1651" s="59">
        <f>Table1[[#This Row],[Exp. Lead time]]*Table1[[#This Row],[APU
(units)]]/30</f>
        <v>91.219512195121965</v>
      </c>
      <c r="V1651" s="59">
        <f>Table1[[#This Row],[On Hand Stock (units)]]+U1651</f>
        <v>128.56475164969379</v>
      </c>
      <c r="W1651" s="59" t="str">
        <f>IF(Table1[[#This Row],[On hand quantity after purchase]]&gt;Table1[[#This Row],[APU  Projection for oct]],"Yes","No")</f>
        <v>Yes</v>
      </c>
      <c r="X1651" s="59">
        <f>AE1651-Table1[[#This Row],[On Hand Stock (units)]]</f>
        <v>1833.2379013454283</v>
      </c>
      <c r="Y1651" s="59">
        <f>MAX(Table1[[#This Row],[Qty required to meet next quarter]],Table1[[#This Row],[MOQ/One lead time demand]])</f>
        <v>1833.2379013454283</v>
      </c>
      <c r="Z1651" s="59">
        <f>Table1[[#This Row],[Qty to purchase]]*Table1[[#This Row],[Std. Price ($)]]</f>
        <v>15281.746485438201</v>
      </c>
      <c r="AA1651" s="59"/>
      <c r="AB1651" s="59"/>
      <c r="AC1651" s="61">
        <f>Table1[[#This Row],[On Hand Stock (units)]]-(12*Table1[[#This Row],[APU
(units)]])</f>
        <v>-370.65476054542819</v>
      </c>
      <c r="AD1651" s="64">
        <v>224.39999999999998</v>
      </c>
      <c r="AE1651" s="65">
        <f>AD1651*Table1[[#This Row],[Std. Price ($)]]</f>
        <v>1870.5831408000001</v>
      </c>
    </row>
    <row r="1652" spans="1:31" ht="18.5" x14ac:dyDescent="0.35">
      <c r="A1652" s="46">
        <v>30529.136633842969</v>
      </c>
      <c r="B1652" s="47">
        <v>80.787233999999998</v>
      </c>
      <c r="C1652" s="47">
        <v>2423.1951397548983</v>
      </c>
      <c r="D1652" s="47">
        <f>Table1[[#This Row],[On-Hand Stock ($)]]/Table1[[#This Row],[Std. Price ($)]]</f>
        <v>29.994777884769498</v>
      </c>
      <c r="E1652" s="48">
        <v>106</v>
      </c>
      <c r="F1652" s="49">
        <v>-0.7</v>
      </c>
      <c r="G1652" s="48">
        <v>0.82</v>
      </c>
      <c r="H1652" s="48">
        <v>0.25</v>
      </c>
      <c r="I1652" s="48">
        <v>23</v>
      </c>
      <c r="J1652" s="55">
        <f>Table1[[#This Row],[APU
(units)]]+(Table1[[#This Row],[APU Trend]]*Table1[[#This Row],[APU
(units)]])</f>
        <v>31.800000000000011</v>
      </c>
      <c r="K1652" s="55" t="str">
        <f>IF(Table1[[#This Row],[On Hand Stock (units)]]&gt;J1652,"Yes","No")</f>
        <v>No</v>
      </c>
      <c r="L1652" s="55">
        <f>Table1[[#This Row],[Lead Time (days)]]/Table1[[#This Row],[S-OTD]]</f>
        <v>28.04878048780488</v>
      </c>
      <c r="M1652" s="55">
        <f>(Table1[[#This Row],[Demand variability (COV)]]/100)*E1652</f>
        <v>0.26500000000000001</v>
      </c>
      <c r="N1652" s="55">
        <f>AVERAGE(Table1[[#This Row],[Lead Time (days)]],Table1[[#This Row],[Exp. Lead time]])</f>
        <v>25.524390243902438</v>
      </c>
      <c r="O1652" s="55">
        <f>(Table1[[#This Row],[Exp. Lead time]]-N1652)^2</f>
        <v>6.372546103509829</v>
      </c>
      <c r="P1652" s="55">
        <v>6.372546103509829</v>
      </c>
      <c r="Q1652" s="55">
        <f>1.64*SQRT(Table1[[#This Row],[Lead Time (days)]]*(M1652^2)+Table1[[#This Row],[APU
(units)]]*P1652)</f>
        <v>42.674837722948681</v>
      </c>
      <c r="R1652" s="58">
        <f>Table1[[#This Row],[Safety Stock]]+(E1652/30)*Table1[[#This Row],[Lead Time (days)]]</f>
        <v>123.94150438961535</v>
      </c>
      <c r="S1652" s="58" t="str">
        <f>IF(Table1[[#This Row],[On Hand Stock (units)]]&gt;R1652,"yes","no")</f>
        <v>no</v>
      </c>
      <c r="T1652" s="59">
        <f>Table1[[#This Row],[On Hand Stock (units)]]-J1652</f>
        <v>-1.8052221152305137</v>
      </c>
      <c r="U1652" s="59">
        <f>Table1[[#This Row],[Exp. Lead time]]*Table1[[#This Row],[APU
(units)]]/30</f>
        <v>99.105691056910572</v>
      </c>
      <c r="V1652" s="59">
        <f>Table1[[#This Row],[On Hand Stock (units)]]+U1652</f>
        <v>129.10046894168008</v>
      </c>
      <c r="W1652" s="59" t="str">
        <f>IF(Table1[[#This Row],[On hand quantity after purchase]]&gt;Table1[[#This Row],[APU  Projection for oct]],"Yes","No")</f>
        <v>Yes</v>
      </c>
      <c r="X1652" s="59">
        <f>AE1652-Table1[[#This Row],[On Hand Stock (units)]]</f>
        <v>-10306.130942684764</v>
      </c>
      <c r="Y1652" s="59">
        <f>MAX(Table1[[#This Row],[Qty required to meet next quarter]],Table1[[#This Row],[MOQ/One lead time demand]])</f>
        <v>99.105691056910572</v>
      </c>
      <c r="Z1652" s="59">
        <f>Table1[[#This Row],[Qty to purchase]]*Table1[[#This Row],[Std. Price ($)]]</f>
        <v>8006.4746541463419</v>
      </c>
      <c r="AA1652" s="59"/>
      <c r="AB1652" s="59"/>
      <c r="AC1652" s="61">
        <f>Table1[[#This Row],[On Hand Stock (units)]]-(12*Table1[[#This Row],[APU
(units)]])</f>
        <v>-1242.0052221152305</v>
      </c>
      <c r="AD1652" s="64">
        <v>-127.19999999999993</v>
      </c>
      <c r="AE1652" s="65">
        <f>AD1652*Table1[[#This Row],[Std. Price ($)]]</f>
        <v>-10276.136164799995</v>
      </c>
    </row>
    <row r="1653" spans="1:31" ht="18.5" x14ac:dyDescent="0.35">
      <c r="A1653" s="46">
        <v>75565.46092883173</v>
      </c>
      <c r="B1653" s="47">
        <v>373.60878500000001</v>
      </c>
      <c r="C1653" s="47">
        <v>25362.13704986867</v>
      </c>
      <c r="D1653" s="47">
        <f>Table1[[#This Row],[On-Hand Stock ($)]]/Table1[[#This Row],[Std. Price ($)]]</f>
        <v>67.884209547879522</v>
      </c>
      <c r="E1653" s="48">
        <v>50</v>
      </c>
      <c r="F1653" s="49">
        <v>-0.4</v>
      </c>
      <c r="G1653" s="48">
        <v>1</v>
      </c>
      <c r="H1653" s="48">
        <v>1.36</v>
      </c>
      <c r="I1653" s="48">
        <v>26</v>
      </c>
      <c r="J1653" s="55">
        <f>Table1[[#This Row],[APU
(units)]]+(Table1[[#This Row],[APU Trend]]*Table1[[#This Row],[APU
(units)]])</f>
        <v>30</v>
      </c>
      <c r="K1653" s="55" t="str">
        <f>IF(Table1[[#This Row],[On Hand Stock (units)]]&gt;J1653,"Yes","No")</f>
        <v>Yes</v>
      </c>
      <c r="L1653" s="55">
        <f>Table1[[#This Row],[Lead Time (days)]]/Table1[[#This Row],[S-OTD]]</f>
        <v>26</v>
      </c>
      <c r="M1653" s="55">
        <f>(Table1[[#This Row],[Demand variability (COV)]]/100)*E1653</f>
        <v>0.68</v>
      </c>
      <c r="N1653" s="55">
        <f>AVERAGE(Table1[[#This Row],[Lead Time (days)]],Table1[[#This Row],[Exp. Lead time]])</f>
        <v>26</v>
      </c>
      <c r="O1653" s="55">
        <f>(Table1[[#This Row],[Exp. Lead time]]-N1653)^2</f>
        <v>0</v>
      </c>
      <c r="P1653" s="55">
        <v>0</v>
      </c>
      <c r="Q1653" s="55">
        <f>1.64*SQRT(Table1[[#This Row],[Lead Time (days)]]*(M1653^2)+Table1[[#This Row],[APU
(units)]]*P1653)</f>
        <v>5.6864265615586742</v>
      </c>
      <c r="R1653" s="58">
        <f>Table1[[#This Row],[Safety Stock]]+(E1653/30)*Table1[[#This Row],[Lead Time (days)]]</f>
        <v>49.019759894892012</v>
      </c>
      <c r="S1653" s="58" t="str">
        <f>IF(Table1[[#This Row],[On Hand Stock (units)]]&gt;R1653,"yes","no")</f>
        <v>yes</v>
      </c>
      <c r="T1653" s="59">
        <f>Table1[[#This Row],[On Hand Stock (units)]]-J1653</f>
        <v>37.884209547879522</v>
      </c>
      <c r="U1653" s="59">
        <f>Table1[[#This Row],[Exp. Lead time]]*Table1[[#This Row],[APU
(units)]]/30</f>
        <v>43.333333333333336</v>
      </c>
      <c r="V1653" s="59">
        <f>Table1[[#This Row],[On Hand Stock (units)]]+U1653</f>
        <v>111.21754288121286</v>
      </c>
      <c r="W1653" s="59" t="str">
        <f>IF(Table1[[#This Row],[On hand quantity after purchase]]&gt;Table1[[#This Row],[APU  Projection for oct]],"Yes","No")</f>
        <v>Yes</v>
      </c>
      <c r="X1653" s="59">
        <f>AE1653-Table1[[#This Row],[On Hand Stock (units)]]</f>
        <v>11140.379340452118</v>
      </c>
      <c r="Y1653" s="59">
        <f>MAX(Table1[[#This Row],[Qty required to meet next quarter]],Table1[[#This Row],[MOQ/One lead time demand]])</f>
        <v>11140.379340452118</v>
      </c>
      <c r="Z1653" s="59">
        <f>Table1[[#This Row],[Qty to purchase]]*Table1[[#This Row],[Std. Price ($)]]</f>
        <v>4162143.5898254174</v>
      </c>
      <c r="AA1653" s="59"/>
      <c r="AB1653" s="59"/>
      <c r="AC1653" s="61">
        <f>Table1[[#This Row],[On Hand Stock (units)]]-(12*Table1[[#This Row],[APU
(units)]])</f>
        <v>-532.11579045212045</v>
      </c>
      <c r="AD1653" s="64">
        <v>29.999999999999993</v>
      </c>
      <c r="AE1653" s="65">
        <f>AD1653*Table1[[#This Row],[Std. Price ($)]]</f>
        <v>11208.263549999998</v>
      </c>
    </row>
    <row r="1654" spans="1:31" ht="18.5" x14ac:dyDescent="0.35">
      <c r="A1654" s="46">
        <v>26376.721453590701</v>
      </c>
      <c r="B1654" s="47">
        <v>31.332818000000003</v>
      </c>
      <c r="C1654" s="47">
        <v>1793.4398474008503</v>
      </c>
      <c r="D1654" s="47">
        <f>Table1[[#This Row],[On-Hand Stock ($)]]/Table1[[#This Row],[Std. Price ($)]]</f>
        <v>57.238383327055047</v>
      </c>
      <c r="E1654" s="48">
        <v>74</v>
      </c>
      <c r="F1654" s="49">
        <v>-0.1</v>
      </c>
      <c r="G1654" s="48">
        <v>1</v>
      </c>
      <c r="H1654" s="48">
        <v>0.25</v>
      </c>
      <c r="I1654" s="48">
        <v>87</v>
      </c>
      <c r="J1654" s="55">
        <f>Table1[[#This Row],[APU
(units)]]+(Table1[[#This Row],[APU Trend]]*Table1[[#This Row],[APU
(units)]])</f>
        <v>66.599999999999994</v>
      </c>
      <c r="K1654" s="55" t="str">
        <f>IF(Table1[[#This Row],[On Hand Stock (units)]]&gt;J1654,"Yes","No")</f>
        <v>No</v>
      </c>
      <c r="L1654" s="55">
        <f>Table1[[#This Row],[Lead Time (days)]]/Table1[[#This Row],[S-OTD]]</f>
        <v>87</v>
      </c>
      <c r="M1654" s="55">
        <f>(Table1[[#This Row],[Demand variability (COV)]]/100)*E1654</f>
        <v>0.185</v>
      </c>
      <c r="N1654" s="55">
        <f>AVERAGE(Table1[[#This Row],[Lead Time (days)]],Table1[[#This Row],[Exp. Lead time]])</f>
        <v>87</v>
      </c>
      <c r="O1654" s="55">
        <f>(Table1[[#This Row],[Exp. Lead time]]-N1654)^2</f>
        <v>0</v>
      </c>
      <c r="P1654" s="55">
        <v>0</v>
      </c>
      <c r="Q1654" s="55">
        <f>1.64*SQRT(Table1[[#This Row],[Lead Time (days)]]*(M1654^2)+Table1[[#This Row],[APU
(units)]]*P1654)</f>
        <v>2.8299268047071462</v>
      </c>
      <c r="R1654" s="58">
        <f>Table1[[#This Row],[Safety Stock]]+(E1654/30)*Table1[[#This Row],[Lead Time (days)]]</f>
        <v>217.42992680470718</v>
      </c>
      <c r="S1654" s="58" t="str">
        <f>IF(Table1[[#This Row],[On Hand Stock (units)]]&gt;R1654,"yes","no")</f>
        <v>no</v>
      </c>
      <c r="T1654" s="59">
        <f>Table1[[#This Row],[On Hand Stock (units)]]-J1654</f>
        <v>-9.3616166729449475</v>
      </c>
      <c r="U1654" s="59">
        <f>Table1[[#This Row],[Exp. Lead time]]*Table1[[#This Row],[APU
(units)]]/30</f>
        <v>214.6</v>
      </c>
      <c r="V1654" s="59">
        <f>Table1[[#This Row],[On Hand Stock (units)]]+U1654</f>
        <v>271.83838332705506</v>
      </c>
      <c r="W1654" s="59" t="str">
        <f>IF(Table1[[#This Row],[On hand quantity after purchase]]&gt;Table1[[#This Row],[APU  Projection for oct]],"Yes","No")</f>
        <v>Yes</v>
      </c>
      <c r="X1654" s="59">
        <f>AE1654-Table1[[#This Row],[On Hand Stock (units)]]</f>
        <v>5507.4700934729453</v>
      </c>
      <c r="Y1654" s="59">
        <f>MAX(Table1[[#This Row],[Qty required to meet next quarter]],Table1[[#This Row],[MOQ/One lead time demand]])</f>
        <v>5507.4700934729453</v>
      </c>
      <c r="Z1654" s="59">
        <f>Table1[[#This Row],[Qty to purchase]]*Table1[[#This Row],[Std. Price ($)]]</f>
        <v>172564.5580792308</v>
      </c>
      <c r="AA1654" s="59"/>
      <c r="AB1654" s="59"/>
      <c r="AC1654" s="61">
        <f>Table1[[#This Row],[On Hand Stock (units)]]-(12*Table1[[#This Row],[APU
(units)]])</f>
        <v>-830.76161667294491</v>
      </c>
      <c r="AD1654" s="64">
        <v>177.6</v>
      </c>
      <c r="AE1654" s="65">
        <f>AD1654*Table1[[#This Row],[Std. Price ($)]]</f>
        <v>5564.7084768000004</v>
      </c>
    </row>
    <row r="1655" spans="1:31" ht="18.5" x14ac:dyDescent="0.35">
      <c r="A1655" s="46">
        <v>81114.434590001401</v>
      </c>
      <c r="B1655" s="47">
        <v>122.97560000000001</v>
      </c>
      <c r="C1655" s="47">
        <v>1083.7260550225797</v>
      </c>
      <c r="D1655" s="47">
        <f>Table1[[#This Row],[On-Hand Stock ($)]]/Table1[[#This Row],[Std. Price ($)]]</f>
        <v>8.8125291116496243</v>
      </c>
      <c r="E1655" s="48">
        <v>42</v>
      </c>
      <c r="F1655" s="49">
        <v>0.8</v>
      </c>
      <c r="G1655" s="48">
        <v>0.7</v>
      </c>
      <c r="H1655" s="48">
        <v>0.46</v>
      </c>
      <c r="I1655" s="48">
        <v>12</v>
      </c>
      <c r="J1655" s="55">
        <f>Table1[[#This Row],[APU
(units)]]+(Table1[[#This Row],[APU Trend]]*Table1[[#This Row],[APU
(units)]])</f>
        <v>75.599999999999994</v>
      </c>
      <c r="K1655" s="55" t="str">
        <f>IF(Table1[[#This Row],[On Hand Stock (units)]]&gt;J1655,"Yes","No")</f>
        <v>No</v>
      </c>
      <c r="L1655" s="55">
        <f>Table1[[#This Row],[Lead Time (days)]]/Table1[[#This Row],[S-OTD]]</f>
        <v>17.142857142857142</v>
      </c>
      <c r="M1655" s="55">
        <f>(Table1[[#This Row],[Demand variability (COV)]]/100)*E1655</f>
        <v>0.19319999999999998</v>
      </c>
      <c r="N1655" s="55">
        <f>AVERAGE(Table1[[#This Row],[Lead Time (days)]],Table1[[#This Row],[Exp. Lead time]])</f>
        <v>14.571428571428571</v>
      </c>
      <c r="O1655" s="55">
        <f>(Table1[[#This Row],[Exp. Lead time]]-N1655)^2</f>
        <v>6.6122448979591821</v>
      </c>
      <c r="P1655" s="55">
        <v>6.6122448979591821</v>
      </c>
      <c r="Q1655" s="55">
        <f>1.64*SQRT(Table1[[#This Row],[Lead Time (days)]]*(M1655^2)+Table1[[#This Row],[APU
(units)]]*P1655)</f>
        <v>27.352240396691283</v>
      </c>
      <c r="R1655" s="58">
        <f>Table1[[#This Row],[Safety Stock]]+(E1655/30)*Table1[[#This Row],[Lead Time (days)]]</f>
        <v>44.152240396691283</v>
      </c>
      <c r="S1655" s="58" t="str">
        <f>IF(Table1[[#This Row],[On Hand Stock (units)]]&gt;R1655,"yes","no")</f>
        <v>no</v>
      </c>
      <c r="T1655" s="59">
        <f>Table1[[#This Row],[On Hand Stock (units)]]-J1655</f>
        <v>-66.78747088835037</v>
      </c>
      <c r="U1655" s="59">
        <f>Table1[[#This Row],[Exp. Lead time]]*Table1[[#This Row],[APU
(units)]]/30</f>
        <v>24</v>
      </c>
      <c r="V1655" s="59">
        <f>Table1[[#This Row],[On Hand Stock (units)]]+U1655</f>
        <v>32.812529111649624</v>
      </c>
      <c r="W1655" s="59" t="str">
        <f>IF(Table1[[#This Row],[On hand quantity after purchase]]&gt;Table1[[#This Row],[APU  Projection for oct]],"Yes","No")</f>
        <v>No</v>
      </c>
      <c r="X1655" s="59">
        <f>AE1655-Table1[[#This Row],[On Hand Stock (units)]]</f>
        <v>40277.994030888352</v>
      </c>
      <c r="Y1655" s="59">
        <f>MAX(Table1[[#This Row],[Qty required to meet next quarter]],Table1[[#This Row],[MOQ/One lead time demand]])</f>
        <v>40277.994030888352</v>
      </c>
      <c r="Z1655" s="59">
        <f>Table1[[#This Row],[Qty to purchase]]*Table1[[#This Row],[Std. Price ($)]]</f>
        <v>4953210.4827449145</v>
      </c>
      <c r="AA1655" s="59"/>
      <c r="AB1655" s="59"/>
      <c r="AC1655" s="61">
        <f>Table1[[#This Row],[On Hand Stock (units)]]-(12*Table1[[#This Row],[APU
(units)]])</f>
        <v>-495.18747088835039</v>
      </c>
      <c r="AD1655" s="64">
        <v>327.60000000000002</v>
      </c>
      <c r="AE1655" s="65">
        <f>AD1655*Table1[[#This Row],[Std. Price ($)]]</f>
        <v>40286.806560000005</v>
      </c>
    </row>
    <row r="1656" spans="1:31" ht="18.5" x14ac:dyDescent="0.35">
      <c r="A1656" s="46">
        <v>9225.6619220787979</v>
      </c>
      <c r="B1656" s="47">
        <v>5.7872210000000006</v>
      </c>
      <c r="C1656" s="47">
        <v>483.99263006287163</v>
      </c>
      <c r="D1656" s="47">
        <f>Table1[[#This Row],[On-Hand Stock ($)]]/Table1[[#This Row],[Std. Price ($)]]</f>
        <v>83.631267937214005</v>
      </c>
      <c r="E1656" s="48">
        <v>58</v>
      </c>
      <c r="F1656" s="49">
        <v>0.5</v>
      </c>
      <c r="G1656" s="48">
        <v>0.82</v>
      </c>
      <c r="H1656" s="48">
        <v>1.6</v>
      </c>
      <c r="I1656" s="48">
        <v>21</v>
      </c>
      <c r="J1656" s="55">
        <f>Table1[[#This Row],[APU
(units)]]+(Table1[[#This Row],[APU Trend]]*Table1[[#This Row],[APU
(units)]])</f>
        <v>87</v>
      </c>
      <c r="K1656" s="55" t="str">
        <f>IF(Table1[[#This Row],[On Hand Stock (units)]]&gt;J1656,"Yes","No")</f>
        <v>No</v>
      </c>
      <c r="L1656" s="55">
        <f>Table1[[#This Row],[Lead Time (days)]]/Table1[[#This Row],[S-OTD]]</f>
        <v>25.609756097560979</v>
      </c>
      <c r="M1656" s="55">
        <f>(Table1[[#This Row],[Demand variability (COV)]]/100)*E1656</f>
        <v>0.92800000000000005</v>
      </c>
      <c r="N1656" s="55">
        <f>AVERAGE(Table1[[#This Row],[Lead Time (days)]],Table1[[#This Row],[Exp. Lead time]])</f>
        <v>23.304878048780488</v>
      </c>
      <c r="O1656" s="55">
        <f>(Table1[[#This Row],[Exp. Lead time]]-N1656)^2</f>
        <v>5.3124628197501647</v>
      </c>
      <c r="P1656" s="55">
        <v>5.3124628197501647</v>
      </c>
      <c r="Q1656" s="55">
        <f>1.64*SQRT(Table1[[#This Row],[Lead Time (days)]]*(M1656^2)+Table1[[#This Row],[APU
(units)]]*P1656)</f>
        <v>29.620402600477973</v>
      </c>
      <c r="R1656" s="58">
        <f>Table1[[#This Row],[Safety Stock]]+(E1656/30)*Table1[[#This Row],[Lead Time (days)]]</f>
        <v>70.220402600477968</v>
      </c>
      <c r="S1656" s="58" t="str">
        <f>IF(Table1[[#This Row],[On Hand Stock (units)]]&gt;R1656,"yes","no")</f>
        <v>yes</v>
      </c>
      <c r="T1656" s="59">
        <f>Table1[[#This Row],[On Hand Stock (units)]]-J1656</f>
        <v>-3.3687320627859947</v>
      </c>
      <c r="U1656" s="59">
        <f>Table1[[#This Row],[Exp. Lead time]]*Table1[[#This Row],[APU
(units)]]/30</f>
        <v>49.512195121951223</v>
      </c>
      <c r="V1656" s="59">
        <f>Table1[[#This Row],[On Hand Stock (units)]]+U1656</f>
        <v>133.14346305916524</v>
      </c>
      <c r="W1656" s="59" t="str">
        <f>IF(Table1[[#This Row],[On hand quantity after purchase]]&gt;Table1[[#This Row],[APU  Projection for oct]],"Yes","No")</f>
        <v>Yes</v>
      </c>
      <c r="X1656" s="59">
        <f>AE1656-Table1[[#This Row],[On Hand Stock (units)]]</f>
        <v>1930.3216400627862</v>
      </c>
      <c r="Y1656" s="59">
        <f>MAX(Table1[[#This Row],[Qty required to meet next quarter]],Table1[[#This Row],[MOQ/One lead time demand]])</f>
        <v>1930.3216400627862</v>
      </c>
      <c r="Z1656" s="59">
        <f>Table1[[#This Row],[Qty to purchase]]*Table1[[#This Row],[Std. Price ($)]]</f>
        <v>11171.197932125799</v>
      </c>
      <c r="AA1656" s="59"/>
      <c r="AB1656" s="59"/>
      <c r="AC1656" s="61">
        <f>Table1[[#This Row],[On Hand Stock (units)]]-(12*Table1[[#This Row],[APU
(units)]])</f>
        <v>-612.36873206278597</v>
      </c>
      <c r="AD1656" s="64">
        <v>348</v>
      </c>
      <c r="AE1656" s="65">
        <f>AD1656*Table1[[#This Row],[Std. Price ($)]]</f>
        <v>2013.9529080000002</v>
      </c>
    </row>
    <row r="1657" spans="1:31" ht="18.5" x14ac:dyDescent="0.35">
      <c r="A1657" s="46">
        <v>26561.549605724911</v>
      </c>
      <c r="B1657" s="47">
        <v>30.631337000000002</v>
      </c>
      <c r="C1657" s="47">
        <v>3029.8703386840461</v>
      </c>
      <c r="D1657" s="47">
        <f>Table1[[#This Row],[On-Hand Stock ($)]]/Table1[[#This Row],[Std. Price ($)]]</f>
        <v>98.914074128858488</v>
      </c>
      <c r="E1657" s="48">
        <v>26</v>
      </c>
      <c r="F1657" s="49">
        <v>-0.1</v>
      </c>
      <c r="G1657" s="48">
        <v>1</v>
      </c>
      <c r="H1657" s="48">
        <v>1.47</v>
      </c>
      <c r="I1657" s="48">
        <v>66</v>
      </c>
      <c r="J1657" s="55">
        <f>Table1[[#This Row],[APU
(units)]]+(Table1[[#This Row],[APU Trend]]*Table1[[#This Row],[APU
(units)]])</f>
        <v>23.4</v>
      </c>
      <c r="K1657" s="55" t="str">
        <f>IF(Table1[[#This Row],[On Hand Stock (units)]]&gt;J1657,"Yes","No")</f>
        <v>Yes</v>
      </c>
      <c r="L1657" s="55">
        <f>Table1[[#This Row],[Lead Time (days)]]/Table1[[#This Row],[S-OTD]]</f>
        <v>66</v>
      </c>
      <c r="M1657" s="55">
        <f>(Table1[[#This Row],[Demand variability (COV)]]/100)*E1657</f>
        <v>0.38219999999999998</v>
      </c>
      <c r="N1657" s="55">
        <f>AVERAGE(Table1[[#This Row],[Lead Time (days)]],Table1[[#This Row],[Exp. Lead time]])</f>
        <v>66</v>
      </c>
      <c r="O1657" s="55">
        <f>(Table1[[#This Row],[Exp. Lead time]]-N1657)^2</f>
        <v>0</v>
      </c>
      <c r="P1657" s="55">
        <v>0</v>
      </c>
      <c r="Q1657" s="55">
        <f>1.64*SQRT(Table1[[#This Row],[Lead Time (days)]]*(M1657^2)+Table1[[#This Row],[APU
(units)]]*P1657)</f>
        <v>5.0922122643330567</v>
      </c>
      <c r="R1657" s="58">
        <f>Table1[[#This Row],[Safety Stock]]+(E1657/30)*Table1[[#This Row],[Lead Time (days)]]</f>
        <v>62.29221226433306</v>
      </c>
      <c r="S1657" s="58" t="str">
        <f>IF(Table1[[#This Row],[On Hand Stock (units)]]&gt;R1657,"yes","no")</f>
        <v>yes</v>
      </c>
      <c r="T1657" s="59">
        <f>Table1[[#This Row],[On Hand Stock (units)]]-J1657</f>
        <v>75.514074128858482</v>
      </c>
      <c r="U1657" s="59">
        <f>Table1[[#This Row],[Exp. Lead time]]*Table1[[#This Row],[APU
(units)]]/30</f>
        <v>57.2</v>
      </c>
      <c r="V1657" s="59">
        <f>Table1[[#This Row],[On Hand Stock (units)]]+U1657</f>
        <v>156.11407412885848</v>
      </c>
      <c r="W1657" s="59" t="str">
        <f>IF(Table1[[#This Row],[On hand quantity after purchase]]&gt;Table1[[#This Row],[APU  Projection for oct]],"Yes","No")</f>
        <v>Yes</v>
      </c>
      <c r="X1657" s="59">
        <f>AE1657-Table1[[#This Row],[On Hand Stock (units)]]</f>
        <v>1812.4813546711416</v>
      </c>
      <c r="Y1657" s="59">
        <f>MAX(Table1[[#This Row],[Qty required to meet next quarter]],Table1[[#This Row],[MOQ/One lead time demand]])</f>
        <v>1812.4813546711416</v>
      </c>
      <c r="Z1657" s="59">
        <f>Table1[[#This Row],[Qty to purchase]]*Table1[[#This Row],[Std. Price ($)]]</f>
        <v>55518.727181148264</v>
      </c>
      <c r="AA1657" s="59"/>
      <c r="AB1657" s="59"/>
      <c r="AC1657" s="61">
        <f>Table1[[#This Row],[On Hand Stock (units)]]-(12*Table1[[#This Row],[APU
(units)]])</f>
        <v>-213.08592587114151</v>
      </c>
      <c r="AD1657" s="64">
        <v>62.400000000000006</v>
      </c>
      <c r="AE1657" s="65">
        <f>AD1657*Table1[[#This Row],[Std. Price ($)]]</f>
        <v>1911.3954288000002</v>
      </c>
    </row>
    <row r="1658" spans="1:31" ht="18.5" x14ac:dyDescent="0.35">
      <c r="A1658" s="46">
        <v>32623.096738568103</v>
      </c>
      <c r="B1658" s="47">
        <v>190.00174600000003</v>
      </c>
      <c r="C1658" s="47">
        <v>8835.1340169488321</v>
      </c>
      <c r="D1658" s="47">
        <f>Table1[[#This Row],[On-Hand Stock ($)]]/Table1[[#This Row],[Std. Price ($)]]</f>
        <v>46.500278039280914</v>
      </c>
      <c r="E1658" s="48">
        <v>58</v>
      </c>
      <c r="F1658" s="49">
        <v>0.8</v>
      </c>
      <c r="G1658" s="48">
        <v>1</v>
      </c>
      <c r="H1658" s="48">
        <v>0.47</v>
      </c>
      <c r="I1658" s="48">
        <v>44</v>
      </c>
      <c r="J1658" s="55">
        <f>Table1[[#This Row],[APU
(units)]]+(Table1[[#This Row],[APU Trend]]*Table1[[#This Row],[APU
(units)]])</f>
        <v>104.4</v>
      </c>
      <c r="K1658" s="55" t="str">
        <f>IF(Table1[[#This Row],[On Hand Stock (units)]]&gt;J1658,"Yes","No")</f>
        <v>No</v>
      </c>
      <c r="L1658" s="55">
        <f>Table1[[#This Row],[Lead Time (days)]]/Table1[[#This Row],[S-OTD]]</f>
        <v>44</v>
      </c>
      <c r="M1658" s="55">
        <f>(Table1[[#This Row],[Demand variability (COV)]]/100)*E1658</f>
        <v>0.27259999999999995</v>
      </c>
      <c r="N1658" s="55">
        <f>AVERAGE(Table1[[#This Row],[Lead Time (days)]],Table1[[#This Row],[Exp. Lead time]])</f>
        <v>44</v>
      </c>
      <c r="O1658" s="55">
        <f>(Table1[[#This Row],[Exp. Lead time]]-N1658)^2</f>
        <v>0</v>
      </c>
      <c r="P1658" s="55">
        <v>0</v>
      </c>
      <c r="Q1658" s="55">
        <f>1.64*SQRT(Table1[[#This Row],[Lead Time (days)]]*(M1658^2)+Table1[[#This Row],[APU
(units)]]*P1658)</f>
        <v>2.9654870905508921</v>
      </c>
      <c r="R1658" s="58">
        <f>Table1[[#This Row],[Safety Stock]]+(E1658/30)*Table1[[#This Row],[Lead Time (days)]]</f>
        <v>88.032153757217557</v>
      </c>
      <c r="S1658" s="58" t="str">
        <f>IF(Table1[[#This Row],[On Hand Stock (units)]]&gt;R1658,"yes","no")</f>
        <v>no</v>
      </c>
      <c r="T1658" s="59">
        <f>Table1[[#This Row],[On Hand Stock (units)]]-J1658</f>
        <v>-57.899721960719091</v>
      </c>
      <c r="U1658" s="59">
        <f>Table1[[#This Row],[Exp. Lead time]]*Table1[[#This Row],[APU
(units)]]/30</f>
        <v>85.066666666666663</v>
      </c>
      <c r="V1658" s="59">
        <f>Table1[[#This Row],[On Hand Stock (units)]]+U1658</f>
        <v>131.56694470594758</v>
      </c>
      <c r="W1658" s="59" t="str">
        <f>IF(Table1[[#This Row],[On hand quantity after purchase]]&gt;Table1[[#This Row],[APU  Projection for oct]],"Yes","No")</f>
        <v>Yes</v>
      </c>
      <c r="X1658" s="59">
        <f>AE1658-Table1[[#This Row],[On Hand Stock (units)]]</f>
        <v>85910.289612360735</v>
      </c>
      <c r="Y1658" s="59">
        <f>MAX(Table1[[#This Row],[Qty required to meet next quarter]],Table1[[#This Row],[MOQ/One lead time demand]])</f>
        <v>85910.289612360735</v>
      </c>
      <c r="Z1658" s="59">
        <f>Table1[[#This Row],[Qty to purchase]]*Table1[[#This Row],[Std. Price ($)]]</f>
        <v>16323105.025714206</v>
      </c>
      <c r="AA1658" s="59"/>
      <c r="AB1658" s="59"/>
      <c r="AC1658" s="61">
        <f>Table1[[#This Row],[On Hand Stock (units)]]-(12*Table1[[#This Row],[APU
(units)]])</f>
        <v>-649.49972196071906</v>
      </c>
      <c r="AD1658" s="64">
        <v>452.40000000000003</v>
      </c>
      <c r="AE1658" s="65">
        <f>AD1658*Table1[[#This Row],[Std. Price ($)]]</f>
        <v>85956.789890400018</v>
      </c>
    </row>
    <row r="1659" spans="1:31" ht="18.5" x14ac:dyDescent="0.35">
      <c r="A1659" s="46">
        <v>68540.276107225509</v>
      </c>
      <c r="B1659" s="47">
        <v>9.6687799999999999</v>
      </c>
      <c r="C1659" s="47">
        <v>166.72204427450001</v>
      </c>
      <c r="D1659" s="47">
        <f>Table1[[#This Row],[On-Hand Stock ($)]]/Table1[[#This Row],[Std. Price ($)]]</f>
        <v>17.243338277890281</v>
      </c>
      <c r="E1659" s="48">
        <v>66</v>
      </c>
      <c r="F1659" s="49">
        <v>-0.4</v>
      </c>
      <c r="G1659" s="48">
        <v>1</v>
      </c>
      <c r="H1659" s="48">
        <v>0.25</v>
      </c>
      <c r="I1659" s="48">
        <v>19</v>
      </c>
      <c r="J1659" s="55">
        <f>Table1[[#This Row],[APU
(units)]]+(Table1[[#This Row],[APU Trend]]*Table1[[#This Row],[APU
(units)]])</f>
        <v>39.599999999999994</v>
      </c>
      <c r="K1659" s="55" t="str">
        <f>IF(Table1[[#This Row],[On Hand Stock (units)]]&gt;J1659,"Yes","No")</f>
        <v>No</v>
      </c>
      <c r="L1659" s="55">
        <f>Table1[[#This Row],[Lead Time (days)]]/Table1[[#This Row],[S-OTD]]</f>
        <v>19</v>
      </c>
      <c r="M1659" s="55">
        <f>(Table1[[#This Row],[Demand variability (COV)]]/100)*E1659</f>
        <v>0.16500000000000001</v>
      </c>
      <c r="N1659" s="55">
        <f>AVERAGE(Table1[[#This Row],[Lead Time (days)]],Table1[[#This Row],[Exp. Lead time]])</f>
        <v>19</v>
      </c>
      <c r="O1659" s="55">
        <f>(Table1[[#This Row],[Exp. Lead time]]-N1659)^2</f>
        <v>0</v>
      </c>
      <c r="P1659" s="55">
        <v>0</v>
      </c>
      <c r="Q1659" s="55">
        <f>1.64*SQRT(Table1[[#This Row],[Lead Time (days)]]*(M1659^2)+Table1[[#This Row],[APU
(units)]]*P1659)</f>
        <v>1.1795180541221062</v>
      </c>
      <c r="R1659" s="58">
        <f>Table1[[#This Row],[Safety Stock]]+(E1659/30)*Table1[[#This Row],[Lead Time (days)]]</f>
        <v>42.97951805412211</v>
      </c>
      <c r="S1659" s="58" t="str">
        <f>IF(Table1[[#This Row],[On Hand Stock (units)]]&gt;R1659,"yes","no")</f>
        <v>no</v>
      </c>
      <c r="T1659" s="59">
        <f>Table1[[#This Row],[On Hand Stock (units)]]-J1659</f>
        <v>-22.356661722109713</v>
      </c>
      <c r="U1659" s="59">
        <f>Table1[[#This Row],[Exp. Lead time]]*Table1[[#This Row],[APU
(units)]]/30</f>
        <v>41.8</v>
      </c>
      <c r="V1659" s="59">
        <f>Table1[[#This Row],[On Hand Stock (units)]]+U1659</f>
        <v>59.043338277890278</v>
      </c>
      <c r="W1659" s="59" t="str">
        <f>IF(Table1[[#This Row],[On hand quantity after purchase]]&gt;Table1[[#This Row],[APU  Projection for oct]],"Yes","No")</f>
        <v>Yes</v>
      </c>
      <c r="X1659" s="59">
        <f>AE1659-Table1[[#This Row],[On Hand Stock (units)]]</f>
        <v>365.64034972210942</v>
      </c>
      <c r="Y1659" s="59">
        <f>MAX(Table1[[#This Row],[Qty required to meet next quarter]],Table1[[#This Row],[MOQ/One lead time demand]])</f>
        <v>365.64034972210942</v>
      </c>
      <c r="Z1659" s="59">
        <f>Table1[[#This Row],[Qty to purchase]]*Table1[[#This Row],[Std. Price ($)]]</f>
        <v>3535.2961005861371</v>
      </c>
      <c r="AA1659" s="59"/>
      <c r="AB1659" s="59"/>
      <c r="AC1659" s="61">
        <f>Table1[[#This Row],[On Hand Stock (units)]]-(12*Table1[[#This Row],[APU
(units)]])</f>
        <v>-774.7566617221097</v>
      </c>
      <c r="AD1659" s="64">
        <v>39.599999999999973</v>
      </c>
      <c r="AE1659" s="65">
        <f>AD1659*Table1[[#This Row],[Std. Price ($)]]</f>
        <v>382.88368799999972</v>
      </c>
    </row>
    <row r="1660" spans="1:31" ht="18.5" x14ac:dyDescent="0.35">
      <c r="A1660" s="46">
        <v>28155.980699037253</v>
      </c>
      <c r="B1660" s="47">
        <v>218.608137</v>
      </c>
      <c r="C1660" s="47">
        <v>18227.80037001583</v>
      </c>
      <c r="D1660" s="47">
        <f>Table1[[#This Row],[On-Hand Stock ($)]]/Table1[[#This Row],[Std. Price ($)]]</f>
        <v>83.381161470745397</v>
      </c>
      <c r="E1660" s="48">
        <v>42</v>
      </c>
      <c r="F1660" s="49">
        <v>-0.1</v>
      </c>
      <c r="G1660" s="48">
        <v>0.92</v>
      </c>
      <c r="H1660" s="48">
        <v>1.17</v>
      </c>
      <c r="I1660" s="48">
        <v>44</v>
      </c>
      <c r="J1660" s="55">
        <f>Table1[[#This Row],[APU
(units)]]+(Table1[[#This Row],[APU Trend]]*Table1[[#This Row],[APU
(units)]])</f>
        <v>37.799999999999997</v>
      </c>
      <c r="K1660" s="55" t="str">
        <f>IF(Table1[[#This Row],[On Hand Stock (units)]]&gt;J1660,"Yes","No")</f>
        <v>Yes</v>
      </c>
      <c r="L1660" s="55">
        <f>Table1[[#This Row],[Lead Time (days)]]/Table1[[#This Row],[S-OTD]]</f>
        <v>47.826086956521735</v>
      </c>
      <c r="M1660" s="55">
        <f>(Table1[[#This Row],[Demand variability (COV)]]/100)*E1660</f>
        <v>0.49139999999999995</v>
      </c>
      <c r="N1660" s="55">
        <f>AVERAGE(Table1[[#This Row],[Lead Time (days)]],Table1[[#This Row],[Exp. Lead time]])</f>
        <v>45.913043478260867</v>
      </c>
      <c r="O1660" s="55">
        <f>(Table1[[#This Row],[Exp. Lead time]]-N1660)^2</f>
        <v>3.659735349716438</v>
      </c>
      <c r="P1660" s="55">
        <v>3.659735349716438</v>
      </c>
      <c r="Q1660" s="55">
        <f>1.64*SQRT(Table1[[#This Row],[Lead Time (days)]]*(M1660^2)+Table1[[#This Row],[APU
(units)]]*P1660)</f>
        <v>21.023606356212817</v>
      </c>
      <c r="R1660" s="58">
        <f>Table1[[#This Row],[Safety Stock]]+(E1660/30)*Table1[[#This Row],[Lead Time (days)]]</f>
        <v>82.623606356212804</v>
      </c>
      <c r="S1660" s="58" t="str">
        <f>IF(Table1[[#This Row],[On Hand Stock (units)]]&gt;R1660,"yes","no")</f>
        <v>yes</v>
      </c>
      <c r="T1660" s="59">
        <f>Table1[[#This Row],[On Hand Stock (units)]]-J1660</f>
        <v>45.5811614707454</v>
      </c>
      <c r="U1660" s="59">
        <f>Table1[[#This Row],[Exp. Lead time]]*Table1[[#This Row],[APU
(units)]]/30</f>
        <v>66.956521739130423</v>
      </c>
      <c r="V1660" s="59">
        <f>Table1[[#This Row],[On Hand Stock (units)]]+U1660</f>
        <v>150.33768320987582</v>
      </c>
      <c r="W1660" s="59" t="str">
        <f>IF(Table1[[#This Row],[On hand quantity after purchase]]&gt;Table1[[#This Row],[APU  Projection for oct]],"Yes","No")</f>
        <v>Yes</v>
      </c>
      <c r="X1660" s="59">
        <f>AE1660-Table1[[#This Row],[On Hand Stock (units)]]</f>
        <v>21952.319048129259</v>
      </c>
      <c r="Y1660" s="59">
        <f>MAX(Table1[[#This Row],[Qty required to meet next quarter]],Table1[[#This Row],[MOQ/One lead time demand]])</f>
        <v>21952.319048129259</v>
      </c>
      <c r="Z1660" s="59">
        <f>Table1[[#This Row],[Qty to purchase]]*Table1[[#This Row],[Std. Price ($)]]</f>
        <v>4798955.569941151</v>
      </c>
      <c r="AA1660" s="59"/>
      <c r="AB1660" s="59"/>
      <c r="AC1660" s="61">
        <f>Table1[[#This Row],[On Hand Stock (units)]]-(12*Table1[[#This Row],[APU
(units)]])</f>
        <v>-420.61883852925462</v>
      </c>
      <c r="AD1660" s="64">
        <v>100.80000000000001</v>
      </c>
      <c r="AE1660" s="65">
        <f>AD1660*Table1[[#This Row],[Std. Price ($)]]</f>
        <v>22035.700209600003</v>
      </c>
    </row>
    <row r="1661" spans="1:31" ht="18.5" x14ac:dyDescent="0.35">
      <c r="A1661" s="46">
        <v>49101.294499170246</v>
      </c>
      <c r="B1661" s="47">
        <v>12.860485000000001</v>
      </c>
      <c r="C1661" s="47">
        <v>349.26577372946531</v>
      </c>
      <c r="D1661" s="47">
        <f>Table1[[#This Row],[On-Hand Stock ($)]]/Table1[[#This Row],[Std. Price ($)]]</f>
        <v>27.158056148696204</v>
      </c>
      <c r="E1661" s="48">
        <v>66</v>
      </c>
      <c r="F1661" s="49">
        <v>0.2</v>
      </c>
      <c r="G1661" s="48">
        <v>0.82</v>
      </c>
      <c r="H1661" s="48">
        <v>0.39</v>
      </c>
      <c r="I1661" s="48">
        <v>21</v>
      </c>
      <c r="J1661" s="55">
        <f>Table1[[#This Row],[APU
(units)]]+(Table1[[#This Row],[APU Trend]]*Table1[[#This Row],[APU
(units)]])</f>
        <v>79.2</v>
      </c>
      <c r="K1661" s="55" t="str">
        <f>IF(Table1[[#This Row],[On Hand Stock (units)]]&gt;J1661,"Yes","No")</f>
        <v>No</v>
      </c>
      <c r="L1661" s="55">
        <f>Table1[[#This Row],[Lead Time (days)]]/Table1[[#This Row],[S-OTD]]</f>
        <v>25.609756097560979</v>
      </c>
      <c r="M1661" s="55">
        <f>(Table1[[#This Row],[Demand variability (COV)]]/100)*E1661</f>
        <v>0.25740000000000002</v>
      </c>
      <c r="N1661" s="55">
        <f>AVERAGE(Table1[[#This Row],[Lead Time (days)]],Table1[[#This Row],[Exp. Lead time]])</f>
        <v>23.304878048780488</v>
      </c>
      <c r="O1661" s="55">
        <f>(Table1[[#This Row],[Exp. Lead time]]-N1661)^2</f>
        <v>5.3124628197501647</v>
      </c>
      <c r="P1661" s="55">
        <v>5.3124628197501647</v>
      </c>
      <c r="Q1661" s="55">
        <f>1.64*SQRT(Table1[[#This Row],[Lead Time (days)]]*(M1661^2)+Table1[[#This Row],[APU
(units)]]*P1661)</f>
        <v>30.769734721840205</v>
      </c>
      <c r="R1661" s="58">
        <f>Table1[[#This Row],[Safety Stock]]+(E1661/30)*Table1[[#This Row],[Lead Time (days)]]</f>
        <v>76.969734721840211</v>
      </c>
      <c r="S1661" s="58" t="str">
        <f>IF(Table1[[#This Row],[On Hand Stock (units)]]&gt;R1661,"yes","no")</f>
        <v>no</v>
      </c>
      <c r="T1661" s="59">
        <f>Table1[[#This Row],[On Hand Stock (units)]]-J1661</f>
        <v>-52.041943851303799</v>
      </c>
      <c r="U1661" s="59">
        <f>Table1[[#This Row],[Exp. Lead time]]*Table1[[#This Row],[APU
(units)]]/30</f>
        <v>56.341463414634156</v>
      </c>
      <c r="V1661" s="59">
        <f>Table1[[#This Row],[On Hand Stock (units)]]+U1661</f>
        <v>83.499519563330352</v>
      </c>
      <c r="W1661" s="59" t="str">
        <f>IF(Table1[[#This Row],[On hand quantity after purchase]]&gt;Table1[[#This Row],[APU  Projection for oct]],"Yes","No")</f>
        <v>Yes</v>
      </c>
      <c r="X1661" s="59">
        <f>AE1661-Table1[[#This Row],[On Hand Stock (units)]]</f>
        <v>3537.7683858513046</v>
      </c>
      <c r="Y1661" s="59">
        <f>MAX(Table1[[#This Row],[Qty required to meet next quarter]],Table1[[#This Row],[MOQ/One lead time demand]])</f>
        <v>3537.7683858513046</v>
      </c>
      <c r="Z1661" s="59">
        <f>Table1[[#This Row],[Qty to purchase]]*Table1[[#This Row],[Std. Price ($)]]</f>
        <v>45497.417259714915</v>
      </c>
      <c r="AA1661" s="59"/>
      <c r="AB1661" s="59"/>
      <c r="AC1661" s="61">
        <f>Table1[[#This Row],[On Hand Stock (units)]]-(12*Table1[[#This Row],[APU
(units)]])</f>
        <v>-764.84194385130377</v>
      </c>
      <c r="AD1661" s="64">
        <v>277.20000000000005</v>
      </c>
      <c r="AE1661" s="65">
        <f>AD1661*Table1[[#This Row],[Std. Price ($)]]</f>
        <v>3564.9264420000009</v>
      </c>
    </row>
    <row r="1662" spans="1:31" ht="18.5" x14ac:dyDescent="0.35">
      <c r="A1662" s="46">
        <v>65992.878141551104</v>
      </c>
      <c r="B1662" s="47">
        <v>19.208893000000003</v>
      </c>
      <c r="C1662" s="47">
        <v>931.3442411121423</v>
      </c>
      <c r="D1662" s="47">
        <f>Table1[[#This Row],[On-Hand Stock ($)]]/Table1[[#This Row],[Std. Price ($)]]</f>
        <v>48.485055391382637</v>
      </c>
      <c r="E1662" s="48">
        <v>66</v>
      </c>
      <c r="F1662" s="49">
        <v>-0.4</v>
      </c>
      <c r="G1662" s="48">
        <v>1</v>
      </c>
      <c r="H1662" s="48">
        <v>1.42</v>
      </c>
      <c r="I1662" s="48">
        <v>11</v>
      </c>
      <c r="J1662" s="55">
        <f>Table1[[#This Row],[APU
(units)]]+(Table1[[#This Row],[APU Trend]]*Table1[[#This Row],[APU
(units)]])</f>
        <v>39.599999999999994</v>
      </c>
      <c r="K1662" s="55" t="str">
        <f>IF(Table1[[#This Row],[On Hand Stock (units)]]&gt;J1662,"Yes","No")</f>
        <v>Yes</v>
      </c>
      <c r="L1662" s="55">
        <f>Table1[[#This Row],[Lead Time (days)]]/Table1[[#This Row],[S-OTD]]</f>
        <v>11</v>
      </c>
      <c r="M1662" s="55">
        <f>(Table1[[#This Row],[Demand variability (COV)]]/100)*E1662</f>
        <v>0.93719999999999992</v>
      </c>
      <c r="N1662" s="55">
        <f>AVERAGE(Table1[[#This Row],[Lead Time (days)]],Table1[[#This Row],[Exp. Lead time]])</f>
        <v>11</v>
      </c>
      <c r="O1662" s="55">
        <f>(Table1[[#This Row],[Exp. Lead time]]-N1662)^2</f>
        <v>0</v>
      </c>
      <c r="P1662" s="55">
        <v>0</v>
      </c>
      <c r="Q1662" s="55">
        <f>1.64*SQRT(Table1[[#This Row],[Lead Time (days)]]*(M1662^2)+Table1[[#This Row],[APU
(units)]]*P1662)</f>
        <v>5.0976788357745724</v>
      </c>
      <c r="R1662" s="58">
        <f>Table1[[#This Row],[Safety Stock]]+(E1662/30)*Table1[[#This Row],[Lead Time (days)]]</f>
        <v>29.297678835774576</v>
      </c>
      <c r="S1662" s="58" t="str">
        <f>IF(Table1[[#This Row],[On Hand Stock (units)]]&gt;R1662,"yes","no")</f>
        <v>yes</v>
      </c>
      <c r="T1662" s="59">
        <f>Table1[[#This Row],[On Hand Stock (units)]]-J1662</f>
        <v>8.8850553913826431</v>
      </c>
      <c r="U1662" s="59">
        <f>Table1[[#This Row],[Exp. Lead time]]*Table1[[#This Row],[APU
(units)]]/30</f>
        <v>24.2</v>
      </c>
      <c r="V1662" s="59">
        <f>Table1[[#This Row],[On Hand Stock (units)]]+U1662</f>
        <v>72.685055391382633</v>
      </c>
      <c r="W1662" s="59" t="str">
        <f>IF(Table1[[#This Row],[On hand quantity after purchase]]&gt;Table1[[#This Row],[APU  Projection for oct]],"Yes","No")</f>
        <v>Yes</v>
      </c>
      <c r="X1662" s="59">
        <f>AE1662-Table1[[#This Row],[On Hand Stock (units)]]</f>
        <v>712.18710740861695</v>
      </c>
      <c r="Y1662" s="59">
        <f>MAX(Table1[[#This Row],[Qty required to meet next quarter]],Table1[[#This Row],[MOQ/One lead time demand]])</f>
        <v>712.18710740861695</v>
      </c>
      <c r="Z1662" s="59">
        <f>Table1[[#This Row],[Qty to purchase]]*Table1[[#This Row],[Std. Price ($)]]</f>
        <v>13680.325942191632</v>
      </c>
      <c r="AA1662" s="59"/>
      <c r="AB1662" s="59"/>
      <c r="AC1662" s="61">
        <f>Table1[[#This Row],[On Hand Stock (units)]]-(12*Table1[[#This Row],[APU
(units)]])</f>
        <v>-743.51494460861738</v>
      </c>
      <c r="AD1662" s="64">
        <v>39.599999999999973</v>
      </c>
      <c r="AE1662" s="65">
        <f>AD1662*Table1[[#This Row],[Std. Price ($)]]</f>
        <v>760.67216279999957</v>
      </c>
    </row>
    <row r="1663" spans="1:31" ht="18.5" x14ac:dyDescent="0.35">
      <c r="A1663" s="46">
        <v>48763.900145347397</v>
      </c>
      <c r="B1663" s="47">
        <v>14.906474000000001</v>
      </c>
      <c r="C1663" s="47">
        <v>314.6403475002482</v>
      </c>
      <c r="D1663" s="47">
        <f>Table1[[#This Row],[On-Hand Stock ($)]]/Table1[[#This Row],[Std. Price ($)]]</f>
        <v>21.107630650967369</v>
      </c>
      <c r="E1663" s="48">
        <v>34</v>
      </c>
      <c r="F1663" s="49">
        <v>0.5</v>
      </c>
      <c r="G1663" s="48">
        <v>0.85</v>
      </c>
      <c r="H1663" s="48">
        <v>0.93</v>
      </c>
      <c r="I1663" s="48">
        <v>16</v>
      </c>
      <c r="J1663" s="55">
        <f>Table1[[#This Row],[APU
(units)]]+(Table1[[#This Row],[APU Trend]]*Table1[[#This Row],[APU
(units)]])</f>
        <v>51</v>
      </c>
      <c r="K1663" s="55" t="str">
        <f>IF(Table1[[#This Row],[On Hand Stock (units)]]&gt;J1663,"Yes","No")</f>
        <v>No</v>
      </c>
      <c r="L1663" s="55">
        <f>Table1[[#This Row],[Lead Time (days)]]/Table1[[#This Row],[S-OTD]]</f>
        <v>18.823529411764707</v>
      </c>
      <c r="M1663" s="55">
        <f>(Table1[[#This Row],[Demand variability (COV)]]/100)*E1663</f>
        <v>0.31620000000000004</v>
      </c>
      <c r="N1663" s="55">
        <f>AVERAGE(Table1[[#This Row],[Lead Time (days)]],Table1[[#This Row],[Exp. Lead time]])</f>
        <v>17.411764705882355</v>
      </c>
      <c r="O1663" s="55">
        <f>(Table1[[#This Row],[Exp. Lead time]]-N1663)^2</f>
        <v>1.9930795847750824</v>
      </c>
      <c r="P1663" s="55">
        <v>1.9930795847750824</v>
      </c>
      <c r="Q1663" s="55">
        <f>1.64*SQRT(Table1[[#This Row],[Lead Time (days)]]*(M1663^2)+Table1[[#This Row],[APU
(units)]]*P1663)</f>
        <v>13.658790476142464</v>
      </c>
      <c r="R1663" s="58">
        <f>Table1[[#This Row],[Safety Stock]]+(E1663/30)*Table1[[#This Row],[Lead Time (days)]]</f>
        <v>31.792123809475797</v>
      </c>
      <c r="S1663" s="58" t="str">
        <f>IF(Table1[[#This Row],[On Hand Stock (units)]]&gt;R1663,"yes","no")</f>
        <v>no</v>
      </c>
      <c r="T1663" s="59">
        <f>Table1[[#This Row],[On Hand Stock (units)]]-J1663</f>
        <v>-29.892369349032631</v>
      </c>
      <c r="U1663" s="59">
        <f>Table1[[#This Row],[Exp. Lead time]]*Table1[[#This Row],[APU
(units)]]/30</f>
        <v>21.333333333333332</v>
      </c>
      <c r="V1663" s="59">
        <f>Table1[[#This Row],[On Hand Stock (units)]]+U1663</f>
        <v>42.440963984300701</v>
      </c>
      <c r="W1663" s="59" t="str">
        <f>IF(Table1[[#This Row],[On hand quantity after purchase]]&gt;Table1[[#This Row],[APU  Projection for oct]],"Yes","No")</f>
        <v>No</v>
      </c>
      <c r="X1663" s="59">
        <f>AE1663-Table1[[#This Row],[On Hand Stock (units)]]</f>
        <v>3019.813065349033</v>
      </c>
      <c r="Y1663" s="59">
        <f>MAX(Table1[[#This Row],[Qty required to meet next quarter]],Table1[[#This Row],[MOQ/One lead time demand]])</f>
        <v>3019.813065349033</v>
      </c>
      <c r="Z1663" s="59">
        <f>Table1[[#This Row],[Qty to purchase]]*Table1[[#This Row],[Std. Price ($)]]</f>
        <v>45014.764943485665</v>
      </c>
      <c r="AA1663" s="59"/>
      <c r="AB1663" s="59"/>
      <c r="AC1663" s="61">
        <f>Table1[[#This Row],[On Hand Stock (units)]]-(12*Table1[[#This Row],[APU
(units)]])</f>
        <v>-386.89236934903261</v>
      </c>
      <c r="AD1663" s="64">
        <v>204</v>
      </c>
      <c r="AE1663" s="65">
        <f>AD1663*Table1[[#This Row],[Std. Price ($)]]</f>
        <v>3040.9206960000001</v>
      </c>
    </row>
    <row r="1664" spans="1:31" ht="18.5" x14ac:dyDescent="0.35">
      <c r="A1664" s="46">
        <v>85710.851990425101</v>
      </c>
      <c r="B1664" s="47">
        <v>6.4732580000000004</v>
      </c>
      <c r="C1664" s="47">
        <v>558.3451667792242</v>
      </c>
      <c r="D1664" s="47">
        <f>Table1[[#This Row],[On-Hand Stock ($)]]/Table1[[#This Row],[Std. Price ($)]]</f>
        <v>86.254119143594181</v>
      </c>
      <c r="E1664" s="48">
        <v>74</v>
      </c>
      <c r="F1664" s="49">
        <v>1.2</v>
      </c>
      <c r="G1664" s="48">
        <v>1</v>
      </c>
      <c r="H1664" s="48">
        <v>1.1599999999999999</v>
      </c>
      <c r="I1664" s="48">
        <v>23</v>
      </c>
      <c r="J1664" s="55">
        <f>Table1[[#This Row],[APU
(units)]]+(Table1[[#This Row],[APU Trend]]*Table1[[#This Row],[APU
(units)]])</f>
        <v>162.80000000000001</v>
      </c>
      <c r="K1664" s="55" t="str">
        <f>IF(Table1[[#This Row],[On Hand Stock (units)]]&gt;J1664,"Yes","No")</f>
        <v>No</v>
      </c>
      <c r="L1664" s="55">
        <f>Table1[[#This Row],[Lead Time (days)]]/Table1[[#This Row],[S-OTD]]</f>
        <v>23</v>
      </c>
      <c r="M1664" s="55">
        <f>(Table1[[#This Row],[Demand variability (COV)]]/100)*E1664</f>
        <v>0.85839999999999994</v>
      </c>
      <c r="N1664" s="55">
        <f>AVERAGE(Table1[[#This Row],[Lead Time (days)]],Table1[[#This Row],[Exp. Lead time]])</f>
        <v>23</v>
      </c>
      <c r="O1664" s="55">
        <f>(Table1[[#This Row],[Exp. Lead time]]-N1664)^2</f>
        <v>0</v>
      </c>
      <c r="P1664" s="55">
        <v>0</v>
      </c>
      <c r="Q1664" s="55">
        <f>1.64*SQRT(Table1[[#This Row],[Lead Time (days)]]*(M1664^2)+Table1[[#This Row],[APU
(units)]]*P1664)</f>
        <v>6.7514565185630868</v>
      </c>
      <c r="R1664" s="58">
        <f>Table1[[#This Row],[Safety Stock]]+(E1664/30)*Table1[[#This Row],[Lead Time (days)]]</f>
        <v>63.484789851896423</v>
      </c>
      <c r="S1664" s="58" t="str">
        <f>IF(Table1[[#This Row],[On Hand Stock (units)]]&gt;R1664,"yes","no")</f>
        <v>yes</v>
      </c>
      <c r="T1664" s="59">
        <f>Table1[[#This Row],[On Hand Stock (units)]]-J1664</f>
        <v>-76.54588085640583</v>
      </c>
      <c r="U1664" s="59">
        <f>Table1[[#This Row],[Exp. Lead time]]*Table1[[#This Row],[APU
(units)]]/30</f>
        <v>56.733333333333334</v>
      </c>
      <c r="V1664" s="59">
        <f>Table1[[#This Row],[On Hand Stock (units)]]+U1664</f>
        <v>142.9874524769275</v>
      </c>
      <c r="W1664" s="59" t="str">
        <f>IF(Table1[[#This Row],[On hand quantity after purchase]]&gt;Table1[[#This Row],[APU  Projection for oct]],"Yes","No")</f>
        <v>No</v>
      </c>
      <c r="X1664" s="59">
        <f>AE1664-Table1[[#This Row],[On Hand Stock (units)]]</f>
        <v>4799.7610192564061</v>
      </c>
      <c r="Y1664" s="59">
        <f>MAX(Table1[[#This Row],[Qty required to meet next quarter]],Table1[[#This Row],[MOQ/One lead time demand]])</f>
        <v>4799.7610192564061</v>
      </c>
      <c r="Z1664" s="59">
        <f>Table1[[#This Row],[Qty to purchase]]*Table1[[#This Row],[Std. Price ($)]]</f>
        <v>31070.091415989686</v>
      </c>
      <c r="AA1664" s="59"/>
      <c r="AB1664" s="59"/>
      <c r="AC1664" s="61">
        <f>Table1[[#This Row],[On Hand Stock (units)]]-(12*Table1[[#This Row],[APU
(units)]])</f>
        <v>-801.74588085640585</v>
      </c>
      <c r="AD1664" s="64">
        <v>754.8</v>
      </c>
      <c r="AE1664" s="65">
        <f>AD1664*Table1[[#This Row],[Std. Price ($)]]</f>
        <v>4886.0151384000001</v>
      </c>
    </row>
    <row r="1665" spans="1:31" ht="18.5" x14ac:dyDescent="0.35">
      <c r="A1665" s="46">
        <v>39928.922147488869</v>
      </c>
      <c r="B1665" s="47">
        <v>7.1667970000000008</v>
      </c>
      <c r="C1665" s="47">
        <v>469.53881783195601</v>
      </c>
      <c r="D1665" s="47">
        <f>Table1[[#This Row],[On-Hand Stock ($)]]/Table1[[#This Row],[Std. Price ($)]]</f>
        <v>65.515852874297394</v>
      </c>
      <c r="E1665" s="48">
        <v>130</v>
      </c>
      <c r="F1665" s="49">
        <v>-0.2</v>
      </c>
      <c r="G1665" s="48">
        <v>0.85</v>
      </c>
      <c r="H1665" s="48">
        <v>0.25</v>
      </c>
      <c r="I1665" s="48">
        <v>30</v>
      </c>
      <c r="J1665" s="55">
        <f>Table1[[#This Row],[APU
(units)]]+(Table1[[#This Row],[APU Trend]]*Table1[[#This Row],[APU
(units)]])</f>
        <v>104</v>
      </c>
      <c r="K1665" s="55" t="str">
        <f>IF(Table1[[#This Row],[On Hand Stock (units)]]&gt;J1665,"Yes","No")</f>
        <v>No</v>
      </c>
      <c r="L1665" s="55">
        <f>Table1[[#This Row],[Lead Time (days)]]/Table1[[#This Row],[S-OTD]]</f>
        <v>35.294117647058826</v>
      </c>
      <c r="M1665" s="55">
        <f>(Table1[[#This Row],[Demand variability (COV)]]/100)*E1665</f>
        <v>0.32500000000000001</v>
      </c>
      <c r="N1665" s="55">
        <f>AVERAGE(Table1[[#This Row],[Lead Time (days)]],Table1[[#This Row],[Exp. Lead time]])</f>
        <v>32.647058823529413</v>
      </c>
      <c r="O1665" s="55">
        <f>(Table1[[#This Row],[Exp. Lead time]]-N1665)^2</f>
        <v>7.0069204152249203</v>
      </c>
      <c r="P1665" s="55">
        <v>7.0069204152249203</v>
      </c>
      <c r="Q1665" s="55">
        <f>1.64*SQRT(Table1[[#This Row],[Lead Time (days)]]*(M1665^2)+Table1[[#This Row],[APU
(units)]]*P1665)</f>
        <v>49.583045281049074</v>
      </c>
      <c r="R1665" s="58">
        <f>Table1[[#This Row],[Safety Stock]]+(E1665/30)*Table1[[#This Row],[Lead Time (days)]]</f>
        <v>179.58304528104907</v>
      </c>
      <c r="S1665" s="58" t="str">
        <f>IF(Table1[[#This Row],[On Hand Stock (units)]]&gt;R1665,"yes","no")</f>
        <v>no</v>
      </c>
      <c r="T1665" s="59">
        <f>Table1[[#This Row],[On Hand Stock (units)]]-J1665</f>
        <v>-38.484147125702606</v>
      </c>
      <c r="U1665" s="59">
        <f>Table1[[#This Row],[Exp. Lead time]]*Table1[[#This Row],[APU
(units)]]/30</f>
        <v>152.94117647058826</v>
      </c>
      <c r="V1665" s="59">
        <f>Table1[[#This Row],[On Hand Stock (units)]]+U1665</f>
        <v>218.45702934488565</v>
      </c>
      <c r="W1665" s="59" t="str">
        <f>IF(Table1[[#This Row],[On hand quantity after purchase]]&gt;Table1[[#This Row],[APU  Projection for oct]],"Yes","No")</f>
        <v>Yes</v>
      </c>
      <c r="X1665" s="59">
        <f>AE1665-Table1[[#This Row],[On Hand Stock (units)]]</f>
        <v>1611.5146451257026</v>
      </c>
      <c r="Y1665" s="59">
        <f>MAX(Table1[[#This Row],[Qty required to meet next quarter]],Table1[[#This Row],[MOQ/One lead time demand]])</f>
        <v>1611.5146451257026</v>
      </c>
      <c r="Z1665" s="59">
        <f>Table1[[#This Row],[Qty to purchase]]*Table1[[#This Row],[Std. Price ($)]]</f>
        <v>11549.398324142951</v>
      </c>
      <c r="AA1665" s="59"/>
      <c r="AB1665" s="59"/>
      <c r="AC1665" s="61">
        <f>Table1[[#This Row],[On Hand Stock (units)]]-(12*Table1[[#This Row],[APU
(units)]])</f>
        <v>-1494.4841471257025</v>
      </c>
      <c r="AD1665" s="64">
        <v>234</v>
      </c>
      <c r="AE1665" s="65">
        <f>AD1665*Table1[[#This Row],[Std. Price ($)]]</f>
        <v>1677.0304980000001</v>
      </c>
    </row>
    <row r="1666" spans="1:31" ht="18.5" x14ac:dyDescent="0.35">
      <c r="A1666" s="46">
        <v>48946.686386588422</v>
      </c>
      <c r="B1666" s="47">
        <v>76.367896000000002</v>
      </c>
      <c r="C1666" s="47">
        <v>1321.5753508031362</v>
      </c>
      <c r="D1666" s="47">
        <f>Table1[[#This Row],[On-Hand Stock ($)]]/Table1[[#This Row],[Std. Price ($)]]</f>
        <v>17.305378569066981</v>
      </c>
      <c r="E1666" s="48">
        <v>66</v>
      </c>
      <c r="F1666" s="49">
        <v>-0.4</v>
      </c>
      <c r="G1666" s="48">
        <v>1</v>
      </c>
      <c r="H1666" s="48">
        <v>0.71</v>
      </c>
      <c r="I1666" s="48">
        <v>8</v>
      </c>
      <c r="J1666" s="55">
        <f>Table1[[#This Row],[APU
(units)]]+(Table1[[#This Row],[APU Trend]]*Table1[[#This Row],[APU
(units)]])</f>
        <v>39.599999999999994</v>
      </c>
      <c r="K1666" s="55" t="str">
        <f>IF(Table1[[#This Row],[On Hand Stock (units)]]&gt;J1666,"Yes","No")</f>
        <v>No</v>
      </c>
      <c r="L1666" s="55">
        <f>Table1[[#This Row],[Lead Time (days)]]/Table1[[#This Row],[S-OTD]]</f>
        <v>8</v>
      </c>
      <c r="M1666" s="55">
        <f>(Table1[[#This Row],[Demand variability (COV)]]/100)*E1666</f>
        <v>0.46859999999999996</v>
      </c>
      <c r="N1666" s="55">
        <f>AVERAGE(Table1[[#This Row],[Lead Time (days)]],Table1[[#This Row],[Exp. Lead time]])</f>
        <v>8</v>
      </c>
      <c r="O1666" s="55">
        <f>(Table1[[#This Row],[Exp. Lead time]]-N1666)^2</f>
        <v>0</v>
      </c>
      <c r="P1666" s="55">
        <v>0</v>
      </c>
      <c r="Q1666" s="55">
        <f>1.64*SQRT(Table1[[#This Row],[Lead Time (days)]]*(M1666^2)+Table1[[#This Row],[APU
(units)]]*P1666)</f>
        <v>2.1736575590759459</v>
      </c>
      <c r="R1666" s="58">
        <f>Table1[[#This Row],[Safety Stock]]+(E1666/30)*Table1[[#This Row],[Lead Time (days)]]</f>
        <v>19.773657559075946</v>
      </c>
      <c r="S1666" s="58" t="str">
        <f>IF(Table1[[#This Row],[On Hand Stock (units)]]&gt;R1666,"yes","no")</f>
        <v>no</v>
      </c>
      <c r="T1666" s="59">
        <f>Table1[[#This Row],[On Hand Stock (units)]]-J1666</f>
        <v>-22.294621430933013</v>
      </c>
      <c r="U1666" s="59">
        <f>Table1[[#This Row],[Exp. Lead time]]*Table1[[#This Row],[APU
(units)]]/30</f>
        <v>17.600000000000001</v>
      </c>
      <c r="V1666" s="59">
        <f>Table1[[#This Row],[On Hand Stock (units)]]+U1666</f>
        <v>34.905378569066983</v>
      </c>
      <c r="W1666" s="59" t="str">
        <f>IF(Table1[[#This Row],[On hand quantity after purchase]]&gt;Table1[[#This Row],[APU  Projection for oct]],"Yes","No")</f>
        <v>No</v>
      </c>
      <c r="X1666" s="59">
        <f>AE1666-Table1[[#This Row],[On Hand Stock (units)]]</f>
        <v>3006.8633030309311</v>
      </c>
      <c r="Y1666" s="59">
        <f>MAX(Table1[[#This Row],[Qty required to meet next quarter]],Table1[[#This Row],[MOQ/One lead time demand]])</f>
        <v>3006.8633030309311</v>
      </c>
      <c r="Z1666" s="59">
        <f>Table1[[#This Row],[Qty to purchase]]*Table1[[#This Row],[Std. Price ($)]]</f>
        <v>229627.82401208262</v>
      </c>
      <c r="AA1666" s="59"/>
      <c r="AB1666" s="59"/>
      <c r="AC1666" s="61">
        <f>Table1[[#This Row],[On Hand Stock (units)]]-(12*Table1[[#This Row],[APU
(units)]])</f>
        <v>-774.69462143093301</v>
      </c>
      <c r="AD1666" s="64">
        <v>39.599999999999973</v>
      </c>
      <c r="AE1666" s="65">
        <f>AD1666*Table1[[#This Row],[Std. Price ($)]]</f>
        <v>3024.1686815999979</v>
      </c>
    </row>
    <row r="1667" spans="1:31" ht="18.5" x14ac:dyDescent="0.35">
      <c r="A1667" s="46">
        <v>89693.700521313716</v>
      </c>
      <c r="B1667" s="47">
        <v>196.63681400000002</v>
      </c>
      <c r="C1667" s="47">
        <v>7340.5913789186643</v>
      </c>
      <c r="D1667" s="47">
        <f>Table1[[#This Row],[On-Hand Stock ($)]]/Table1[[#This Row],[Std. Price ($)]]</f>
        <v>37.330707458058505</v>
      </c>
      <c r="E1667" s="48">
        <v>58</v>
      </c>
      <c r="F1667" s="49">
        <v>0.5</v>
      </c>
      <c r="G1667" s="48">
        <v>0.7</v>
      </c>
      <c r="H1667" s="48">
        <v>0.66</v>
      </c>
      <c r="I1667" s="48">
        <v>23</v>
      </c>
      <c r="J1667" s="55">
        <f>Table1[[#This Row],[APU
(units)]]+(Table1[[#This Row],[APU Trend]]*Table1[[#This Row],[APU
(units)]])</f>
        <v>87</v>
      </c>
      <c r="K1667" s="55" t="str">
        <f>IF(Table1[[#This Row],[On Hand Stock (units)]]&gt;J1667,"Yes","No")</f>
        <v>No</v>
      </c>
      <c r="L1667" s="55">
        <f>Table1[[#This Row],[Lead Time (days)]]/Table1[[#This Row],[S-OTD]]</f>
        <v>32.857142857142861</v>
      </c>
      <c r="M1667" s="55">
        <f>(Table1[[#This Row],[Demand variability (COV)]]/100)*E1667</f>
        <v>0.38279999999999997</v>
      </c>
      <c r="N1667" s="55">
        <f>AVERAGE(Table1[[#This Row],[Lead Time (days)]],Table1[[#This Row],[Exp. Lead time]])</f>
        <v>27.928571428571431</v>
      </c>
      <c r="O1667" s="55">
        <f>(Table1[[#This Row],[Exp. Lead time]]-N1667)^2</f>
        <v>24.290816326530631</v>
      </c>
      <c r="P1667" s="55">
        <v>24.290816326530631</v>
      </c>
      <c r="Q1667" s="55">
        <f>1.64*SQRT(Table1[[#This Row],[Lead Time (days)]]*(M1667^2)+Table1[[#This Row],[APU
(units)]]*P1667)</f>
        <v>61.63079133531879</v>
      </c>
      <c r="R1667" s="58">
        <f>Table1[[#This Row],[Safety Stock]]+(E1667/30)*Table1[[#This Row],[Lead Time (days)]]</f>
        <v>106.09745800198546</v>
      </c>
      <c r="S1667" s="58" t="str">
        <f>IF(Table1[[#This Row],[On Hand Stock (units)]]&gt;R1667,"yes","no")</f>
        <v>no</v>
      </c>
      <c r="T1667" s="59">
        <f>Table1[[#This Row],[On Hand Stock (units)]]-J1667</f>
        <v>-49.669292541941495</v>
      </c>
      <c r="U1667" s="59">
        <f>Table1[[#This Row],[Exp. Lead time]]*Table1[[#This Row],[APU
(units)]]/30</f>
        <v>63.523809523809533</v>
      </c>
      <c r="V1667" s="59">
        <f>Table1[[#This Row],[On Hand Stock (units)]]+U1667</f>
        <v>100.85451698186804</v>
      </c>
      <c r="W1667" s="59" t="str">
        <f>IF(Table1[[#This Row],[On hand quantity after purchase]]&gt;Table1[[#This Row],[APU  Projection for oct]],"Yes","No")</f>
        <v>Yes</v>
      </c>
      <c r="X1667" s="59">
        <f>AE1667-Table1[[#This Row],[On Hand Stock (units)]]</f>
        <v>68392.280564541958</v>
      </c>
      <c r="Y1667" s="59">
        <f>MAX(Table1[[#This Row],[Qty required to meet next quarter]],Table1[[#This Row],[MOQ/One lead time demand]])</f>
        <v>68392.280564541958</v>
      </c>
      <c r="Z1667" s="59">
        <f>Table1[[#This Row],[Qty to purchase]]*Table1[[#This Row],[Std. Price ($)]]</f>
        <v>13448440.152405653</v>
      </c>
      <c r="AA1667" s="59"/>
      <c r="AB1667" s="59"/>
      <c r="AC1667" s="61">
        <f>Table1[[#This Row],[On Hand Stock (units)]]-(12*Table1[[#This Row],[APU
(units)]])</f>
        <v>-658.66929254194145</v>
      </c>
      <c r="AD1667" s="64">
        <v>348</v>
      </c>
      <c r="AE1667" s="65">
        <f>AD1667*Table1[[#This Row],[Std. Price ($)]]</f>
        <v>68429.611272000009</v>
      </c>
    </row>
    <row r="1668" spans="1:31" ht="18.5" x14ac:dyDescent="0.35">
      <c r="A1668" s="46">
        <v>38529.69786482511</v>
      </c>
      <c r="B1668" s="47">
        <v>52.657836000000003</v>
      </c>
      <c r="C1668" s="47">
        <v>5976.4496642576005</v>
      </c>
      <c r="D1668" s="47">
        <f>Table1[[#This Row],[On-Hand Stock ($)]]/Table1[[#This Row],[Std. Price ($)]]</f>
        <v>113.49592232118312</v>
      </c>
      <c r="E1668" s="48">
        <v>66</v>
      </c>
      <c r="F1668" s="49">
        <v>0.5</v>
      </c>
      <c r="G1668" s="48">
        <v>1</v>
      </c>
      <c r="H1668" s="48">
        <v>1</v>
      </c>
      <c r="I1668" s="48">
        <v>44</v>
      </c>
      <c r="J1668" s="55">
        <f>Table1[[#This Row],[APU
(units)]]+(Table1[[#This Row],[APU Trend]]*Table1[[#This Row],[APU
(units)]])</f>
        <v>99</v>
      </c>
      <c r="K1668" s="55" t="str">
        <f>IF(Table1[[#This Row],[On Hand Stock (units)]]&gt;J1668,"Yes","No")</f>
        <v>Yes</v>
      </c>
      <c r="L1668" s="55">
        <f>Table1[[#This Row],[Lead Time (days)]]/Table1[[#This Row],[S-OTD]]</f>
        <v>44</v>
      </c>
      <c r="M1668" s="55">
        <f>(Table1[[#This Row],[Demand variability (COV)]]/100)*E1668</f>
        <v>0.66</v>
      </c>
      <c r="N1668" s="55">
        <f>AVERAGE(Table1[[#This Row],[Lead Time (days)]],Table1[[#This Row],[Exp. Lead time]])</f>
        <v>44</v>
      </c>
      <c r="O1668" s="55">
        <f>(Table1[[#This Row],[Exp. Lead time]]-N1668)^2</f>
        <v>0</v>
      </c>
      <c r="P1668" s="55">
        <v>0</v>
      </c>
      <c r="Q1668" s="55">
        <f>1.64*SQRT(Table1[[#This Row],[Lead Time (days)]]*(M1668^2)+Table1[[#This Row],[APU
(units)]]*P1668)</f>
        <v>7.1798293461613705</v>
      </c>
      <c r="R1668" s="58">
        <f>Table1[[#This Row],[Safety Stock]]+(E1668/30)*Table1[[#This Row],[Lead Time (days)]]</f>
        <v>103.97982934616138</v>
      </c>
      <c r="S1668" s="58" t="str">
        <f>IF(Table1[[#This Row],[On Hand Stock (units)]]&gt;R1668,"yes","no")</f>
        <v>yes</v>
      </c>
      <c r="T1668" s="59">
        <f>Table1[[#This Row],[On Hand Stock (units)]]-J1668</f>
        <v>14.495922321183116</v>
      </c>
      <c r="U1668" s="59">
        <f>Table1[[#This Row],[Exp. Lead time]]*Table1[[#This Row],[APU
(units)]]/30</f>
        <v>96.8</v>
      </c>
      <c r="V1668" s="59">
        <f>Table1[[#This Row],[On Hand Stock (units)]]+U1668</f>
        <v>210.29592232118313</v>
      </c>
      <c r="W1668" s="59" t="str">
        <f>IF(Table1[[#This Row],[On hand quantity after purchase]]&gt;Table1[[#This Row],[APU  Projection for oct]],"Yes","No")</f>
        <v>Yes</v>
      </c>
      <c r="X1668" s="59">
        <f>AE1668-Table1[[#This Row],[On Hand Stock (units)]]</f>
        <v>20739.007133678817</v>
      </c>
      <c r="Y1668" s="59">
        <f>MAX(Table1[[#This Row],[Qty required to meet next quarter]],Table1[[#This Row],[MOQ/One lead time demand]])</f>
        <v>20739.007133678817</v>
      </c>
      <c r="Z1668" s="59">
        <f>Table1[[#This Row],[Qty to purchase]]*Table1[[#This Row],[Std. Price ($)]]</f>
        <v>1092071.2364480894</v>
      </c>
      <c r="AA1668" s="59"/>
      <c r="AB1668" s="59"/>
      <c r="AC1668" s="61">
        <f>Table1[[#This Row],[On Hand Stock (units)]]-(12*Table1[[#This Row],[APU
(units)]])</f>
        <v>-678.50407767881688</v>
      </c>
      <c r="AD1668" s="64">
        <v>396</v>
      </c>
      <c r="AE1668" s="65">
        <f>AD1668*Table1[[#This Row],[Std. Price ($)]]</f>
        <v>20852.503056000001</v>
      </c>
    </row>
    <row r="1669" spans="1:31" ht="18.5" x14ac:dyDescent="0.35">
      <c r="A1669" s="46">
        <v>16511.170695133027</v>
      </c>
      <c r="B1669" s="47">
        <v>27.766959000000003</v>
      </c>
      <c r="C1669" s="47">
        <v>2788.103354252426</v>
      </c>
      <c r="D1669" s="47">
        <f>Table1[[#This Row],[On-Hand Stock ($)]]/Table1[[#This Row],[Std. Price ($)]]</f>
        <v>100.41082836087401</v>
      </c>
      <c r="E1669" s="48">
        <v>74</v>
      </c>
      <c r="F1669" s="49">
        <v>-0.4</v>
      </c>
      <c r="G1669" s="48">
        <v>1</v>
      </c>
      <c r="H1669" s="48">
        <v>0.25</v>
      </c>
      <c r="I1669" s="48">
        <v>123</v>
      </c>
      <c r="J1669" s="55">
        <f>Table1[[#This Row],[APU
(units)]]+(Table1[[#This Row],[APU Trend]]*Table1[[#This Row],[APU
(units)]])</f>
        <v>44.4</v>
      </c>
      <c r="K1669" s="55" t="str">
        <f>IF(Table1[[#This Row],[On Hand Stock (units)]]&gt;J1669,"Yes","No")</f>
        <v>Yes</v>
      </c>
      <c r="L1669" s="55">
        <f>Table1[[#This Row],[Lead Time (days)]]/Table1[[#This Row],[S-OTD]]</f>
        <v>123</v>
      </c>
      <c r="M1669" s="55">
        <f>(Table1[[#This Row],[Demand variability (COV)]]/100)*E1669</f>
        <v>0.185</v>
      </c>
      <c r="N1669" s="55">
        <f>AVERAGE(Table1[[#This Row],[Lead Time (days)]],Table1[[#This Row],[Exp. Lead time]])</f>
        <v>123</v>
      </c>
      <c r="O1669" s="55">
        <f>(Table1[[#This Row],[Exp. Lead time]]-N1669)^2</f>
        <v>0</v>
      </c>
      <c r="P1669" s="55">
        <v>0</v>
      </c>
      <c r="Q1669" s="55">
        <f>1.64*SQRT(Table1[[#This Row],[Lead Time (days)]]*(M1669^2)+Table1[[#This Row],[APU
(units)]]*P1669)</f>
        <v>3.364868776044617</v>
      </c>
      <c r="R1669" s="58">
        <f>Table1[[#This Row],[Safety Stock]]+(E1669/30)*Table1[[#This Row],[Lead Time (days)]]</f>
        <v>306.76486877604464</v>
      </c>
      <c r="S1669" s="58" t="str">
        <f>IF(Table1[[#This Row],[On Hand Stock (units)]]&gt;R1669,"yes","no")</f>
        <v>no</v>
      </c>
      <c r="T1669" s="59">
        <f>Table1[[#This Row],[On Hand Stock (units)]]-J1669</f>
        <v>56.010828360874008</v>
      </c>
      <c r="U1669" s="59">
        <f>Table1[[#This Row],[Exp. Lead time]]*Table1[[#This Row],[APU
(units)]]/30</f>
        <v>303.39999999999998</v>
      </c>
      <c r="V1669" s="59">
        <f>Table1[[#This Row],[On Hand Stock (units)]]+U1669</f>
        <v>403.81082836087398</v>
      </c>
      <c r="W1669" s="59" t="str">
        <f>IF(Table1[[#This Row],[On hand quantity after purchase]]&gt;Table1[[#This Row],[APU  Projection for oct]],"Yes","No")</f>
        <v>Yes</v>
      </c>
      <c r="X1669" s="59">
        <f>AE1669-Table1[[#This Row],[On Hand Stock (units)]]</f>
        <v>1132.4421512391259</v>
      </c>
      <c r="Y1669" s="59">
        <f>MAX(Table1[[#This Row],[Qty required to meet next quarter]],Table1[[#This Row],[MOQ/One lead time demand]])</f>
        <v>1132.4421512391259</v>
      </c>
      <c r="Z1669" s="59">
        <f>Table1[[#This Row],[Qty to purchase]]*Table1[[#This Row],[Std. Price ($)]]</f>
        <v>31444.474783328613</v>
      </c>
      <c r="AA1669" s="59"/>
      <c r="AB1669" s="59"/>
      <c r="AC1669" s="61">
        <f>Table1[[#This Row],[On Hand Stock (units)]]-(12*Table1[[#This Row],[APU
(units)]])</f>
        <v>-787.58917163912599</v>
      </c>
      <c r="AD1669" s="64">
        <v>44.399999999999984</v>
      </c>
      <c r="AE1669" s="65">
        <f>AD1669*Table1[[#This Row],[Std. Price ($)]]</f>
        <v>1232.8529795999998</v>
      </c>
    </row>
    <row r="1670" spans="1:31" ht="18.5" x14ac:dyDescent="0.35">
      <c r="A1670" s="46">
        <v>30237.844447345906</v>
      </c>
      <c r="B1670" s="47">
        <v>27.883867000000002</v>
      </c>
      <c r="C1670" s="47">
        <v>2345.2486811532926</v>
      </c>
      <c r="D1670" s="47">
        <f>Table1[[#This Row],[On-Hand Stock ($)]]/Table1[[#This Row],[Std. Price ($)]]</f>
        <v>84.107727280197267</v>
      </c>
      <c r="E1670" s="48">
        <v>50</v>
      </c>
      <c r="F1670" s="49">
        <v>0.6</v>
      </c>
      <c r="G1670" s="48">
        <v>0.82</v>
      </c>
      <c r="H1670" s="48">
        <v>1.28</v>
      </c>
      <c r="I1670" s="48">
        <v>33</v>
      </c>
      <c r="J1670" s="55">
        <f>Table1[[#This Row],[APU
(units)]]+(Table1[[#This Row],[APU Trend]]*Table1[[#This Row],[APU
(units)]])</f>
        <v>80</v>
      </c>
      <c r="K1670" s="55" t="str">
        <f>IF(Table1[[#This Row],[On Hand Stock (units)]]&gt;J1670,"Yes","No")</f>
        <v>Yes</v>
      </c>
      <c r="L1670" s="55">
        <f>Table1[[#This Row],[Lead Time (days)]]/Table1[[#This Row],[S-OTD]]</f>
        <v>40.243902439024396</v>
      </c>
      <c r="M1670" s="55">
        <f>(Table1[[#This Row],[Demand variability (COV)]]/100)*E1670</f>
        <v>0.64</v>
      </c>
      <c r="N1670" s="55">
        <f>AVERAGE(Table1[[#This Row],[Lead Time (days)]],Table1[[#This Row],[Exp. Lead time]])</f>
        <v>36.621951219512198</v>
      </c>
      <c r="O1670" s="55">
        <f>(Table1[[#This Row],[Exp. Lead time]]-N1670)^2</f>
        <v>13.118530636525897</v>
      </c>
      <c r="P1670" s="55">
        <v>13.118530636525897</v>
      </c>
      <c r="Q1670" s="55">
        <f>1.64*SQRT(Table1[[#This Row],[Lead Time (days)]]*(M1670^2)+Table1[[#This Row],[APU
(units)]]*P1670)</f>
        <v>42.432708908105347</v>
      </c>
      <c r="R1670" s="58">
        <f>Table1[[#This Row],[Safety Stock]]+(E1670/30)*Table1[[#This Row],[Lead Time (days)]]</f>
        <v>97.432708908105354</v>
      </c>
      <c r="S1670" s="58" t="str">
        <f>IF(Table1[[#This Row],[On Hand Stock (units)]]&gt;R1670,"yes","no")</f>
        <v>no</v>
      </c>
      <c r="T1670" s="59">
        <f>Table1[[#This Row],[On Hand Stock (units)]]-J1670</f>
        <v>4.1077272801972669</v>
      </c>
      <c r="U1670" s="59">
        <f>Table1[[#This Row],[Exp. Lead time]]*Table1[[#This Row],[APU
(units)]]/30</f>
        <v>67.073170731707322</v>
      </c>
      <c r="V1670" s="59">
        <f>Table1[[#This Row],[On Hand Stock (units)]]+U1670</f>
        <v>151.18089801190459</v>
      </c>
      <c r="W1670" s="59" t="str">
        <f>IF(Table1[[#This Row],[On hand quantity after purchase]]&gt;Table1[[#This Row],[APU  Projection for oct]],"Yes","No")</f>
        <v>Yes</v>
      </c>
      <c r="X1670" s="59">
        <f>AE1670-Table1[[#This Row],[On Hand Stock (units)]]</f>
        <v>9117.5683827198027</v>
      </c>
      <c r="Y1670" s="59">
        <f>MAX(Table1[[#This Row],[Qty required to meet next quarter]],Table1[[#This Row],[MOQ/One lead time demand]])</f>
        <v>9117.5683827198027</v>
      </c>
      <c r="Z1670" s="59">
        <f>Table1[[#This Row],[Qty to purchase]]*Table1[[#This Row],[Std. Price ($)]]</f>
        <v>254233.06414716408</v>
      </c>
      <c r="AA1670" s="59"/>
      <c r="AB1670" s="59"/>
      <c r="AC1670" s="61">
        <f>Table1[[#This Row],[On Hand Stock (units)]]-(12*Table1[[#This Row],[APU
(units)]])</f>
        <v>-515.89227271980269</v>
      </c>
      <c r="AD1670" s="64">
        <v>330</v>
      </c>
      <c r="AE1670" s="65">
        <f>AD1670*Table1[[#This Row],[Std. Price ($)]]</f>
        <v>9201.6761100000003</v>
      </c>
    </row>
    <row r="1671" spans="1:31" ht="18.5" x14ac:dyDescent="0.35">
      <c r="A1671" s="46">
        <v>95354.159864203466</v>
      </c>
      <c r="B1671" s="47">
        <v>7.1784900000000009</v>
      </c>
      <c r="C1671" s="47">
        <v>209.03750331200007</v>
      </c>
      <c r="D1671" s="47">
        <f>Table1[[#This Row],[On-Hand Stock ($)]]/Table1[[#This Row],[Std. Price ($)]]</f>
        <v>29.119982518886289</v>
      </c>
      <c r="E1671" s="48">
        <v>50</v>
      </c>
      <c r="F1671" s="49">
        <v>1.2</v>
      </c>
      <c r="G1671" s="48">
        <v>1</v>
      </c>
      <c r="H1671" s="48">
        <v>1.1200000000000001</v>
      </c>
      <c r="I1671" s="48">
        <v>12</v>
      </c>
      <c r="J1671" s="55">
        <f>Table1[[#This Row],[APU
(units)]]+(Table1[[#This Row],[APU Trend]]*Table1[[#This Row],[APU
(units)]])</f>
        <v>110</v>
      </c>
      <c r="K1671" s="55" t="str">
        <f>IF(Table1[[#This Row],[On Hand Stock (units)]]&gt;J1671,"Yes","No")</f>
        <v>No</v>
      </c>
      <c r="L1671" s="55">
        <f>Table1[[#This Row],[Lead Time (days)]]/Table1[[#This Row],[S-OTD]]</f>
        <v>12</v>
      </c>
      <c r="M1671" s="55">
        <f>(Table1[[#This Row],[Demand variability (COV)]]/100)*E1671</f>
        <v>0.56000000000000005</v>
      </c>
      <c r="N1671" s="55">
        <f>AVERAGE(Table1[[#This Row],[Lead Time (days)]],Table1[[#This Row],[Exp. Lead time]])</f>
        <v>12</v>
      </c>
      <c r="O1671" s="55">
        <f>(Table1[[#This Row],[Exp. Lead time]]-N1671)^2</f>
        <v>0</v>
      </c>
      <c r="P1671" s="55">
        <v>0</v>
      </c>
      <c r="Q1671" s="55">
        <f>1.64*SQRT(Table1[[#This Row],[Lead Time (days)]]*(M1671^2)+Table1[[#This Row],[APU
(units)]]*P1671)</f>
        <v>3.1814309233425138</v>
      </c>
      <c r="R1671" s="58">
        <f>Table1[[#This Row],[Safety Stock]]+(E1671/30)*Table1[[#This Row],[Lead Time (days)]]</f>
        <v>23.181430923342514</v>
      </c>
      <c r="S1671" s="58" t="str">
        <f>IF(Table1[[#This Row],[On Hand Stock (units)]]&gt;R1671,"yes","no")</f>
        <v>yes</v>
      </c>
      <c r="T1671" s="59">
        <f>Table1[[#This Row],[On Hand Stock (units)]]-J1671</f>
        <v>-80.880017481113711</v>
      </c>
      <c r="U1671" s="59">
        <f>Table1[[#This Row],[Exp. Lead time]]*Table1[[#This Row],[APU
(units)]]/30</f>
        <v>20</v>
      </c>
      <c r="V1671" s="59">
        <f>Table1[[#This Row],[On Hand Stock (units)]]+U1671</f>
        <v>49.119982518886289</v>
      </c>
      <c r="W1671" s="59" t="str">
        <f>IF(Table1[[#This Row],[On hand quantity after purchase]]&gt;Table1[[#This Row],[APU  Projection for oct]],"Yes","No")</f>
        <v>No</v>
      </c>
      <c r="X1671" s="59">
        <f>AE1671-Table1[[#This Row],[On Hand Stock (units)]]</f>
        <v>3631.909917481114</v>
      </c>
      <c r="Y1671" s="59">
        <f>MAX(Table1[[#This Row],[Qty required to meet next quarter]],Table1[[#This Row],[MOQ/One lead time demand]])</f>
        <v>3631.909917481114</v>
      </c>
      <c r="Z1671" s="59">
        <f>Table1[[#This Row],[Qty to purchase]]*Table1[[#This Row],[Std. Price ($)]]</f>
        <v>26071.629023539004</v>
      </c>
      <c r="AA1671" s="59"/>
      <c r="AB1671" s="59"/>
      <c r="AC1671" s="61">
        <f>Table1[[#This Row],[On Hand Stock (units)]]-(12*Table1[[#This Row],[APU
(units)]])</f>
        <v>-570.88001748111367</v>
      </c>
      <c r="AD1671" s="64">
        <v>510</v>
      </c>
      <c r="AE1671" s="65">
        <f>AD1671*Table1[[#This Row],[Std. Price ($)]]</f>
        <v>3661.0299000000005</v>
      </c>
    </row>
    <row r="1672" spans="1:31" ht="18.5" x14ac:dyDescent="0.35">
      <c r="A1672" s="46">
        <v>10194.793221537346</v>
      </c>
      <c r="B1672" s="47">
        <v>35.07405</v>
      </c>
      <c r="C1672" s="47">
        <v>1181.5096046752353</v>
      </c>
      <c r="D1672" s="47">
        <f>Table1[[#This Row],[On-Hand Stock ($)]]/Table1[[#This Row],[Std. Price ($)]]</f>
        <v>33.686147013967172</v>
      </c>
      <c r="E1672" s="48">
        <v>90</v>
      </c>
      <c r="F1672" s="49">
        <v>0.8</v>
      </c>
      <c r="G1672" s="48">
        <v>0.8</v>
      </c>
      <c r="H1672" s="48">
        <v>0.5</v>
      </c>
      <c r="I1672" s="48">
        <v>21</v>
      </c>
      <c r="J1672" s="55">
        <f>Table1[[#This Row],[APU
(units)]]+(Table1[[#This Row],[APU Trend]]*Table1[[#This Row],[APU
(units)]])</f>
        <v>162</v>
      </c>
      <c r="K1672" s="55" t="str">
        <f>IF(Table1[[#This Row],[On Hand Stock (units)]]&gt;J1672,"Yes","No")</f>
        <v>No</v>
      </c>
      <c r="L1672" s="55">
        <f>Table1[[#This Row],[Lead Time (days)]]/Table1[[#This Row],[S-OTD]]</f>
        <v>26.25</v>
      </c>
      <c r="M1672" s="55">
        <f>(Table1[[#This Row],[Demand variability (COV)]]/100)*E1672</f>
        <v>0.45</v>
      </c>
      <c r="N1672" s="55">
        <f>AVERAGE(Table1[[#This Row],[Lead Time (days)]],Table1[[#This Row],[Exp. Lead time]])</f>
        <v>23.625</v>
      </c>
      <c r="O1672" s="55">
        <f>(Table1[[#This Row],[Exp. Lead time]]-N1672)^2</f>
        <v>6.890625</v>
      </c>
      <c r="P1672" s="55">
        <v>6.890625</v>
      </c>
      <c r="Q1672" s="55">
        <f>1.64*SQRT(Table1[[#This Row],[Lead Time (days)]]*(M1672^2)+Table1[[#This Row],[APU
(units)]]*P1672)</f>
        <v>40.98060241138483</v>
      </c>
      <c r="R1672" s="58">
        <f>Table1[[#This Row],[Safety Stock]]+(E1672/30)*Table1[[#This Row],[Lead Time (days)]]</f>
        <v>103.98060241138484</v>
      </c>
      <c r="S1672" s="58" t="str">
        <f>IF(Table1[[#This Row],[On Hand Stock (units)]]&gt;R1672,"yes","no")</f>
        <v>no</v>
      </c>
      <c r="T1672" s="59">
        <f>Table1[[#This Row],[On Hand Stock (units)]]-J1672</f>
        <v>-128.31385298603283</v>
      </c>
      <c r="U1672" s="59">
        <f>Table1[[#This Row],[Exp. Lead time]]*Table1[[#This Row],[APU
(units)]]/30</f>
        <v>78.75</v>
      </c>
      <c r="V1672" s="59">
        <f>Table1[[#This Row],[On Hand Stock (units)]]+U1672</f>
        <v>112.43614701396717</v>
      </c>
      <c r="W1672" s="59" t="str">
        <f>IF(Table1[[#This Row],[On hand quantity after purchase]]&gt;Table1[[#This Row],[APU  Projection for oct]],"Yes","No")</f>
        <v>No</v>
      </c>
      <c r="X1672" s="59">
        <f>AE1672-Table1[[#This Row],[On Hand Stock (units)]]</f>
        <v>24588.296952986035</v>
      </c>
      <c r="Y1672" s="59">
        <f>MAX(Table1[[#This Row],[Qty required to meet next quarter]],Table1[[#This Row],[MOQ/One lead time demand]])</f>
        <v>24588.296952986035</v>
      </c>
      <c r="Z1672" s="59">
        <f>Table1[[#This Row],[Qty to purchase]]*Table1[[#This Row],[Std. Price ($)]]</f>
        <v>862411.15674387978</v>
      </c>
      <c r="AA1672" s="59"/>
      <c r="AB1672" s="59"/>
      <c r="AC1672" s="61">
        <f>Table1[[#This Row],[On Hand Stock (units)]]-(12*Table1[[#This Row],[APU
(units)]])</f>
        <v>-1046.3138529860328</v>
      </c>
      <c r="AD1672" s="64">
        <v>702</v>
      </c>
      <c r="AE1672" s="65">
        <f>AD1672*Table1[[#This Row],[Std. Price ($)]]</f>
        <v>24621.983100000001</v>
      </c>
    </row>
    <row r="1673" spans="1:31" ht="18.5" x14ac:dyDescent="0.35">
      <c r="A1673" s="46">
        <v>12342.418337911087</v>
      </c>
      <c r="B1673" s="47">
        <v>20.309630000000002</v>
      </c>
      <c r="C1673" s="47">
        <v>2458.4563932122905</v>
      </c>
      <c r="D1673" s="47">
        <f>Table1[[#This Row],[On-Hand Stock ($)]]/Table1[[#This Row],[Std. Price ($)]]</f>
        <v>121.04880262280949</v>
      </c>
      <c r="E1673" s="48">
        <v>82</v>
      </c>
      <c r="F1673" s="49">
        <v>0.2</v>
      </c>
      <c r="G1673" s="48">
        <v>0.85</v>
      </c>
      <c r="H1673" s="48">
        <v>0.81</v>
      </c>
      <c r="I1673" s="48">
        <v>44</v>
      </c>
      <c r="J1673" s="55">
        <f>Table1[[#This Row],[APU
(units)]]+(Table1[[#This Row],[APU Trend]]*Table1[[#This Row],[APU
(units)]])</f>
        <v>98.4</v>
      </c>
      <c r="K1673" s="55" t="str">
        <f>IF(Table1[[#This Row],[On Hand Stock (units)]]&gt;J1673,"Yes","No")</f>
        <v>Yes</v>
      </c>
      <c r="L1673" s="55">
        <f>Table1[[#This Row],[Lead Time (days)]]/Table1[[#This Row],[S-OTD]]</f>
        <v>51.764705882352942</v>
      </c>
      <c r="M1673" s="55">
        <f>(Table1[[#This Row],[Demand variability (COV)]]/100)*E1673</f>
        <v>0.66420000000000012</v>
      </c>
      <c r="N1673" s="55">
        <f>AVERAGE(Table1[[#This Row],[Lead Time (days)]],Table1[[#This Row],[Exp. Lead time]])</f>
        <v>47.882352941176471</v>
      </c>
      <c r="O1673" s="55">
        <f>(Table1[[#This Row],[Exp. Lead time]]-N1673)^2</f>
        <v>15.072664359861594</v>
      </c>
      <c r="P1673" s="55">
        <v>15.072664359861594</v>
      </c>
      <c r="Q1673" s="55">
        <f>1.64*SQRT(Table1[[#This Row],[Lead Time (days)]]*(M1673^2)+Table1[[#This Row],[APU
(units)]]*P1673)</f>
        <v>58.107160043946408</v>
      </c>
      <c r="R1673" s="58">
        <f>Table1[[#This Row],[Safety Stock]]+(E1673/30)*Table1[[#This Row],[Lead Time (days)]]</f>
        <v>178.37382671061306</v>
      </c>
      <c r="S1673" s="58" t="str">
        <f>IF(Table1[[#This Row],[On Hand Stock (units)]]&gt;R1673,"yes","no")</f>
        <v>no</v>
      </c>
      <c r="T1673" s="59">
        <f>Table1[[#This Row],[On Hand Stock (units)]]-J1673</f>
        <v>22.648802622809484</v>
      </c>
      <c r="U1673" s="59">
        <f>Table1[[#This Row],[Exp. Lead time]]*Table1[[#This Row],[APU
(units)]]/30</f>
        <v>141.49019607843138</v>
      </c>
      <c r="V1673" s="59">
        <f>Table1[[#This Row],[On Hand Stock (units)]]+U1673</f>
        <v>262.53899870124087</v>
      </c>
      <c r="W1673" s="59" t="str">
        <f>IF(Table1[[#This Row],[On hand quantity after purchase]]&gt;Table1[[#This Row],[APU  Projection for oct]],"Yes","No")</f>
        <v>Yes</v>
      </c>
      <c r="X1673" s="59">
        <f>AE1673-Table1[[#This Row],[On Hand Stock (units)]]</f>
        <v>6873.5877693771918</v>
      </c>
      <c r="Y1673" s="59">
        <f>MAX(Table1[[#This Row],[Qty required to meet next quarter]],Table1[[#This Row],[MOQ/One lead time demand]])</f>
        <v>6873.5877693771918</v>
      </c>
      <c r="Z1673" s="59">
        <f>Table1[[#This Row],[Qty to purchase]]*Table1[[#This Row],[Std. Price ($)]]</f>
        <v>139600.02436857612</v>
      </c>
      <c r="AA1673" s="59"/>
      <c r="AB1673" s="59"/>
      <c r="AC1673" s="61">
        <f>Table1[[#This Row],[On Hand Stock (units)]]-(12*Table1[[#This Row],[APU
(units)]])</f>
        <v>-862.95119737719051</v>
      </c>
      <c r="AD1673" s="64">
        <v>344.40000000000003</v>
      </c>
      <c r="AE1673" s="65">
        <f>AD1673*Table1[[#This Row],[Std. Price ($)]]</f>
        <v>6994.6365720000013</v>
      </c>
    </row>
    <row r="1674" spans="1:31" ht="18.5" x14ac:dyDescent="0.35">
      <c r="A1674" s="46">
        <v>40524.067175698176</v>
      </c>
      <c r="B1674" s="47">
        <v>5.8456750000000008</v>
      </c>
      <c r="C1674" s="47">
        <v>520.64342968486733</v>
      </c>
      <c r="D1674" s="47">
        <f>Table1[[#This Row],[On-Hand Stock ($)]]/Table1[[#This Row],[Std. Price ($)]]</f>
        <v>89.06472386591237</v>
      </c>
      <c r="E1674" s="48">
        <v>58</v>
      </c>
      <c r="F1674" s="49">
        <v>-0.2</v>
      </c>
      <c r="G1674" s="48">
        <v>0.85</v>
      </c>
      <c r="H1674" s="48">
        <v>3.46</v>
      </c>
      <c r="I1674" s="48">
        <v>11</v>
      </c>
      <c r="J1674" s="55">
        <f>Table1[[#This Row],[APU
(units)]]+(Table1[[#This Row],[APU Trend]]*Table1[[#This Row],[APU
(units)]])</f>
        <v>46.4</v>
      </c>
      <c r="K1674" s="55" t="str">
        <f>IF(Table1[[#This Row],[On Hand Stock (units)]]&gt;J1674,"Yes","No")</f>
        <v>Yes</v>
      </c>
      <c r="L1674" s="55">
        <f>Table1[[#This Row],[Lead Time (days)]]/Table1[[#This Row],[S-OTD]]</f>
        <v>12.941176470588236</v>
      </c>
      <c r="M1674" s="55">
        <f>(Table1[[#This Row],[Demand variability (COV)]]/100)*E1674</f>
        <v>2.0068000000000001</v>
      </c>
      <c r="N1674" s="55">
        <f>AVERAGE(Table1[[#This Row],[Lead Time (days)]],Table1[[#This Row],[Exp. Lead time]])</f>
        <v>11.970588235294118</v>
      </c>
      <c r="O1674" s="55">
        <f>(Table1[[#This Row],[Exp. Lead time]]-N1674)^2</f>
        <v>0.94204152249134965</v>
      </c>
      <c r="P1674" s="55">
        <v>0.94204152249134965</v>
      </c>
      <c r="Q1674" s="55">
        <f>1.64*SQRT(Table1[[#This Row],[Lead Time (days)]]*(M1674^2)+Table1[[#This Row],[APU
(units)]]*P1674)</f>
        <v>16.312693196830576</v>
      </c>
      <c r="R1674" s="58">
        <f>Table1[[#This Row],[Safety Stock]]+(E1674/30)*Table1[[#This Row],[Lead Time (days)]]</f>
        <v>37.579359863497245</v>
      </c>
      <c r="S1674" s="58" t="str">
        <f>IF(Table1[[#This Row],[On Hand Stock (units)]]&gt;R1674,"yes","no")</f>
        <v>yes</v>
      </c>
      <c r="T1674" s="59">
        <f>Table1[[#This Row],[On Hand Stock (units)]]-J1674</f>
        <v>42.664723865912372</v>
      </c>
      <c r="U1674" s="59">
        <f>Table1[[#This Row],[Exp. Lead time]]*Table1[[#This Row],[APU
(units)]]/30</f>
        <v>25.019607843137255</v>
      </c>
      <c r="V1674" s="59">
        <f>Table1[[#This Row],[On Hand Stock (units)]]+U1674</f>
        <v>114.08433170904962</v>
      </c>
      <c r="W1674" s="59" t="str">
        <f>IF(Table1[[#This Row],[On hand quantity after purchase]]&gt;Table1[[#This Row],[APU  Projection for oct]],"Yes","No")</f>
        <v>Yes</v>
      </c>
      <c r="X1674" s="59">
        <f>AE1674-Table1[[#This Row],[On Hand Stock (units)]]</f>
        <v>521.22374613408761</v>
      </c>
      <c r="Y1674" s="59">
        <f>MAX(Table1[[#This Row],[Qty required to meet next quarter]],Table1[[#This Row],[MOQ/One lead time demand]])</f>
        <v>521.22374613408761</v>
      </c>
      <c r="Z1674" s="59">
        <f>Table1[[#This Row],[Qty to purchase]]*Table1[[#This Row],[Std. Price ($)]]</f>
        <v>3046.9046221823828</v>
      </c>
      <c r="AA1674" s="59"/>
      <c r="AB1674" s="59"/>
      <c r="AC1674" s="61">
        <f>Table1[[#This Row],[On Hand Stock (units)]]-(12*Table1[[#This Row],[APU
(units)]])</f>
        <v>-606.93527613408764</v>
      </c>
      <c r="AD1674" s="64">
        <v>104.39999999999998</v>
      </c>
      <c r="AE1674" s="65">
        <f>AD1674*Table1[[#This Row],[Std. Price ($)]]</f>
        <v>610.28846999999996</v>
      </c>
    </row>
    <row r="1675" spans="1:31" ht="18.5" x14ac:dyDescent="0.35">
      <c r="A1675" s="46">
        <v>73436.207373070443</v>
      </c>
      <c r="B1675" s="47">
        <v>34.933756000000002</v>
      </c>
      <c r="C1675" s="47">
        <v>2507.6024905815189</v>
      </c>
      <c r="D1675" s="47">
        <f>Table1[[#This Row],[On-Hand Stock ($)]]/Table1[[#This Row],[Std. Price ($)]]</f>
        <v>71.781645540248192</v>
      </c>
      <c r="E1675" s="48">
        <v>74</v>
      </c>
      <c r="F1675" s="49">
        <v>-0.1</v>
      </c>
      <c r="G1675" s="48">
        <v>0.85</v>
      </c>
      <c r="H1675" s="48">
        <v>1.06</v>
      </c>
      <c r="I1675" s="48">
        <v>23</v>
      </c>
      <c r="J1675" s="55">
        <f>Table1[[#This Row],[APU
(units)]]+(Table1[[#This Row],[APU Trend]]*Table1[[#This Row],[APU
(units)]])</f>
        <v>66.599999999999994</v>
      </c>
      <c r="K1675" s="55" t="str">
        <f>IF(Table1[[#This Row],[On Hand Stock (units)]]&gt;J1675,"Yes","No")</f>
        <v>Yes</v>
      </c>
      <c r="L1675" s="55">
        <f>Table1[[#This Row],[Lead Time (days)]]/Table1[[#This Row],[S-OTD]]</f>
        <v>27.058823529411764</v>
      </c>
      <c r="M1675" s="55">
        <f>(Table1[[#This Row],[Demand variability (COV)]]/100)*E1675</f>
        <v>0.78439999999999999</v>
      </c>
      <c r="N1675" s="55">
        <f>AVERAGE(Table1[[#This Row],[Lead Time (days)]],Table1[[#This Row],[Exp. Lead time]])</f>
        <v>25.029411764705884</v>
      </c>
      <c r="O1675" s="55">
        <f>(Table1[[#This Row],[Exp. Lead time]]-N1675)^2</f>
        <v>4.1185121107266358</v>
      </c>
      <c r="P1675" s="55">
        <v>4.1185121107266358</v>
      </c>
      <c r="Q1675" s="55">
        <f>1.64*SQRT(Table1[[#This Row],[Lead Time (days)]]*(M1675^2)+Table1[[#This Row],[APU
(units)]]*P1675)</f>
        <v>29.287728380314075</v>
      </c>
      <c r="R1675" s="58">
        <f>Table1[[#This Row],[Safety Stock]]+(E1675/30)*Table1[[#This Row],[Lead Time (days)]]</f>
        <v>86.021061713647413</v>
      </c>
      <c r="S1675" s="58" t="str">
        <f>IF(Table1[[#This Row],[On Hand Stock (units)]]&gt;R1675,"yes","no")</f>
        <v>no</v>
      </c>
      <c r="T1675" s="59">
        <f>Table1[[#This Row],[On Hand Stock (units)]]-J1675</f>
        <v>5.1816455402481978</v>
      </c>
      <c r="U1675" s="59">
        <f>Table1[[#This Row],[Exp. Lead time]]*Table1[[#This Row],[APU
(units)]]/30</f>
        <v>66.745098039215677</v>
      </c>
      <c r="V1675" s="59">
        <f>Table1[[#This Row],[On Hand Stock (units)]]+U1675</f>
        <v>138.52674357946387</v>
      </c>
      <c r="W1675" s="59" t="str">
        <f>IF(Table1[[#This Row],[On hand quantity after purchase]]&gt;Table1[[#This Row],[APU  Projection for oct]],"Yes","No")</f>
        <v>Yes</v>
      </c>
      <c r="X1675" s="59">
        <f>AE1675-Table1[[#This Row],[On Hand Stock (units)]]</f>
        <v>6132.4534200597518</v>
      </c>
      <c r="Y1675" s="59">
        <f>MAX(Table1[[#This Row],[Qty required to meet next quarter]],Table1[[#This Row],[MOQ/One lead time demand]])</f>
        <v>6132.4534200597518</v>
      </c>
      <c r="Z1675" s="59">
        <f>Table1[[#This Row],[Qty to purchase]]*Table1[[#This Row],[Std. Price ($)]]</f>
        <v>214229.6314577329</v>
      </c>
      <c r="AA1675" s="59"/>
      <c r="AB1675" s="59"/>
      <c r="AC1675" s="61">
        <f>Table1[[#This Row],[On Hand Stock (units)]]-(12*Table1[[#This Row],[APU
(units)]])</f>
        <v>-816.21835445975182</v>
      </c>
      <c r="AD1675" s="64">
        <v>177.6</v>
      </c>
      <c r="AE1675" s="65">
        <f>AD1675*Table1[[#This Row],[Std. Price ($)]]</f>
        <v>6204.2350655999999</v>
      </c>
    </row>
    <row r="1676" spans="1:31" ht="18.5" x14ac:dyDescent="0.35">
      <c r="A1676" s="46">
        <v>57978.834570754625</v>
      </c>
      <c r="B1676" s="47">
        <v>17.537025</v>
      </c>
      <c r="C1676" s="47">
        <v>2346.5642000655262</v>
      </c>
      <c r="D1676" s="47">
        <f>Table1[[#This Row],[On-Hand Stock ($)]]/Table1[[#This Row],[Std. Price ($)]]</f>
        <v>133.80628698798833</v>
      </c>
      <c r="E1676" s="48">
        <v>66</v>
      </c>
      <c r="F1676" s="49">
        <v>1.2</v>
      </c>
      <c r="G1676" s="48">
        <v>1</v>
      </c>
      <c r="H1676" s="48">
        <v>1.37</v>
      </c>
      <c r="I1676" s="48">
        <v>37</v>
      </c>
      <c r="J1676" s="55">
        <f>Table1[[#This Row],[APU
(units)]]+(Table1[[#This Row],[APU Trend]]*Table1[[#This Row],[APU
(units)]])</f>
        <v>145.19999999999999</v>
      </c>
      <c r="K1676" s="55" t="str">
        <f>IF(Table1[[#This Row],[On Hand Stock (units)]]&gt;J1676,"Yes","No")</f>
        <v>No</v>
      </c>
      <c r="L1676" s="55">
        <f>Table1[[#This Row],[Lead Time (days)]]/Table1[[#This Row],[S-OTD]]</f>
        <v>37</v>
      </c>
      <c r="M1676" s="55">
        <f>(Table1[[#This Row],[Demand variability (COV)]]/100)*E1676</f>
        <v>0.9042</v>
      </c>
      <c r="N1676" s="55">
        <f>AVERAGE(Table1[[#This Row],[Lead Time (days)]],Table1[[#This Row],[Exp. Lead time]])</f>
        <v>37</v>
      </c>
      <c r="O1676" s="55">
        <f>(Table1[[#This Row],[Exp. Lead time]]-N1676)^2</f>
        <v>0</v>
      </c>
      <c r="P1676" s="55">
        <v>0</v>
      </c>
      <c r="Q1676" s="55">
        <f>1.64*SQRT(Table1[[#This Row],[Lead Time (days)]]*(M1676^2)+Table1[[#This Row],[APU
(units)]]*P1676)</f>
        <v>9.0200555630288655</v>
      </c>
      <c r="R1676" s="58">
        <f>Table1[[#This Row],[Safety Stock]]+(E1676/30)*Table1[[#This Row],[Lead Time (days)]]</f>
        <v>90.420055563028868</v>
      </c>
      <c r="S1676" s="58" t="str">
        <f>IF(Table1[[#This Row],[On Hand Stock (units)]]&gt;R1676,"yes","no")</f>
        <v>yes</v>
      </c>
      <c r="T1676" s="59">
        <f>Table1[[#This Row],[On Hand Stock (units)]]-J1676</f>
        <v>-11.393713012011659</v>
      </c>
      <c r="U1676" s="59">
        <f>Table1[[#This Row],[Exp. Lead time]]*Table1[[#This Row],[APU
(units)]]/30</f>
        <v>81.400000000000006</v>
      </c>
      <c r="V1676" s="59">
        <f>Table1[[#This Row],[On Hand Stock (units)]]+U1676</f>
        <v>215.20628698798834</v>
      </c>
      <c r="W1676" s="59" t="str">
        <f>IF(Table1[[#This Row],[On hand quantity after purchase]]&gt;Table1[[#This Row],[APU  Projection for oct]],"Yes","No")</f>
        <v>Yes</v>
      </c>
      <c r="X1676" s="59">
        <f>AE1676-Table1[[#This Row],[On Hand Stock (units)]]</f>
        <v>11672.118943012012</v>
      </c>
      <c r="Y1676" s="59">
        <f>MAX(Table1[[#This Row],[Qty required to meet next quarter]],Table1[[#This Row],[MOQ/One lead time demand]])</f>
        <v>11672.118943012012</v>
      </c>
      <c r="Z1676" s="59">
        <f>Table1[[#This Row],[Qty to purchase]]*Table1[[#This Row],[Std. Price ($)]]</f>
        <v>204694.24170657524</v>
      </c>
      <c r="AA1676" s="59"/>
      <c r="AB1676" s="59"/>
      <c r="AC1676" s="61">
        <f>Table1[[#This Row],[On Hand Stock (units)]]-(12*Table1[[#This Row],[APU
(units)]])</f>
        <v>-658.1937130120117</v>
      </c>
      <c r="AD1676" s="64">
        <v>673.2</v>
      </c>
      <c r="AE1676" s="65">
        <f>AD1676*Table1[[#This Row],[Std. Price ($)]]</f>
        <v>11805.925230000001</v>
      </c>
    </row>
    <row r="1677" spans="1:31" ht="18.5" x14ac:dyDescent="0.35">
      <c r="A1677" s="46">
        <v>86446.444119472537</v>
      </c>
      <c r="B1677" s="47">
        <v>20.226041000000002</v>
      </c>
      <c r="C1677" s="47">
        <v>1347.870013002117</v>
      </c>
      <c r="D1677" s="47">
        <f>Table1[[#This Row],[On-Hand Stock ($)]]/Table1[[#This Row],[Std. Price ($)]]</f>
        <v>66.640328327333904</v>
      </c>
      <c r="E1677" s="48">
        <v>82</v>
      </c>
      <c r="F1677" s="49">
        <v>-0.1</v>
      </c>
      <c r="G1677" s="48">
        <v>0.75</v>
      </c>
      <c r="H1677" s="48">
        <v>1.04</v>
      </c>
      <c r="I1677" s="48">
        <v>16</v>
      </c>
      <c r="J1677" s="55">
        <f>Table1[[#This Row],[APU
(units)]]+(Table1[[#This Row],[APU Trend]]*Table1[[#This Row],[APU
(units)]])</f>
        <v>73.8</v>
      </c>
      <c r="K1677" s="55" t="str">
        <f>IF(Table1[[#This Row],[On Hand Stock (units)]]&gt;J1677,"Yes","No")</f>
        <v>No</v>
      </c>
      <c r="L1677" s="55">
        <f>Table1[[#This Row],[Lead Time (days)]]/Table1[[#This Row],[S-OTD]]</f>
        <v>21.333333333333332</v>
      </c>
      <c r="M1677" s="55">
        <f>(Table1[[#This Row],[Demand variability (COV)]]/100)*E1677</f>
        <v>0.8528</v>
      </c>
      <c r="N1677" s="55">
        <f>AVERAGE(Table1[[#This Row],[Lead Time (days)]],Table1[[#This Row],[Exp. Lead time]])</f>
        <v>18.666666666666664</v>
      </c>
      <c r="O1677" s="55">
        <f>(Table1[[#This Row],[Exp. Lead time]]-N1677)^2</f>
        <v>7.1111111111111178</v>
      </c>
      <c r="P1677" s="55">
        <v>7.1111111111111178</v>
      </c>
      <c r="Q1677" s="55">
        <f>1.64*SQRT(Table1[[#This Row],[Lead Time (days)]]*(M1677^2)+Table1[[#This Row],[APU
(units)]]*P1677)</f>
        <v>39.99540720837669</v>
      </c>
      <c r="R1677" s="58">
        <f>Table1[[#This Row],[Safety Stock]]+(E1677/30)*Table1[[#This Row],[Lead Time (days)]]</f>
        <v>83.728740541710025</v>
      </c>
      <c r="S1677" s="58" t="str">
        <f>IF(Table1[[#This Row],[On Hand Stock (units)]]&gt;R1677,"yes","no")</f>
        <v>no</v>
      </c>
      <c r="T1677" s="59">
        <f>Table1[[#This Row],[On Hand Stock (units)]]-J1677</f>
        <v>-7.1596716726660929</v>
      </c>
      <c r="U1677" s="59">
        <f>Table1[[#This Row],[Exp. Lead time]]*Table1[[#This Row],[APU
(units)]]/30</f>
        <v>58.31111111111111</v>
      </c>
      <c r="V1677" s="59">
        <f>Table1[[#This Row],[On Hand Stock (units)]]+U1677</f>
        <v>124.95143943844502</v>
      </c>
      <c r="W1677" s="59" t="str">
        <f>IF(Table1[[#This Row],[On hand quantity after purchase]]&gt;Table1[[#This Row],[APU  Projection for oct]],"Yes","No")</f>
        <v>Yes</v>
      </c>
      <c r="X1677" s="59">
        <f>AE1677-Table1[[#This Row],[On Hand Stock (units)]]</f>
        <v>3913.8445404726658</v>
      </c>
      <c r="Y1677" s="59">
        <f>MAX(Table1[[#This Row],[Qty required to meet next quarter]],Table1[[#This Row],[MOQ/One lead time demand]])</f>
        <v>3913.8445404726658</v>
      </c>
      <c r="Z1677" s="59">
        <f>Table1[[#This Row],[Qty to purchase]]*Table1[[#This Row],[Std. Price ($)]]</f>
        <v>79161.580143226311</v>
      </c>
      <c r="AA1677" s="59"/>
      <c r="AB1677" s="59"/>
      <c r="AC1677" s="61">
        <f>Table1[[#This Row],[On Hand Stock (units)]]-(12*Table1[[#This Row],[APU
(units)]])</f>
        <v>-917.35967167266608</v>
      </c>
      <c r="AD1677" s="64">
        <v>196.79999999999995</v>
      </c>
      <c r="AE1677" s="65">
        <f>AD1677*Table1[[#This Row],[Std. Price ($)]]</f>
        <v>3980.4848687999997</v>
      </c>
    </row>
    <row r="1678" spans="1:31" ht="18.5" x14ac:dyDescent="0.35">
      <c r="A1678" s="46">
        <v>35399.658312769345</v>
      </c>
      <c r="B1678" s="47">
        <v>15.993769000000002</v>
      </c>
      <c r="C1678" s="47">
        <v>772.05182948570427</v>
      </c>
      <c r="D1678" s="47">
        <f>Table1[[#This Row],[On-Hand Stock ($)]]/Table1[[#This Row],[Std. Price ($)]]</f>
        <v>48.272038284766033</v>
      </c>
      <c r="E1678" s="48">
        <v>90</v>
      </c>
      <c r="F1678" s="49">
        <v>-0.4</v>
      </c>
      <c r="G1678" s="48">
        <v>0.82</v>
      </c>
      <c r="H1678" s="48">
        <v>0.65</v>
      </c>
      <c r="I1678" s="48">
        <v>16</v>
      </c>
      <c r="J1678" s="55">
        <f>Table1[[#This Row],[APU
(units)]]+(Table1[[#This Row],[APU Trend]]*Table1[[#This Row],[APU
(units)]])</f>
        <v>54</v>
      </c>
      <c r="K1678" s="55" t="str">
        <f>IF(Table1[[#This Row],[On Hand Stock (units)]]&gt;J1678,"Yes","No")</f>
        <v>No</v>
      </c>
      <c r="L1678" s="55">
        <f>Table1[[#This Row],[Lead Time (days)]]/Table1[[#This Row],[S-OTD]]</f>
        <v>19.512195121951219</v>
      </c>
      <c r="M1678" s="55">
        <f>(Table1[[#This Row],[Demand variability (COV)]]/100)*E1678</f>
        <v>0.58500000000000008</v>
      </c>
      <c r="N1678" s="55">
        <f>AVERAGE(Table1[[#This Row],[Lead Time (days)]],Table1[[#This Row],[Exp. Lead time]])</f>
        <v>17.756097560975611</v>
      </c>
      <c r="O1678" s="55">
        <f>(Table1[[#This Row],[Exp. Lead time]]-N1678)^2</f>
        <v>3.0838786436644785</v>
      </c>
      <c r="P1678" s="55">
        <v>3.0838786436644785</v>
      </c>
      <c r="Q1678" s="55">
        <f>1.64*SQRT(Table1[[#This Row],[Lead Time (days)]]*(M1678^2)+Table1[[#This Row],[APU
(units)]]*P1678)</f>
        <v>27.59027317298613</v>
      </c>
      <c r="R1678" s="58">
        <f>Table1[[#This Row],[Safety Stock]]+(E1678/30)*Table1[[#This Row],[Lead Time (days)]]</f>
        <v>75.59027317298613</v>
      </c>
      <c r="S1678" s="58" t="str">
        <f>IF(Table1[[#This Row],[On Hand Stock (units)]]&gt;R1678,"yes","no")</f>
        <v>no</v>
      </c>
      <c r="T1678" s="59">
        <f>Table1[[#This Row],[On Hand Stock (units)]]-J1678</f>
        <v>-5.7279617152339668</v>
      </c>
      <c r="U1678" s="59">
        <f>Table1[[#This Row],[Exp. Lead time]]*Table1[[#This Row],[APU
(units)]]/30</f>
        <v>58.536585365853654</v>
      </c>
      <c r="V1678" s="59">
        <f>Table1[[#This Row],[On Hand Stock (units)]]+U1678</f>
        <v>106.80862365061969</v>
      </c>
      <c r="W1678" s="59" t="str">
        <f>IF(Table1[[#This Row],[On hand quantity after purchase]]&gt;Table1[[#This Row],[APU  Projection for oct]],"Yes","No")</f>
        <v>Yes</v>
      </c>
      <c r="X1678" s="59">
        <f>AE1678-Table1[[#This Row],[On Hand Stock (units)]]</f>
        <v>815.39148771523389</v>
      </c>
      <c r="Y1678" s="59">
        <f>MAX(Table1[[#This Row],[Qty required to meet next quarter]],Table1[[#This Row],[MOQ/One lead time demand]])</f>
        <v>815.39148771523389</v>
      </c>
      <c r="Z1678" s="59">
        <f>Table1[[#This Row],[Qty to purchase]]*Table1[[#This Row],[Std. Price ($)]]</f>
        <v>13041.18309908379</v>
      </c>
      <c r="AA1678" s="59"/>
      <c r="AB1678" s="59"/>
      <c r="AC1678" s="61">
        <f>Table1[[#This Row],[On Hand Stock (units)]]-(12*Table1[[#This Row],[APU
(units)]])</f>
        <v>-1031.727961715234</v>
      </c>
      <c r="AD1678" s="64">
        <v>53.999999999999986</v>
      </c>
      <c r="AE1678" s="65">
        <f>AD1678*Table1[[#This Row],[Std. Price ($)]]</f>
        <v>863.66352599999993</v>
      </c>
    </row>
    <row r="1679" spans="1:31" ht="18.5" x14ac:dyDescent="0.35">
      <c r="A1679" s="46">
        <v>68922.106380340236</v>
      </c>
      <c r="B1679" s="47">
        <v>633.42565000000002</v>
      </c>
      <c r="C1679" s="47">
        <v>172682.48270892818</v>
      </c>
      <c r="D1679" s="47">
        <f>Table1[[#This Row],[On-Hand Stock ($)]]/Table1[[#This Row],[Std. Price ($)]]</f>
        <v>272.61681415794919</v>
      </c>
      <c r="E1679" s="48">
        <v>82</v>
      </c>
      <c r="F1679" s="49">
        <v>-0.4</v>
      </c>
      <c r="G1679" s="48">
        <v>1</v>
      </c>
      <c r="H1679" s="48">
        <v>1.1399999999999999</v>
      </c>
      <c r="I1679" s="48">
        <v>76</v>
      </c>
      <c r="J1679" s="55">
        <f>Table1[[#This Row],[APU
(units)]]+(Table1[[#This Row],[APU Trend]]*Table1[[#This Row],[APU
(units)]])</f>
        <v>49.199999999999996</v>
      </c>
      <c r="K1679" s="55" t="str">
        <f>IF(Table1[[#This Row],[On Hand Stock (units)]]&gt;J1679,"Yes","No")</f>
        <v>Yes</v>
      </c>
      <c r="L1679" s="55">
        <f>Table1[[#This Row],[Lead Time (days)]]/Table1[[#This Row],[S-OTD]]</f>
        <v>76</v>
      </c>
      <c r="M1679" s="55">
        <f>(Table1[[#This Row],[Demand variability (COV)]]/100)*E1679</f>
        <v>0.93479999999999985</v>
      </c>
      <c r="N1679" s="55">
        <f>AVERAGE(Table1[[#This Row],[Lead Time (days)]],Table1[[#This Row],[Exp. Lead time]])</f>
        <v>76</v>
      </c>
      <c r="O1679" s="55">
        <f>(Table1[[#This Row],[Exp. Lead time]]-N1679)^2</f>
        <v>0</v>
      </c>
      <c r="P1679" s="55">
        <v>0</v>
      </c>
      <c r="Q1679" s="55">
        <f>1.64*SQRT(Table1[[#This Row],[Lead Time (days)]]*(M1679^2)+Table1[[#This Row],[APU
(units)]]*P1679)</f>
        <v>13.365011842343572</v>
      </c>
      <c r="R1679" s="58">
        <f>Table1[[#This Row],[Safety Stock]]+(E1679/30)*Table1[[#This Row],[Lead Time (days)]]</f>
        <v>221.09834517567691</v>
      </c>
      <c r="S1679" s="58" t="str">
        <f>IF(Table1[[#This Row],[On Hand Stock (units)]]&gt;R1679,"yes","no")</f>
        <v>yes</v>
      </c>
      <c r="T1679" s="59">
        <f>Table1[[#This Row],[On Hand Stock (units)]]-J1679</f>
        <v>223.4168141579492</v>
      </c>
      <c r="U1679" s="59">
        <f>Table1[[#This Row],[Exp. Lead time]]*Table1[[#This Row],[APU
(units)]]/30</f>
        <v>207.73333333333332</v>
      </c>
      <c r="V1679" s="59">
        <f>Table1[[#This Row],[On Hand Stock (units)]]+U1679</f>
        <v>480.35014749128254</v>
      </c>
      <c r="W1679" s="59" t="str">
        <f>IF(Table1[[#This Row],[On hand quantity after purchase]]&gt;Table1[[#This Row],[APU  Projection for oct]],"Yes","No")</f>
        <v>Yes</v>
      </c>
      <c r="X1679" s="59">
        <f>AE1679-Table1[[#This Row],[On Hand Stock (units)]]</f>
        <v>30891.925165842033</v>
      </c>
      <c r="Y1679" s="59">
        <f>MAX(Table1[[#This Row],[Qty required to meet next quarter]],Table1[[#This Row],[MOQ/One lead time demand]])</f>
        <v>30891.925165842033</v>
      </c>
      <c r="Z1679" s="59">
        <f>Table1[[#This Row],[Qty to purchase]]*Table1[[#This Row],[Std. Price ($)]]</f>
        <v>19567737.777924847</v>
      </c>
      <c r="AA1679" s="59"/>
      <c r="AB1679" s="59"/>
      <c r="AC1679" s="61">
        <f>Table1[[#This Row],[On Hand Stock (units)]]-(12*Table1[[#This Row],[APU
(units)]])</f>
        <v>-711.38318584205081</v>
      </c>
      <c r="AD1679" s="64">
        <v>49.199999999999974</v>
      </c>
      <c r="AE1679" s="65">
        <f>AD1679*Table1[[#This Row],[Std. Price ($)]]</f>
        <v>31164.541979999984</v>
      </c>
    </row>
    <row r="1680" spans="1:31" ht="18.5" x14ac:dyDescent="0.35">
      <c r="A1680" s="46">
        <v>51201.692175325777</v>
      </c>
      <c r="B1680" s="47">
        <v>23.803593000000003</v>
      </c>
      <c r="C1680" s="47">
        <v>1235.4673133849285</v>
      </c>
      <c r="D1680" s="47">
        <f>Table1[[#This Row],[On-Hand Stock ($)]]/Table1[[#This Row],[Std. Price ($)]]</f>
        <v>51.902555777395804</v>
      </c>
      <c r="E1680" s="48">
        <v>82</v>
      </c>
      <c r="F1680" s="49">
        <v>1.2</v>
      </c>
      <c r="G1680" s="48">
        <v>0.85</v>
      </c>
      <c r="H1680" s="48">
        <v>0.82</v>
      </c>
      <c r="I1680" s="48">
        <v>23</v>
      </c>
      <c r="J1680" s="55">
        <f>Table1[[#This Row],[APU
(units)]]+(Table1[[#This Row],[APU Trend]]*Table1[[#This Row],[APU
(units)]])</f>
        <v>180.39999999999998</v>
      </c>
      <c r="K1680" s="55" t="str">
        <f>IF(Table1[[#This Row],[On Hand Stock (units)]]&gt;J1680,"Yes","No")</f>
        <v>No</v>
      </c>
      <c r="L1680" s="55">
        <f>Table1[[#This Row],[Lead Time (days)]]/Table1[[#This Row],[S-OTD]]</f>
        <v>27.058823529411764</v>
      </c>
      <c r="M1680" s="55">
        <f>(Table1[[#This Row],[Demand variability (COV)]]/100)*E1680</f>
        <v>0.67239999999999989</v>
      </c>
      <c r="N1680" s="55">
        <f>AVERAGE(Table1[[#This Row],[Lead Time (days)]],Table1[[#This Row],[Exp. Lead time]])</f>
        <v>25.029411764705884</v>
      </c>
      <c r="O1680" s="55">
        <f>(Table1[[#This Row],[Exp. Lead time]]-N1680)^2</f>
        <v>4.1185121107266358</v>
      </c>
      <c r="P1680" s="55">
        <v>4.1185121107266358</v>
      </c>
      <c r="Q1680" s="55">
        <f>1.64*SQRT(Table1[[#This Row],[Lead Time (days)]]*(M1680^2)+Table1[[#This Row],[APU
(units)]]*P1680)</f>
        <v>30.598936712864017</v>
      </c>
      <c r="R1680" s="58">
        <f>Table1[[#This Row],[Safety Stock]]+(E1680/30)*Table1[[#This Row],[Lead Time (days)]]</f>
        <v>93.465603379530677</v>
      </c>
      <c r="S1680" s="58" t="str">
        <f>IF(Table1[[#This Row],[On Hand Stock (units)]]&gt;R1680,"yes","no")</f>
        <v>no</v>
      </c>
      <c r="T1680" s="59">
        <f>Table1[[#This Row],[On Hand Stock (units)]]-J1680</f>
        <v>-128.49744422260417</v>
      </c>
      <c r="U1680" s="59">
        <f>Table1[[#This Row],[Exp. Lead time]]*Table1[[#This Row],[APU
(units)]]/30</f>
        <v>73.960784313725497</v>
      </c>
      <c r="V1680" s="59">
        <f>Table1[[#This Row],[On Hand Stock (units)]]+U1680</f>
        <v>125.8633400911213</v>
      </c>
      <c r="W1680" s="59" t="str">
        <f>IF(Table1[[#This Row],[On hand quantity after purchase]]&gt;Table1[[#This Row],[APU  Projection for oct]],"Yes","No")</f>
        <v>No</v>
      </c>
      <c r="X1680" s="59">
        <f>AE1680-Table1[[#This Row],[On Hand Stock (units)]]</f>
        <v>19857.422629422603</v>
      </c>
      <c r="Y1680" s="59">
        <f>MAX(Table1[[#This Row],[Qty required to meet next quarter]],Table1[[#This Row],[MOQ/One lead time demand]])</f>
        <v>19857.422629422603</v>
      </c>
      <c r="Z1680" s="59">
        <f>Table1[[#This Row],[Qty to purchase]]*Table1[[#This Row],[Std. Price ($)]]</f>
        <v>472678.00629976555</v>
      </c>
      <c r="AA1680" s="59"/>
      <c r="AB1680" s="59"/>
      <c r="AC1680" s="61">
        <f>Table1[[#This Row],[On Hand Stock (units)]]-(12*Table1[[#This Row],[APU
(units)]])</f>
        <v>-932.09744422260417</v>
      </c>
      <c r="AD1680" s="64">
        <v>836.39999999999986</v>
      </c>
      <c r="AE1680" s="65">
        <f>AD1680*Table1[[#This Row],[Std. Price ($)]]</f>
        <v>19909.325185199999</v>
      </c>
    </row>
    <row r="1681" spans="1:31" ht="18.5" x14ac:dyDescent="0.35">
      <c r="A1681" s="46">
        <v>68884.345922272012</v>
      </c>
      <c r="B1681" s="47">
        <v>6.7459040000000012</v>
      </c>
      <c r="C1681" s="47">
        <v>1054.1165746999566</v>
      </c>
      <c r="D1681" s="47">
        <f>Table1[[#This Row],[On-Hand Stock ($)]]/Table1[[#This Row],[Std. Price ($)]]</f>
        <v>156.26023950236416</v>
      </c>
      <c r="E1681" s="48">
        <v>58</v>
      </c>
      <c r="F1681" s="49">
        <v>-0.2</v>
      </c>
      <c r="G1681" s="48">
        <v>0.85</v>
      </c>
      <c r="H1681" s="48">
        <v>1.64</v>
      </c>
      <c r="I1681" s="48">
        <v>33</v>
      </c>
      <c r="J1681" s="55">
        <f>Table1[[#This Row],[APU
(units)]]+(Table1[[#This Row],[APU Trend]]*Table1[[#This Row],[APU
(units)]])</f>
        <v>46.4</v>
      </c>
      <c r="K1681" s="55" t="str">
        <f>IF(Table1[[#This Row],[On Hand Stock (units)]]&gt;J1681,"Yes","No")</f>
        <v>Yes</v>
      </c>
      <c r="L1681" s="55">
        <f>Table1[[#This Row],[Lead Time (days)]]/Table1[[#This Row],[S-OTD]]</f>
        <v>38.82352941176471</v>
      </c>
      <c r="M1681" s="55">
        <f>(Table1[[#This Row],[Demand variability (COV)]]/100)*E1681</f>
        <v>0.95119999999999982</v>
      </c>
      <c r="N1681" s="55">
        <f>AVERAGE(Table1[[#This Row],[Lead Time (days)]],Table1[[#This Row],[Exp. Lead time]])</f>
        <v>35.911764705882355</v>
      </c>
      <c r="O1681" s="55">
        <f>(Table1[[#This Row],[Exp. Lead time]]-N1681)^2</f>
        <v>8.4783737024221573</v>
      </c>
      <c r="P1681" s="55">
        <v>8.4783737024221573</v>
      </c>
      <c r="Q1681" s="55">
        <f>1.64*SQRT(Table1[[#This Row],[Lead Time (days)]]*(M1681^2)+Table1[[#This Row],[APU
(units)]]*P1681)</f>
        <v>37.455369069010665</v>
      </c>
      <c r="R1681" s="58">
        <f>Table1[[#This Row],[Safety Stock]]+(E1681/30)*Table1[[#This Row],[Lead Time (days)]]</f>
        <v>101.25536906901067</v>
      </c>
      <c r="S1681" s="58" t="str">
        <f>IF(Table1[[#This Row],[On Hand Stock (units)]]&gt;R1681,"yes","no")</f>
        <v>yes</v>
      </c>
      <c r="T1681" s="59">
        <f>Table1[[#This Row],[On Hand Stock (units)]]-J1681</f>
        <v>109.86023950236415</v>
      </c>
      <c r="U1681" s="59">
        <f>Table1[[#This Row],[Exp. Lead time]]*Table1[[#This Row],[APU
(units)]]/30</f>
        <v>75.058823529411768</v>
      </c>
      <c r="V1681" s="59">
        <f>Table1[[#This Row],[On Hand Stock (units)]]+U1681</f>
        <v>231.31906303177593</v>
      </c>
      <c r="W1681" s="59" t="str">
        <f>IF(Table1[[#This Row],[On hand quantity after purchase]]&gt;Table1[[#This Row],[APU  Projection for oct]],"Yes","No")</f>
        <v>Yes</v>
      </c>
      <c r="X1681" s="59">
        <f>AE1681-Table1[[#This Row],[On Hand Stock (units)]]</f>
        <v>548.0121380976359</v>
      </c>
      <c r="Y1681" s="59">
        <f>MAX(Table1[[#This Row],[Qty required to meet next quarter]],Table1[[#This Row],[MOQ/One lead time demand]])</f>
        <v>548.0121380976359</v>
      </c>
      <c r="Z1681" s="59">
        <f>Table1[[#This Row],[Qty to purchase]]*Table1[[#This Row],[Std. Price ($)]]</f>
        <v>3696.837274441395</v>
      </c>
      <c r="AA1681" s="59"/>
      <c r="AB1681" s="59"/>
      <c r="AC1681" s="61">
        <f>Table1[[#This Row],[On Hand Stock (units)]]-(12*Table1[[#This Row],[APU
(units)]])</f>
        <v>-539.73976049763587</v>
      </c>
      <c r="AD1681" s="64">
        <v>104.39999999999998</v>
      </c>
      <c r="AE1681" s="65">
        <f>AD1681*Table1[[#This Row],[Std. Price ($)]]</f>
        <v>704.27237760000003</v>
      </c>
    </row>
    <row r="1682" spans="1:31" ht="18.5" x14ac:dyDescent="0.35">
      <c r="A1682" s="46">
        <v>59404.987309265853</v>
      </c>
      <c r="B1682" s="47">
        <v>8.6749850000000013</v>
      </c>
      <c r="C1682" s="47">
        <v>191.81404358462501</v>
      </c>
      <c r="D1682" s="47">
        <f>Table1[[#This Row],[On-Hand Stock ($)]]/Table1[[#This Row],[Std. Price ($)]]</f>
        <v>22.111167176038343</v>
      </c>
      <c r="E1682" s="48">
        <v>42</v>
      </c>
      <c r="F1682" s="49">
        <v>0.5</v>
      </c>
      <c r="G1682" s="48">
        <v>1</v>
      </c>
      <c r="H1682" s="48">
        <v>0.25</v>
      </c>
      <c r="I1682" s="48">
        <v>37</v>
      </c>
      <c r="J1682" s="55">
        <f>Table1[[#This Row],[APU
(units)]]+(Table1[[#This Row],[APU Trend]]*Table1[[#This Row],[APU
(units)]])</f>
        <v>63</v>
      </c>
      <c r="K1682" s="55" t="str">
        <f>IF(Table1[[#This Row],[On Hand Stock (units)]]&gt;J1682,"Yes","No")</f>
        <v>No</v>
      </c>
      <c r="L1682" s="55">
        <f>Table1[[#This Row],[Lead Time (days)]]/Table1[[#This Row],[S-OTD]]</f>
        <v>37</v>
      </c>
      <c r="M1682" s="55">
        <f>(Table1[[#This Row],[Demand variability (COV)]]/100)*E1682</f>
        <v>0.105</v>
      </c>
      <c r="N1682" s="55">
        <f>AVERAGE(Table1[[#This Row],[Lead Time (days)]],Table1[[#This Row],[Exp. Lead time]])</f>
        <v>37</v>
      </c>
      <c r="O1682" s="55">
        <f>(Table1[[#This Row],[Exp. Lead time]]-N1682)^2</f>
        <v>0</v>
      </c>
      <c r="P1682" s="55">
        <v>0</v>
      </c>
      <c r="Q1682" s="55">
        <f>1.64*SQRT(Table1[[#This Row],[Lead Time (days)]]*(M1682^2)+Table1[[#This Row],[APU
(units)]]*P1682)</f>
        <v>1.0474517077173533</v>
      </c>
      <c r="R1682" s="58">
        <f>Table1[[#This Row],[Safety Stock]]+(E1682/30)*Table1[[#This Row],[Lead Time (days)]]</f>
        <v>52.847451707717347</v>
      </c>
      <c r="S1682" s="58" t="str">
        <f>IF(Table1[[#This Row],[On Hand Stock (units)]]&gt;R1682,"yes","no")</f>
        <v>no</v>
      </c>
      <c r="T1682" s="59">
        <f>Table1[[#This Row],[On Hand Stock (units)]]-J1682</f>
        <v>-40.888832823961657</v>
      </c>
      <c r="U1682" s="59">
        <f>Table1[[#This Row],[Exp. Lead time]]*Table1[[#This Row],[APU
(units)]]/30</f>
        <v>51.8</v>
      </c>
      <c r="V1682" s="59">
        <f>Table1[[#This Row],[On Hand Stock (units)]]+U1682</f>
        <v>73.911167176038333</v>
      </c>
      <c r="W1682" s="59" t="str">
        <f>IF(Table1[[#This Row],[On hand quantity after purchase]]&gt;Table1[[#This Row],[APU  Projection for oct]],"Yes","No")</f>
        <v>Yes</v>
      </c>
      <c r="X1682" s="59">
        <f>AE1682-Table1[[#This Row],[On Hand Stock (units)]]</f>
        <v>2163.9850528239622</v>
      </c>
      <c r="Y1682" s="59">
        <f>MAX(Table1[[#This Row],[Qty required to meet next quarter]],Table1[[#This Row],[MOQ/One lead time demand]])</f>
        <v>2163.9850528239622</v>
      </c>
      <c r="Z1682" s="59">
        <f>Table1[[#This Row],[Qty to purchase]]*Table1[[#This Row],[Std. Price ($)]]</f>
        <v>18772.537873472083</v>
      </c>
      <c r="AA1682" s="59"/>
      <c r="AB1682" s="59"/>
      <c r="AC1682" s="61">
        <f>Table1[[#This Row],[On Hand Stock (units)]]-(12*Table1[[#This Row],[APU
(units)]])</f>
        <v>-481.88883282396165</v>
      </c>
      <c r="AD1682" s="64">
        <v>252</v>
      </c>
      <c r="AE1682" s="65">
        <f>AD1682*Table1[[#This Row],[Std. Price ($)]]</f>
        <v>2186.0962200000004</v>
      </c>
    </row>
    <row r="1683" spans="1:31" ht="18.5" x14ac:dyDescent="0.35">
      <c r="A1683" s="46">
        <v>82482.983191593245</v>
      </c>
      <c r="B1683" s="47">
        <v>11.861696</v>
      </c>
      <c r="C1683" s="47">
        <v>908.41782934988817</v>
      </c>
      <c r="D1683" s="47">
        <f>Table1[[#This Row],[On-Hand Stock ($)]]/Table1[[#This Row],[Std. Price ($)]]</f>
        <v>76.584143561754416</v>
      </c>
      <c r="E1683" s="48">
        <v>82</v>
      </c>
      <c r="F1683" s="49">
        <v>-0.2</v>
      </c>
      <c r="G1683" s="48">
        <v>1</v>
      </c>
      <c r="H1683" s="48">
        <v>0.38</v>
      </c>
      <c r="I1683" s="48">
        <v>44</v>
      </c>
      <c r="J1683" s="55">
        <f>Table1[[#This Row],[APU
(units)]]+(Table1[[#This Row],[APU Trend]]*Table1[[#This Row],[APU
(units)]])</f>
        <v>65.599999999999994</v>
      </c>
      <c r="K1683" s="55" t="str">
        <f>IF(Table1[[#This Row],[On Hand Stock (units)]]&gt;J1683,"Yes","No")</f>
        <v>Yes</v>
      </c>
      <c r="L1683" s="55">
        <f>Table1[[#This Row],[Lead Time (days)]]/Table1[[#This Row],[S-OTD]]</f>
        <v>44</v>
      </c>
      <c r="M1683" s="55">
        <f>(Table1[[#This Row],[Demand variability (COV)]]/100)*E1683</f>
        <v>0.31159999999999999</v>
      </c>
      <c r="N1683" s="55">
        <f>AVERAGE(Table1[[#This Row],[Lead Time (days)]],Table1[[#This Row],[Exp. Lead time]])</f>
        <v>44</v>
      </c>
      <c r="O1683" s="55">
        <f>(Table1[[#This Row],[Exp. Lead time]]-N1683)^2</f>
        <v>0</v>
      </c>
      <c r="P1683" s="55">
        <v>0</v>
      </c>
      <c r="Q1683" s="55">
        <f>1.64*SQRT(Table1[[#This Row],[Lead Time (days)]]*(M1683^2)+Table1[[#This Row],[APU
(units)]]*P1683)</f>
        <v>3.3897497337331552</v>
      </c>
      <c r="R1683" s="58">
        <f>Table1[[#This Row],[Safety Stock]]+(E1683/30)*Table1[[#This Row],[Lead Time (days)]]</f>
        <v>123.65641640039982</v>
      </c>
      <c r="S1683" s="58" t="str">
        <f>IF(Table1[[#This Row],[On Hand Stock (units)]]&gt;R1683,"yes","no")</f>
        <v>no</v>
      </c>
      <c r="T1683" s="59">
        <f>Table1[[#This Row],[On Hand Stock (units)]]-J1683</f>
        <v>10.984143561754422</v>
      </c>
      <c r="U1683" s="59">
        <f>Table1[[#This Row],[Exp. Lead time]]*Table1[[#This Row],[APU
(units)]]/30</f>
        <v>120.26666666666667</v>
      </c>
      <c r="V1683" s="59">
        <f>Table1[[#This Row],[On Hand Stock (units)]]+U1683</f>
        <v>196.8508102284211</v>
      </c>
      <c r="W1683" s="59" t="str">
        <f>IF(Table1[[#This Row],[On hand quantity after purchase]]&gt;Table1[[#This Row],[APU  Projection for oct]],"Yes","No")</f>
        <v>Yes</v>
      </c>
      <c r="X1683" s="59">
        <f>AE1683-Table1[[#This Row],[On Hand Stock (units)]]</f>
        <v>1674.2021860382451</v>
      </c>
      <c r="Y1683" s="59">
        <f>MAX(Table1[[#This Row],[Qty required to meet next quarter]],Table1[[#This Row],[MOQ/One lead time demand]])</f>
        <v>1674.2021860382451</v>
      </c>
      <c r="Z1683" s="59">
        <f>Table1[[#This Row],[Qty to purchase]]*Table1[[#This Row],[Std. Price ($)]]</f>
        <v>19858.877373321109</v>
      </c>
      <c r="AA1683" s="59"/>
      <c r="AB1683" s="59"/>
      <c r="AC1683" s="61">
        <f>Table1[[#This Row],[On Hand Stock (units)]]-(12*Table1[[#This Row],[APU
(units)]])</f>
        <v>-907.41585643824556</v>
      </c>
      <c r="AD1683" s="64">
        <v>147.59999999999997</v>
      </c>
      <c r="AE1683" s="65">
        <f>AD1683*Table1[[#This Row],[Std. Price ($)]]</f>
        <v>1750.7863295999996</v>
      </c>
    </row>
    <row r="1684" spans="1:31" ht="18.5" x14ac:dyDescent="0.35">
      <c r="A1684" s="46">
        <v>82555.757998845744</v>
      </c>
      <c r="B1684" s="47">
        <v>6.9446630000000003</v>
      </c>
      <c r="C1684" s="47">
        <v>429.80887551848497</v>
      </c>
      <c r="D1684" s="47">
        <f>Table1[[#This Row],[On-Hand Stock ($)]]/Table1[[#This Row],[Std. Price ($)]]</f>
        <v>61.890530255893623</v>
      </c>
      <c r="E1684" s="48">
        <v>66</v>
      </c>
      <c r="F1684" s="49">
        <v>1.2</v>
      </c>
      <c r="G1684" s="48">
        <v>0.85</v>
      </c>
      <c r="H1684" s="48">
        <v>0.62</v>
      </c>
      <c r="I1684" s="48">
        <v>31</v>
      </c>
      <c r="J1684" s="55">
        <f>Table1[[#This Row],[APU
(units)]]+(Table1[[#This Row],[APU Trend]]*Table1[[#This Row],[APU
(units)]])</f>
        <v>145.19999999999999</v>
      </c>
      <c r="K1684" s="55" t="str">
        <f>IF(Table1[[#This Row],[On Hand Stock (units)]]&gt;J1684,"Yes","No")</f>
        <v>No</v>
      </c>
      <c r="L1684" s="55">
        <f>Table1[[#This Row],[Lead Time (days)]]/Table1[[#This Row],[S-OTD]]</f>
        <v>36.470588235294116</v>
      </c>
      <c r="M1684" s="55">
        <f>(Table1[[#This Row],[Demand variability (COV)]]/100)*E1684</f>
        <v>0.40920000000000001</v>
      </c>
      <c r="N1684" s="55">
        <f>AVERAGE(Table1[[#This Row],[Lead Time (days)]],Table1[[#This Row],[Exp. Lead time]])</f>
        <v>33.735294117647058</v>
      </c>
      <c r="O1684" s="55">
        <f>(Table1[[#This Row],[Exp. Lead time]]-N1684)^2</f>
        <v>7.4818339100345979</v>
      </c>
      <c r="P1684" s="55">
        <v>7.4818339100345979</v>
      </c>
      <c r="Q1684" s="55">
        <f>1.64*SQRT(Table1[[#This Row],[Lead Time (days)]]*(M1684^2)+Table1[[#This Row],[APU
(units)]]*P1684)</f>
        <v>36.634524757233869</v>
      </c>
      <c r="R1684" s="58">
        <f>Table1[[#This Row],[Safety Stock]]+(E1684/30)*Table1[[#This Row],[Lead Time (days)]]</f>
        <v>104.83452475723388</v>
      </c>
      <c r="S1684" s="58" t="str">
        <f>IF(Table1[[#This Row],[On Hand Stock (units)]]&gt;R1684,"yes","no")</f>
        <v>no</v>
      </c>
      <c r="T1684" s="59">
        <f>Table1[[#This Row],[On Hand Stock (units)]]-J1684</f>
        <v>-83.309469744106366</v>
      </c>
      <c r="U1684" s="59">
        <f>Table1[[#This Row],[Exp. Lead time]]*Table1[[#This Row],[APU
(units)]]/30</f>
        <v>80.235294117647058</v>
      </c>
      <c r="V1684" s="59">
        <f>Table1[[#This Row],[On Hand Stock (units)]]+U1684</f>
        <v>142.12582437354069</v>
      </c>
      <c r="W1684" s="59" t="str">
        <f>IF(Table1[[#This Row],[On hand quantity after purchase]]&gt;Table1[[#This Row],[APU  Projection for oct]],"Yes","No")</f>
        <v>No</v>
      </c>
      <c r="X1684" s="59">
        <f>AE1684-Table1[[#This Row],[On Hand Stock (units)]]</f>
        <v>4613.2566013441074</v>
      </c>
      <c r="Y1684" s="59">
        <f>MAX(Table1[[#This Row],[Qty required to meet next quarter]],Table1[[#This Row],[MOQ/One lead time demand]])</f>
        <v>4613.2566013441074</v>
      </c>
      <c r="Z1684" s="59">
        <f>Table1[[#This Row],[Qty to purchase]]*Table1[[#This Row],[Std. Price ($)]]</f>
        <v>32037.512428860173</v>
      </c>
      <c r="AA1684" s="59"/>
      <c r="AB1684" s="59"/>
      <c r="AC1684" s="61">
        <f>Table1[[#This Row],[On Hand Stock (units)]]-(12*Table1[[#This Row],[APU
(units)]])</f>
        <v>-730.10946974410638</v>
      </c>
      <c r="AD1684" s="64">
        <v>673.2</v>
      </c>
      <c r="AE1684" s="65">
        <f>AD1684*Table1[[#This Row],[Std. Price ($)]]</f>
        <v>4675.1471316000006</v>
      </c>
    </row>
    <row r="1685" spans="1:31" ht="18.5" x14ac:dyDescent="0.35">
      <c r="A1685" s="46">
        <v>48497.52952364603</v>
      </c>
      <c r="B1685" s="47">
        <v>54.961038000000002</v>
      </c>
      <c r="C1685" s="47">
        <v>1038.707363195776</v>
      </c>
      <c r="D1685" s="47">
        <f>Table1[[#This Row],[On-Hand Stock ($)]]/Table1[[#This Row],[Std. Price ($)]]</f>
        <v>18.898976456663281</v>
      </c>
      <c r="E1685" s="48">
        <v>82</v>
      </c>
      <c r="F1685" s="49">
        <v>0.4</v>
      </c>
      <c r="G1685" s="48">
        <v>0.8</v>
      </c>
      <c r="H1685" s="48">
        <v>0.25</v>
      </c>
      <c r="I1685" s="48">
        <v>15</v>
      </c>
      <c r="J1685" s="55">
        <f>Table1[[#This Row],[APU
(units)]]+(Table1[[#This Row],[APU Trend]]*Table1[[#This Row],[APU
(units)]])</f>
        <v>114.80000000000001</v>
      </c>
      <c r="K1685" s="55" t="str">
        <f>IF(Table1[[#This Row],[On Hand Stock (units)]]&gt;J1685,"Yes","No")</f>
        <v>No</v>
      </c>
      <c r="L1685" s="55">
        <f>Table1[[#This Row],[Lead Time (days)]]/Table1[[#This Row],[S-OTD]]</f>
        <v>18.75</v>
      </c>
      <c r="M1685" s="55">
        <f>(Table1[[#This Row],[Demand variability (COV)]]/100)*E1685</f>
        <v>0.20500000000000002</v>
      </c>
      <c r="N1685" s="55">
        <f>AVERAGE(Table1[[#This Row],[Lead Time (days)]],Table1[[#This Row],[Exp. Lead time]])</f>
        <v>16.875</v>
      </c>
      <c r="O1685" s="55">
        <f>(Table1[[#This Row],[Exp. Lead time]]-N1685)^2</f>
        <v>3.515625</v>
      </c>
      <c r="P1685" s="55">
        <v>3.515625</v>
      </c>
      <c r="Q1685" s="55">
        <f>1.64*SQRT(Table1[[#This Row],[Lead Time (days)]]*(M1685^2)+Table1[[#This Row],[APU
(units)]]*P1685)</f>
        <v>27.875736879946327</v>
      </c>
      <c r="R1685" s="58">
        <f>Table1[[#This Row],[Safety Stock]]+(E1685/30)*Table1[[#This Row],[Lead Time (days)]]</f>
        <v>68.875736879946331</v>
      </c>
      <c r="S1685" s="58" t="str">
        <f>IF(Table1[[#This Row],[On Hand Stock (units)]]&gt;R1685,"yes","no")</f>
        <v>no</v>
      </c>
      <c r="T1685" s="59">
        <f>Table1[[#This Row],[On Hand Stock (units)]]-J1685</f>
        <v>-95.901023543336734</v>
      </c>
      <c r="U1685" s="59">
        <f>Table1[[#This Row],[Exp. Lead time]]*Table1[[#This Row],[APU
(units)]]/30</f>
        <v>51.25</v>
      </c>
      <c r="V1685" s="59">
        <f>Table1[[#This Row],[On Hand Stock (units)]]+U1685</f>
        <v>70.148976456663277</v>
      </c>
      <c r="W1685" s="59" t="str">
        <f>IF(Table1[[#This Row],[On hand quantity after purchase]]&gt;Table1[[#This Row],[APU  Projection for oct]],"Yes","No")</f>
        <v>No</v>
      </c>
      <c r="X1685" s="59">
        <f>AE1685-Table1[[#This Row],[On Hand Stock (units)]]</f>
        <v>24317.848649943338</v>
      </c>
      <c r="Y1685" s="59">
        <f>MAX(Table1[[#This Row],[Qty required to meet next quarter]],Table1[[#This Row],[MOQ/One lead time demand]])</f>
        <v>24317.848649943338</v>
      </c>
      <c r="Z1685" s="59">
        <f>Table1[[#This Row],[Qty to purchase]]*Table1[[#This Row],[Std. Price ($)]]</f>
        <v>1336534.2037277846</v>
      </c>
      <c r="AA1685" s="59"/>
      <c r="AB1685" s="59"/>
      <c r="AC1685" s="61">
        <f>Table1[[#This Row],[On Hand Stock (units)]]-(12*Table1[[#This Row],[APU
(units)]])</f>
        <v>-965.10102354333674</v>
      </c>
      <c r="AD1685" s="64">
        <v>442.80000000000007</v>
      </c>
      <c r="AE1685" s="65">
        <f>AD1685*Table1[[#This Row],[Std. Price ($)]]</f>
        <v>24336.747626400003</v>
      </c>
    </row>
    <row r="1686" spans="1:31" ht="18.5" x14ac:dyDescent="0.35">
      <c r="A1686" s="46">
        <v>43580.497142835527</v>
      </c>
      <c r="B1686" s="47">
        <v>6.0795020000000006</v>
      </c>
      <c r="C1686" s="47">
        <v>270.58395336185237</v>
      </c>
      <c r="D1686" s="47">
        <f>Table1[[#This Row],[On-Hand Stock ($)]]/Table1[[#This Row],[Std. Price ($)]]</f>
        <v>44.507585220278294</v>
      </c>
      <c r="E1686" s="48">
        <v>82</v>
      </c>
      <c r="F1686" s="49">
        <v>1.2</v>
      </c>
      <c r="G1686" s="48">
        <v>0.82</v>
      </c>
      <c r="H1686" s="48">
        <v>1.1000000000000001</v>
      </c>
      <c r="I1686" s="48">
        <v>11</v>
      </c>
      <c r="J1686" s="55">
        <f>Table1[[#This Row],[APU
(units)]]+(Table1[[#This Row],[APU Trend]]*Table1[[#This Row],[APU
(units)]])</f>
        <v>180.39999999999998</v>
      </c>
      <c r="K1686" s="55" t="str">
        <f>IF(Table1[[#This Row],[On Hand Stock (units)]]&gt;J1686,"Yes","No")</f>
        <v>No</v>
      </c>
      <c r="L1686" s="55">
        <f>Table1[[#This Row],[Lead Time (days)]]/Table1[[#This Row],[S-OTD]]</f>
        <v>13.414634146341465</v>
      </c>
      <c r="M1686" s="55">
        <f>(Table1[[#This Row],[Demand variability (COV)]]/100)*E1686</f>
        <v>0.90200000000000014</v>
      </c>
      <c r="N1686" s="55">
        <f>AVERAGE(Table1[[#This Row],[Lead Time (days)]],Table1[[#This Row],[Exp. Lead time]])</f>
        <v>12.207317073170731</v>
      </c>
      <c r="O1686" s="55">
        <f>(Table1[[#This Row],[Exp. Lead time]]-N1686)^2</f>
        <v>1.4576145151695457</v>
      </c>
      <c r="P1686" s="55">
        <v>1.4576145151695457</v>
      </c>
      <c r="Q1686" s="55">
        <f>1.64*SQRT(Table1[[#This Row],[Lead Time (days)]]*(M1686^2)+Table1[[#This Row],[APU
(units)]]*P1686)</f>
        <v>18.588807452399973</v>
      </c>
      <c r="R1686" s="58">
        <f>Table1[[#This Row],[Safety Stock]]+(E1686/30)*Table1[[#This Row],[Lead Time (days)]]</f>
        <v>48.655474119066639</v>
      </c>
      <c r="S1686" s="58" t="str">
        <f>IF(Table1[[#This Row],[On Hand Stock (units)]]&gt;R1686,"yes","no")</f>
        <v>no</v>
      </c>
      <c r="T1686" s="59">
        <f>Table1[[#This Row],[On Hand Stock (units)]]-J1686</f>
        <v>-135.89241477972169</v>
      </c>
      <c r="U1686" s="59">
        <f>Table1[[#This Row],[Exp. Lead time]]*Table1[[#This Row],[APU
(units)]]/30</f>
        <v>36.666666666666664</v>
      </c>
      <c r="V1686" s="59">
        <f>Table1[[#This Row],[On Hand Stock (units)]]+U1686</f>
        <v>81.174251886944958</v>
      </c>
      <c r="W1686" s="59" t="str">
        <f>IF(Table1[[#This Row],[On hand quantity after purchase]]&gt;Table1[[#This Row],[APU  Projection for oct]],"Yes","No")</f>
        <v>No</v>
      </c>
      <c r="X1686" s="59">
        <f>AE1686-Table1[[#This Row],[On Hand Stock (units)]]</f>
        <v>5040.3878875797218</v>
      </c>
      <c r="Y1686" s="59">
        <f>MAX(Table1[[#This Row],[Qty required to meet next quarter]],Table1[[#This Row],[MOQ/One lead time demand]])</f>
        <v>5040.3878875797218</v>
      </c>
      <c r="Z1686" s="59">
        <f>Table1[[#This Row],[Qty to purchase]]*Table1[[#This Row],[Std. Price ($)]]</f>
        <v>30643.048243316698</v>
      </c>
      <c r="AA1686" s="59"/>
      <c r="AB1686" s="59"/>
      <c r="AC1686" s="61">
        <f>Table1[[#This Row],[On Hand Stock (units)]]-(12*Table1[[#This Row],[APU
(units)]])</f>
        <v>-939.49241477972168</v>
      </c>
      <c r="AD1686" s="64">
        <v>836.39999999999986</v>
      </c>
      <c r="AE1686" s="65">
        <f>AD1686*Table1[[#This Row],[Std. Price ($)]]</f>
        <v>5084.8954727999999</v>
      </c>
    </row>
    <row r="1687" spans="1:31" ht="18.5" x14ac:dyDescent="0.35">
      <c r="A1687" s="46">
        <v>26840.769425959086</v>
      </c>
      <c r="B1687" s="47">
        <v>12.148686</v>
      </c>
      <c r="C1687" s="47">
        <v>149.80002025265674</v>
      </c>
      <c r="D1687" s="47">
        <f>Table1[[#This Row],[On-Hand Stock ($)]]/Table1[[#This Row],[Std. Price ($)]]</f>
        <v>12.330553300386292</v>
      </c>
      <c r="E1687" s="48">
        <v>74</v>
      </c>
      <c r="F1687" s="49">
        <v>1.2</v>
      </c>
      <c r="G1687" s="48">
        <v>0.82</v>
      </c>
      <c r="H1687" s="48">
        <v>0.42</v>
      </c>
      <c r="I1687" s="48">
        <v>8</v>
      </c>
      <c r="J1687" s="55">
        <f>Table1[[#This Row],[APU
(units)]]+(Table1[[#This Row],[APU Trend]]*Table1[[#This Row],[APU
(units)]])</f>
        <v>162.80000000000001</v>
      </c>
      <c r="K1687" s="55" t="str">
        <f>IF(Table1[[#This Row],[On Hand Stock (units)]]&gt;J1687,"Yes","No")</f>
        <v>No</v>
      </c>
      <c r="L1687" s="55">
        <f>Table1[[#This Row],[Lead Time (days)]]/Table1[[#This Row],[S-OTD]]</f>
        <v>9.7560975609756095</v>
      </c>
      <c r="M1687" s="55">
        <f>(Table1[[#This Row],[Demand variability (COV)]]/100)*E1687</f>
        <v>0.31079999999999997</v>
      </c>
      <c r="N1687" s="55">
        <f>AVERAGE(Table1[[#This Row],[Lead Time (days)]],Table1[[#This Row],[Exp. Lead time]])</f>
        <v>8.8780487804878057</v>
      </c>
      <c r="O1687" s="55">
        <f>(Table1[[#This Row],[Exp. Lead time]]-N1687)^2</f>
        <v>0.77096966091611963</v>
      </c>
      <c r="P1687" s="55">
        <v>0.77096966091611963</v>
      </c>
      <c r="Q1687" s="55">
        <f>1.64*SQRT(Table1[[#This Row],[Lead Time (days)]]*(M1687^2)+Table1[[#This Row],[APU
(units)]]*P1687)</f>
        <v>12.470960291154473</v>
      </c>
      <c r="R1687" s="58">
        <f>Table1[[#This Row],[Safety Stock]]+(E1687/30)*Table1[[#This Row],[Lead Time (days)]]</f>
        <v>32.204293624487804</v>
      </c>
      <c r="S1687" s="58" t="str">
        <f>IF(Table1[[#This Row],[On Hand Stock (units)]]&gt;R1687,"yes","no")</f>
        <v>no</v>
      </c>
      <c r="T1687" s="59">
        <f>Table1[[#This Row],[On Hand Stock (units)]]-J1687</f>
        <v>-150.46944669961371</v>
      </c>
      <c r="U1687" s="59">
        <f>Table1[[#This Row],[Exp. Lead time]]*Table1[[#This Row],[APU
(units)]]/30</f>
        <v>24.065040650406502</v>
      </c>
      <c r="V1687" s="59">
        <f>Table1[[#This Row],[On Hand Stock (units)]]+U1687</f>
        <v>36.395593950792794</v>
      </c>
      <c r="W1687" s="59" t="str">
        <f>IF(Table1[[#This Row],[On hand quantity after purchase]]&gt;Table1[[#This Row],[APU  Projection for oct]],"Yes","No")</f>
        <v>No</v>
      </c>
      <c r="X1687" s="59">
        <f>AE1687-Table1[[#This Row],[On Hand Stock (units)]]</f>
        <v>9157.4976394996138</v>
      </c>
      <c r="Y1687" s="59">
        <f>MAX(Table1[[#This Row],[Qty required to meet next quarter]],Table1[[#This Row],[MOQ/One lead time demand]])</f>
        <v>9157.4976394996138</v>
      </c>
      <c r="Z1687" s="59">
        <f>Table1[[#This Row],[Qty to purchase]]*Table1[[#This Row],[Std. Price ($)]]</f>
        <v>111251.56336802201</v>
      </c>
      <c r="AA1687" s="59"/>
      <c r="AB1687" s="59"/>
      <c r="AC1687" s="61">
        <f>Table1[[#This Row],[On Hand Stock (units)]]-(12*Table1[[#This Row],[APU
(units)]])</f>
        <v>-875.66944669961367</v>
      </c>
      <c r="AD1687" s="64">
        <v>754.8</v>
      </c>
      <c r="AE1687" s="65">
        <f>AD1687*Table1[[#This Row],[Std. Price ($)]]</f>
        <v>9169.8281927999997</v>
      </c>
    </row>
    <row r="1688" spans="1:31" ht="18.5" x14ac:dyDescent="0.35">
      <c r="A1688" s="46">
        <v>39582.743547801627</v>
      </c>
      <c r="B1688" s="47">
        <v>9.3409250000000004</v>
      </c>
      <c r="C1688" s="47">
        <v>14969.420062424942</v>
      </c>
      <c r="D1688" s="47">
        <f>Table1[[#This Row],[On-Hand Stock ($)]]/Table1[[#This Row],[Std. Price ($)]]</f>
        <v>1602.5629220259173</v>
      </c>
      <c r="E1688" s="48">
        <v>146</v>
      </c>
      <c r="F1688" s="49">
        <v>1.5</v>
      </c>
      <c r="G1688" s="48">
        <v>1</v>
      </c>
      <c r="H1688" s="48">
        <v>1.47</v>
      </c>
      <c r="I1688" s="48">
        <v>181</v>
      </c>
      <c r="J1688" s="55">
        <f>Table1[[#This Row],[APU
(units)]]+(Table1[[#This Row],[APU Trend]]*Table1[[#This Row],[APU
(units)]])</f>
        <v>365</v>
      </c>
      <c r="K1688" s="55" t="str">
        <f>IF(Table1[[#This Row],[On Hand Stock (units)]]&gt;J1688,"Yes","No")</f>
        <v>Yes</v>
      </c>
      <c r="L1688" s="55">
        <f>Table1[[#This Row],[Lead Time (days)]]/Table1[[#This Row],[S-OTD]]</f>
        <v>181</v>
      </c>
      <c r="M1688" s="55">
        <f>(Table1[[#This Row],[Demand variability (COV)]]/100)*E1688</f>
        <v>2.1461999999999999</v>
      </c>
      <c r="N1688" s="55">
        <f>AVERAGE(Table1[[#This Row],[Lead Time (days)]],Table1[[#This Row],[Exp. Lead time]])</f>
        <v>181</v>
      </c>
      <c r="O1688" s="55">
        <f>(Table1[[#This Row],[Exp. Lead time]]-N1688)^2</f>
        <v>0</v>
      </c>
      <c r="P1688" s="55">
        <v>0</v>
      </c>
      <c r="Q1688" s="55">
        <f>1.64*SQRT(Table1[[#This Row],[Lead Time (days)]]*(M1688^2)+Table1[[#This Row],[APU
(units)]]*P1688)</f>
        <v>47.353635404920531</v>
      </c>
      <c r="R1688" s="58">
        <f>Table1[[#This Row],[Safety Stock]]+(E1688/30)*Table1[[#This Row],[Lead Time (days)]]</f>
        <v>928.22030207158707</v>
      </c>
      <c r="S1688" s="58" t="str">
        <f>IF(Table1[[#This Row],[On Hand Stock (units)]]&gt;R1688,"yes","no")</f>
        <v>yes</v>
      </c>
      <c r="T1688" s="59">
        <f>Table1[[#This Row],[On Hand Stock (units)]]-J1688</f>
        <v>1237.5629220259173</v>
      </c>
      <c r="U1688" s="59">
        <f>Table1[[#This Row],[Exp. Lead time]]*Table1[[#This Row],[APU
(units)]]/30</f>
        <v>880.86666666666667</v>
      </c>
      <c r="V1688" s="59">
        <f>Table1[[#This Row],[On Hand Stock (units)]]+U1688</f>
        <v>2483.4295886925838</v>
      </c>
      <c r="W1688" s="59" t="str">
        <f>IF(Table1[[#This Row],[On hand quantity after purchase]]&gt;Table1[[#This Row],[APU  Projection for oct]],"Yes","No")</f>
        <v>Yes</v>
      </c>
      <c r="X1688" s="59">
        <f>AE1688-Table1[[#This Row],[On Hand Stock (units)]]</f>
        <v>14762.737677974083</v>
      </c>
      <c r="Y1688" s="59">
        <f>MAX(Table1[[#This Row],[Qty required to meet next quarter]],Table1[[#This Row],[MOQ/One lead time demand]])</f>
        <v>14762.737677974083</v>
      </c>
      <c r="Z1688" s="59">
        <f>Table1[[#This Row],[Qty to purchase]]*Table1[[#This Row],[Std. Price ($)]]</f>
        <v>137897.62544463007</v>
      </c>
      <c r="AA1688" s="59"/>
      <c r="AB1688" s="59"/>
      <c r="AC1688" s="61">
        <f>Table1[[#This Row],[On Hand Stock (units)]]-(12*Table1[[#This Row],[APU
(units)]])</f>
        <v>-149.43707797408274</v>
      </c>
      <c r="AD1688" s="64">
        <v>1752</v>
      </c>
      <c r="AE1688" s="65">
        <f>AD1688*Table1[[#This Row],[Std. Price ($)]]</f>
        <v>16365.3006</v>
      </c>
    </row>
    <row r="1689" spans="1:31" ht="18.5" x14ac:dyDescent="0.35">
      <c r="A1689" s="46">
        <v>58892.402695975732</v>
      </c>
      <c r="B1689" s="47">
        <v>12.720191000000002</v>
      </c>
      <c r="C1689" s="47">
        <v>934.45166586895948</v>
      </c>
      <c r="D1689" s="47">
        <f>Table1[[#This Row],[On-Hand Stock ($)]]/Table1[[#This Row],[Std. Price ($)]]</f>
        <v>73.462078192769226</v>
      </c>
      <c r="E1689" s="48">
        <v>58</v>
      </c>
      <c r="F1689" s="49">
        <v>-0.4</v>
      </c>
      <c r="G1689" s="48">
        <v>1</v>
      </c>
      <c r="H1689" s="48">
        <v>2.46</v>
      </c>
      <c r="I1689" s="48">
        <v>11</v>
      </c>
      <c r="J1689" s="55">
        <f>Table1[[#This Row],[APU
(units)]]+(Table1[[#This Row],[APU Trend]]*Table1[[#This Row],[APU
(units)]])</f>
        <v>34.799999999999997</v>
      </c>
      <c r="K1689" s="55" t="str">
        <f>IF(Table1[[#This Row],[On Hand Stock (units)]]&gt;J1689,"Yes","No")</f>
        <v>Yes</v>
      </c>
      <c r="L1689" s="55">
        <f>Table1[[#This Row],[Lead Time (days)]]/Table1[[#This Row],[S-OTD]]</f>
        <v>11</v>
      </c>
      <c r="M1689" s="55">
        <f>(Table1[[#This Row],[Demand variability (COV)]]/100)*E1689</f>
        <v>1.4268000000000001</v>
      </c>
      <c r="N1689" s="55">
        <f>AVERAGE(Table1[[#This Row],[Lead Time (days)]],Table1[[#This Row],[Exp. Lead time]])</f>
        <v>11</v>
      </c>
      <c r="O1689" s="55">
        <f>(Table1[[#This Row],[Exp. Lead time]]-N1689)^2</f>
        <v>0</v>
      </c>
      <c r="P1689" s="55">
        <v>0</v>
      </c>
      <c r="Q1689" s="55">
        <f>1.64*SQRT(Table1[[#This Row],[Lead Time (days)]]*(M1689^2)+Table1[[#This Row],[APU
(units)]]*P1689)</f>
        <v>7.7607428114416992</v>
      </c>
      <c r="R1689" s="58">
        <f>Table1[[#This Row],[Safety Stock]]+(E1689/30)*Table1[[#This Row],[Lead Time (days)]]</f>
        <v>29.027409478108364</v>
      </c>
      <c r="S1689" s="58" t="str">
        <f>IF(Table1[[#This Row],[On Hand Stock (units)]]&gt;R1689,"yes","no")</f>
        <v>yes</v>
      </c>
      <c r="T1689" s="59">
        <f>Table1[[#This Row],[On Hand Stock (units)]]-J1689</f>
        <v>38.662078192769229</v>
      </c>
      <c r="U1689" s="59">
        <f>Table1[[#This Row],[Exp. Lead time]]*Table1[[#This Row],[APU
(units)]]/30</f>
        <v>21.266666666666666</v>
      </c>
      <c r="V1689" s="59">
        <f>Table1[[#This Row],[On Hand Stock (units)]]+U1689</f>
        <v>94.728744859435892</v>
      </c>
      <c r="W1689" s="59" t="str">
        <f>IF(Table1[[#This Row],[On hand quantity after purchase]]&gt;Table1[[#This Row],[APU  Projection for oct]],"Yes","No")</f>
        <v>Yes</v>
      </c>
      <c r="X1689" s="59">
        <f>AE1689-Table1[[#This Row],[On Hand Stock (units)]]</f>
        <v>369.20056860723059</v>
      </c>
      <c r="Y1689" s="59">
        <f>MAX(Table1[[#This Row],[Qty required to meet next quarter]],Table1[[#This Row],[MOQ/One lead time demand]])</f>
        <v>369.20056860723059</v>
      </c>
      <c r="Z1689" s="59">
        <f>Table1[[#This Row],[Qty to purchase]]*Table1[[#This Row],[Std. Price ($)]]</f>
        <v>4696.3017499925782</v>
      </c>
      <c r="AA1689" s="59"/>
      <c r="AB1689" s="59"/>
      <c r="AC1689" s="61">
        <f>Table1[[#This Row],[On Hand Stock (units)]]-(12*Table1[[#This Row],[APU
(units)]])</f>
        <v>-622.53792180723076</v>
      </c>
      <c r="AD1689" s="64">
        <v>34.799999999999983</v>
      </c>
      <c r="AE1689" s="65">
        <f>AD1689*Table1[[#This Row],[Std. Price ($)]]</f>
        <v>442.66264679999983</v>
      </c>
    </row>
    <row r="1690" spans="1:31" ht="18.5" x14ac:dyDescent="0.35">
      <c r="A1690" s="46">
        <v>33180.04635394759</v>
      </c>
      <c r="B1690" s="47">
        <v>57.287560000000006</v>
      </c>
      <c r="C1690" s="47">
        <v>9781.0645834749685</v>
      </c>
      <c r="D1690" s="47">
        <f>Table1[[#This Row],[On-Hand Stock ($)]]/Table1[[#This Row],[Std. Price ($)]]</f>
        <v>170.73627474228203</v>
      </c>
      <c r="E1690" s="48">
        <v>122</v>
      </c>
      <c r="F1690" s="49">
        <v>0.2</v>
      </c>
      <c r="G1690" s="48">
        <v>0.7</v>
      </c>
      <c r="H1690" s="48">
        <v>0.63</v>
      </c>
      <c r="I1690" s="48">
        <v>51</v>
      </c>
      <c r="J1690" s="55">
        <f>Table1[[#This Row],[APU
(units)]]+(Table1[[#This Row],[APU Trend]]*Table1[[#This Row],[APU
(units)]])</f>
        <v>146.4</v>
      </c>
      <c r="K1690" s="55" t="str">
        <f>IF(Table1[[#This Row],[On Hand Stock (units)]]&gt;J1690,"Yes","No")</f>
        <v>Yes</v>
      </c>
      <c r="L1690" s="55">
        <f>Table1[[#This Row],[Lead Time (days)]]/Table1[[#This Row],[S-OTD]]</f>
        <v>72.857142857142861</v>
      </c>
      <c r="M1690" s="55">
        <f>(Table1[[#This Row],[Demand variability (COV)]]/100)*E1690</f>
        <v>0.76859999999999995</v>
      </c>
      <c r="N1690" s="55">
        <f>AVERAGE(Table1[[#This Row],[Lead Time (days)]],Table1[[#This Row],[Exp. Lead time]])</f>
        <v>61.928571428571431</v>
      </c>
      <c r="O1690" s="55">
        <f>(Table1[[#This Row],[Exp. Lead time]]-N1690)^2</f>
        <v>119.4336734693878</v>
      </c>
      <c r="P1690" s="55">
        <v>119.4336734693878</v>
      </c>
      <c r="Q1690" s="55">
        <f>1.64*SQRT(Table1[[#This Row],[Lead Time (days)]]*(M1690^2)+Table1[[#This Row],[APU
(units)]]*P1690)</f>
        <v>198.16898592603533</v>
      </c>
      <c r="R1690" s="58">
        <f>Table1[[#This Row],[Safety Stock]]+(E1690/30)*Table1[[#This Row],[Lead Time (days)]]</f>
        <v>405.56898592603534</v>
      </c>
      <c r="S1690" s="58" t="str">
        <f>IF(Table1[[#This Row],[On Hand Stock (units)]]&gt;R1690,"yes","no")</f>
        <v>no</v>
      </c>
      <c r="T1690" s="59">
        <f>Table1[[#This Row],[On Hand Stock (units)]]-J1690</f>
        <v>24.336274742282029</v>
      </c>
      <c r="U1690" s="59">
        <f>Table1[[#This Row],[Exp. Lead time]]*Table1[[#This Row],[APU
(units)]]/30</f>
        <v>296.28571428571433</v>
      </c>
      <c r="V1690" s="59">
        <f>Table1[[#This Row],[On Hand Stock (units)]]+U1690</f>
        <v>467.02198902799637</v>
      </c>
      <c r="W1690" s="59" t="str">
        <f>IF(Table1[[#This Row],[On hand quantity after purchase]]&gt;Table1[[#This Row],[APU  Projection for oct]],"Yes","No")</f>
        <v>Yes</v>
      </c>
      <c r="X1690" s="59">
        <f>AE1690-Table1[[#This Row],[On Hand Stock (units)]]</f>
        <v>29183.409469257727</v>
      </c>
      <c r="Y1690" s="59">
        <f>MAX(Table1[[#This Row],[Qty required to meet next quarter]],Table1[[#This Row],[MOQ/One lead time demand]])</f>
        <v>29183.409469257727</v>
      </c>
      <c r="Z1690" s="59">
        <f>Table1[[#This Row],[Qty to purchase]]*Table1[[#This Row],[Std. Price ($)]]</f>
        <v>1671846.3209746704</v>
      </c>
      <c r="AA1690" s="59"/>
      <c r="AB1690" s="59"/>
      <c r="AC1690" s="61">
        <f>Table1[[#This Row],[On Hand Stock (units)]]-(12*Table1[[#This Row],[APU
(units)]])</f>
        <v>-1293.2637252577179</v>
      </c>
      <c r="AD1690" s="64">
        <v>512.40000000000009</v>
      </c>
      <c r="AE1690" s="65">
        <f>AD1690*Table1[[#This Row],[Std. Price ($)]]</f>
        <v>29354.145744000009</v>
      </c>
    </row>
    <row r="1691" spans="1:31" ht="18.5" x14ac:dyDescent="0.35">
      <c r="A1691" s="46">
        <v>77659.501680429821</v>
      </c>
      <c r="B1691" s="47">
        <v>6.4271020000000005</v>
      </c>
      <c r="C1691" s="47">
        <v>429.12466695938406</v>
      </c>
      <c r="D1691" s="47">
        <f>Table1[[#This Row],[On-Hand Stock ($)]]/Table1[[#This Row],[Std. Price ($)]]</f>
        <v>66.7679876497034</v>
      </c>
      <c r="E1691" s="48">
        <v>114</v>
      </c>
      <c r="F1691" s="49">
        <v>0.6</v>
      </c>
      <c r="G1691" s="48">
        <v>1</v>
      </c>
      <c r="H1691" s="48">
        <v>1.1100000000000001</v>
      </c>
      <c r="I1691" s="48">
        <v>12</v>
      </c>
      <c r="J1691" s="55">
        <f>Table1[[#This Row],[APU
(units)]]+(Table1[[#This Row],[APU Trend]]*Table1[[#This Row],[APU
(units)]])</f>
        <v>182.39999999999998</v>
      </c>
      <c r="K1691" s="55" t="str">
        <f>IF(Table1[[#This Row],[On Hand Stock (units)]]&gt;J1691,"Yes","No")</f>
        <v>No</v>
      </c>
      <c r="L1691" s="55">
        <f>Table1[[#This Row],[Lead Time (days)]]/Table1[[#This Row],[S-OTD]]</f>
        <v>12</v>
      </c>
      <c r="M1691" s="55">
        <f>(Table1[[#This Row],[Demand variability (COV)]]/100)*E1691</f>
        <v>1.2654000000000001</v>
      </c>
      <c r="N1691" s="55">
        <f>AVERAGE(Table1[[#This Row],[Lead Time (days)]],Table1[[#This Row],[Exp. Lead time]])</f>
        <v>12</v>
      </c>
      <c r="O1691" s="55">
        <f>(Table1[[#This Row],[Exp. Lead time]]-N1691)^2</f>
        <v>0</v>
      </c>
      <c r="P1691" s="55">
        <v>0</v>
      </c>
      <c r="Q1691" s="55">
        <f>1.64*SQRT(Table1[[#This Row],[Lead Time (days)]]*(M1691^2)+Table1[[#This Row],[APU
(units)]]*P1691)</f>
        <v>7.1888976614243152</v>
      </c>
      <c r="R1691" s="58">
        <f>Table1[[#This Row],[Safety Stock]]+(E1691/30)*Table1[[#This Row],[Lead Time (days)]]</f>
        <v>52.788897661424308</v>
      </c>
      <c r="S1691" s="58" t="str">
        <f>IF(Table1[[#This Row],[On Hand Stock (units)]]&gt;R1691,"yes","no")</f>
        <v>yes</v>
      </c>
      <c r="T1691" s="59">
        <f>Table1[[#This Row],[On Hand Stock (units)]]-J1691</f>
        <v>-115.63201235029658</v>
      </c>
      <c r="U1691" s="59">
        <f>Table1[[#This Row],[Exp. Lead time]]*Table1[[#This Row],[APU
(units)]]/30</f>
        <v>45.6</v>
      </c>
      <c r="V1691" s="59">
        <f>Table1[[#This Row],[On Hand Stock (units)]]+U1691</f>
        <v>112.36798764970339</v>
      </c>
      <c r="W1691" s="59" t="str">
        <f>IF(Table1[[#This Row],[On hand quantity after purchase]]&gt;Table1[[#This Row],[APU  Projection for oct]],"Yes","No")</f>
        <v>No</v>
      </c>
      <c r="X1691" s="59">
        <f>AE1691-Table1[[#This Row],[On Hand Stock (units)]]</f>
        <v>4768.9835571502963</v>
      </c>
      <c r="Y1691" s="59">
        <f>MAX(Table1[[#This Row],[Qty required to meet next quarter]],Table1[[#This Row],[MOQ/One lead time demand]])</f>
        <v>4768.9835571502963</v>
      </c>
      <c r="Z1691" s="59">
        <f>Table1[[#This Row],[Qty to purchase]]*Table1[[#This Row],[Std. Price ($)]]</f>
        <v>30650.743758127785</v>
      </c>
      <c r="AA1691" s="59"/>
      <c r="AB1691" s="59"/>
      <c r="AC1691" s="61">
        <f>Table1[[#This Row],[On Hand Stock (units)]]-(12*Table1[[#This Row],[APU
(units)]])</f>
        <v>-1301.2320123502966</v>
      </c>
      <c r="AD1691" s="64">
        <v>752.39999999999986</v>
      </c>
      <c r="AE1691" s="65">
        <f>AD1691*Table1[[#This Row],[Std. Price ($)]]</f>
        <v>4835.7515447999995</v>
      </c>
    </row>
    <row r="1692" spans="1:31" ht="18.5" x14ac:dyDescent="0.35">
      <c r="A1692" s="46">
        <v>84694.082524901241</v>
      </c>
      <c r="B1692" s="47">
        <v>7.1911180000000003</v>
      </c>
      <c r="C1692" s="47">
        <v>1032.8902647948439</v>
      </c>
      <c r="D1692" s="47">
        <f>Table1[[#This Row],[On-Hand Stock ($)]]/Table1[[#This Row],[Std. Price ($)]]</f>
        <v>143.63416992946631</v>
      </c>
      <c r="E1692" s="48">
        <v>122</v>
      </c>
      <c r="F1692" s="49">
        <v>0.6</v>
      </c>
      <c r="G1692" s="48">
        <v>0.82</v>
      </c>
      <c r="H1692" s="48">
        <v>0.61</v>
      </c>
      <c r="I1692" s="48">
        <v>48</v>
      </c>
      <c r="J1692" s="55">
        <f>Table1[[#This Row],[APU
(units)]]+(Table1[[#This Row],[APU Trend]]*Table1[[#This Row],[APU
(units)]])</f>
        <v>195.2</v>
      </c>
      <c r="K1692" s="55" t="str">
        <f>IF(Table1[[#This Row],[On Hand Stock (units)]]&gt;J1692,"Yes","No")</f>
        <v>No</v>
      </c>
      <c r="L1692" s="55">
        <f>Table1[[#This Row],[Lead Time (days)]]/Table1[[#This Row],[S-OTD]]</f>
        <v>58.536585365853661</v>
      </c>
      <c r="M1692" s="55">
        <f>(Table1[[#This Row],[Demand variability (COV)]]/100)*E1692</f>
        <v>0.74419999999999997</v>
      </c>
      <c r="N1692" s="55">
        <f>AVERAGE(Table1[[#This Row],[Lead Time (days)]],Table1[[#This Row],[Exp. Lead time]])</f>
        <v>53.268292682926827</v>
      </c>
      <c r="O1692" s="55">
        <f>(Table1[[#This Row],[Exp. Lead time]]-N1692)^2</f>
        <v>27.754907792980418</v>
      </c>
      <c r="P1692" s="55">
        <v>27.754907792980418</v>
      </c>
      <c r="Q1692" s="55">
        <f>1.64*SQRT(Table1[[#This Row],[Lead Time (days)]]*(M1692^2)+Table1[[#This Row],[APU
(units)]]*P1692)</f>
        <v>95.805801316991904</v>
      </c>
      <c r="R1692" s="58">
        <f>Table1[[#This Row],[Safety Stock]]+(E1692/30)*Table1[[#This Row],[Lead Time (days)]]</f>
        <v>291.00580131699189</v>
      </c>
      <c r="S1692" s="58" t="str">
        <f>IF(Table1[[#This Row],[On Hand Stock (units)]]&gt;R1692,"yes","no")</f>
        <v>no</v>
      </c>
      <c r="T1692" s="59">
        <f>Table1[[#This Row],[On Hand Stock (units)]]-J1692</f>
        <v>-51.565830070533679</v>
      </c>
      <c r="U1692" s="59">
        <f>Table1[[#This Row],[Exp. Lead time]]*Table1[[#This Row],[APU
(units)]]/30</f>
        <v>238.04878048780489</v>
      </c>
      <c r="V1692" s="59">
        <f>Table1[[#This Row],[On Hand Stock (units)]]+U1692</f>
        <v>381.68295041727117</v>
      </c>
      <c r="W1692" s="59" t="str">
        <f>IF(Table1[[#This Row],[On hand quantity after purchase]]&gt;Table1[[#This Row],[APU  Projection for oct]],"Yes","No")</f>
        <v>Yes</v>
      </c>
      <c r="X1692" s="59">
        <f>AE1692-Table1[[#This Row],[On Hand Stock (units)]]</f>
        <v>5646.6540436705336</v>
      </c>
      <c r="Y1692" s="59">
        <f>MAX(Table1[[#This Row],[Qty required to meet next quarter]],Table1[[#This Row],[MOQ/One lead time demand]])</f>
        <v>5646.6540436705336</v>
      </c>
      <c r="Z1692" s="59">
        <f>Table1[[#This Row],[Qty to purchase]]*Table1[[#This Row],[Std. Price ($)]]</f>
        <v>40605.755533211959</v>
      </c>
      <c r="AA1692" s="59"/>
      <c r="AB1692" s="59"/>
      <c r="AC1692" s="61">
        <f>Table1[[#This Row],[On Hand Stock (units)]]-(12*Table1[[#This Row],[APU
(units)]])</f>
        <v>-1320.3658300705338</v>
      </c>
      <c r="AD1692" s="64">
        <v>805.19999999999993</v>
      </c>
      <c r="AE1692" s="65">
        <f>AD1692*Table1[[#This Row],[Std. Price ($)]]</f>
        <v>5790.2882135999998</v>
      </c>
    </row>
    <row r="1693" spans="1:31" ht="18.5" x14ac:dyDescent="0.35">
      <c r="A1693" s="46">
        <v>2669.1779973021635</v>
      </c>
      <c r="B1693" s="47">
        <v>30.163683000000002</v>
      </c>
      <c r="C1693" s="47">
        <v>3774.3760014565228</v>
      </c>
      <c r="D1693" s="47">
        <f>Table1[[#This Row],[On-Hand Stock ($)]]/Table1[[#This Row],[Std. Price ($)]]</f>
        <v>125.12981261129559</v>
      </c>
      <c r="E1693" s="48">
        <v>98</v>
      </c>
      <c r="F1693" s="49">
        <v>0.4</v>
      </c>
      <c r="G1693" s="48">
        <v>1</v>
      </c>
      <c r="H1693" s="48">
        <v>0.47</v>
      </c>
      <c r="I1693" s="48">
        <v>66</v>
      </c>
      <c r="J1693" s="55">
        <f>Table1[[#This Row],[APU
(units)]]+(Table1[[#This Row],[APU Trend]]*Table1[[#This Row],[APU
(units)]])</f>
        <v>137.19999999999999</v>
      </c>
      <c r="K1693" s="55" t="str">
        <f>IF(Table1[[#This Row],[On Hand Stock (units)]]&gt;J1693,"Yes","No")</f>
        <v>No</v>
      </c>
      <c r="L1693" s="55">
        <f>Table1[[#This Row],[Lead Time (days)]]/Table1[[#This Row],[S-OTD]]</f>
        <v>66</v>
      </c>
      <c r="M1693" s="55">
        <f>(Table1[[#This Row],[Demand variability (COV)]]/100)*E1693</f>
        <v>0.46059999999999995</v>
      </c>
      <c r="N1693" s="55">
        <f>AVERAGE(Table1[[#This Row],[Lead Time (days)]],Table1[[#This Row],[Exp. Lead time]])</f>
        <v>66</v>
      </c>
      <c r="O1693" s="55">
        <f>(Table1[[#This Row],[Exp. Lead time]]-N1693)^2</f>
        <v>0</v>
      </c>
      <c r="P1693" s="55">
        <v>0</v>
      </c>
      <c r="Q1693" s="55">
        <f>1.64*SQRT(Table1[[#This Row],[Lead Time (days)]]*(M1693^2)+Table1[[#This Row],[APU
(units)]]*P1693)</f>
        <v>6.1367686262475294</v>
      </c>
      <c r="R1693" s="58">
        <f>Table1[[#This Row],[Safety Stock]]+(E1693/30)*Table1[[#This Row],[Lead Time (days)]]</f>
        <v>221.73676862624751</v>
      </c>
      <c r="S1693" s="58" t="str">
        <f>IF(Table1[[#This Row],[On Hand Stock (units)]]&gt;R1693,"yes","no")</f>
        <v>no</v>
      </c>
      <c r="T1693" s="59">
        <f>Table1[[#This Row],[On Hand Stock (units)]]-J1693</f>
        <v>-12.070187388704397</v>
      </c>
      <c r="U1693" s="59">
        <f>Table1[[#This Row],[Exp. Lead time]]*Table1[[#This Row],[APU
(units)]]/30</f>
        <v>215.6</v>
      </c>
      <c r="V1693" s="59">
        <f>Table1[[#This Row],[On Hand Stock (units)]]+U1693</f>
        <v>340.72981261129559</v>
      </c>
      <c r="W1693" s="59" t="str">
        <f>IF(Table1[[#This Row],[On hand quantity after purchase]]&gt;Table1[[#This Row],[APU  Projection for oct]],"Yes","No")</f>
        <v>Yes</v>
      </c>
      <c r="X1693" s="59">
        <f>AE1693-Table1[[#This Row],[On Hand Stock (units)]]</f>
        <v>15837.491230988706</v>
      </c>
      <c r="Y1693" s="59">
        <f>MAX(Table1[[#This Row],[Qty required to meet next quarter]],Table1[[#This Row],[MOQ/One lead time demand]])</f>
        <v>15837.491230988706</v>
      </c>
      <c r="Z1693" s="59">
        <f>Table1[[#This Row],[Qty to purchase]]*Table1[[#This Row],[Std. Price ($)]]</f>
        <v>477717.06500682316</v>
      </c>
      <c r="AA1693" s="59"/>
      <c r="AB1693" s="59"/>
      <c r="AC1693" s="61">
        <f>Table1[[#This Row],[On Hand Stock (units)]]-(12*Table1[[#This Row],[APU
(units)]])</f>
        <v>-1050.8701873887044</v>
      </c>
      <c r="AD1693" s="64">
        <v>529.20000000000005</v>
      </c>
      <c r="AE1693" s="65">
        <f>AD1693*Table1[[#This Row],[Std. Price ($)]]</f>
        <v>15962.621043600002</v>
      </c>
    </row>
    <row r="1694" spans="1:31" ht="18.5" x14ac:dyDescent="0.35">
      <c r="A1694" s="46">
        <v>28199.61617042519</v>
      </c>
      <c r="B1694" s="47">
        <v>28.152773000000003</v>
      </c>
      <c r="C1694" s="47">
        <v>3074.7132783732754</v>
      </c>
      <c r="D1694" s="47">
        <f>Table1[[#This Row],[On-Hand Stock ($)]]/Table1[[#This Row],[Std. Price ($)]]</f>
        <v>109.21529038625343</v>
      </c>
      <c r="E1694" s="48">
        <v>114</v>
      </c>
      <c r="F1694" s="49">
        <v>0.4</v>
      </c>
      <c r="G1694" s="48">
        <v>1</v>
      </c>
      <c r="H1694" s="48">
        <v>0.25</v>
      </c>
      <c r="I1694" s="48">
        <v>87</v>
      </c>
      <c r="J1694" s="55">
        <f>Table1[[#This Row],[APU
(units)]]+(Table1[[#This Row],[APU Trend]]*Table1[[#This Row],[APU
(units)]])</f>
        <v>159.6</v>
      </c>
      <c r="K1694" s="55" t="str">
        <f>IF(Table1[[#This Row],[On Hand Stock (units)]]&gt;J1694,"Yes","No")</f>
        <v>No</v>
      </c>
      <c r="L1694" s="55">
        <f>Table1[[#This Row],[Lead Time (days)]]/Table1[[#This Row],[S-OTD]]</f>
        <v>87</v>
      </c>
      <c r="M1694" s="55">
        <f>(Table1[[#This Row],[Demand variability (COV)]]/100)*E1694</f>
        <v>0.28500000000000003</v>
      </c>
      <c r="N1694" s="55">
        <f>AVERAGE(Table1[[#This Row],[Lead Time (days)]],Table1[[#This Row],[Exp. Lead time]])</f>
        <v>87</v>
      </c>
      <c r="O1694" s="55">
        <f>(Table1[[#This Row],[Exp. Lead time]]-N1694)^2</f>
        <v>0</v>
      </c>
      <c r="P1694" s="55">
        <v>0</v>
      </c>
      <c r="Q1694" s="55">
        <f>1.64*SQRT(Table1[[#This Row],[Lead Time (days)]]*(M1694^2)+Table1[[#This Row],[APU
(units)]]*P1694)</f>
        <v>4.3596169694137119</v>
      </c>
      <c r="R1694" s="58">
        <f>Table1[[#This Row],[Safety Stock]]+(E1694/30)*Table1[[#This Row],[Lead Time (days)]]</f>
        <v>334.95961696941367</v>
      </c>
      <c r="S1694" s="58" t="str">
        <f>IF(Table1[[#This Row],[On Hand Stock (units)]]&gt;R1694,"yes","no")</f>
        <v>no</v>
      </c>
      <c r="T1694" s="59">
        <f>Table1[[#This Row],[On Hand Stock (units)]]-J1694</f>
        <v>-50.384709613746566</v>
      </c>
      <c r="U1694" s="59">
        <f>Table1[[#This Row],[Exp. Lead time]]*Table1[[#This Row],[APU
(units)]]/30</f>
        <v>330.6</v>
      </c>
      <c r="V1694" s="59">
        <f>Table1[[#This Row],[On Hand Stock (units)]]+U1694</f>
        <v>439.81529038625342</v>
      </c>
      <c r="W1694" s="59" t="str">
        <f>IF(Table1[[#This Row],[On hand quantity after purchase]]&gt;Table1[[#This Row],[APU  Projection for oct]],"Yes","No")</f>
        <v>Yes</v>
      </c>
      <c r="X1694" s="59">
        <f>AE1694-Table1[[#This Row],[On Hand Stock (units)]]</f>
        <v>17221.631768413743</v>
      </c>
      <c r="Y1694" s="59">
        <f>MAX(Table1[[#This Row],[Qty required to meet next quarter]],Table1[[#This Row],[MOQ/One lead time demand]])</f>
        <v>17221.631768413743</v>
      </c>
      <c r="Z1694" s="59">
        <f>Table1[[#This Row],[Qty to purchase]]*Table1[[#This Row],[Std. Price ($)]]</f>
        <v>484836.68986574071</v>
      </c>
      <c r="AA1694" s="59"/>
      <c r="AB1694" s="59"/>
      <c r="AC1694" s="61">
        <f>Table1[[#This Row],[On Hand Stock (units)]]-(12*Table1[[#This Row],[APU
(units)]])</f>
        <v>-1258.7847096137466</v>
      </c>
      <c r="AD1694" s="64">
        <v>615.59999999999991</v>
      </c>
      <c r="AE1694" s="65">
        <f>AD1694*Table1[[#This Row],[Std. Price ($)]]</f>
        <v>17330.847058799998</v>
      </c>
    </row>
    <row r="1695" spans="1:31" ht="18.5" x14ac:dyDescent="0.35">
      <c r="A1695" s="46">
        <v>29973.663944282071</v>
      </c>
      <c r="B1695" s="47">
        <v>101.42246400000001</v>
      </c>
      <c r="C1695" s="47">
        <v>25609.62022939009</v>
      </c>
      <c r="D1695" s="47">
        <f>Table1[[#This Row],[On-Hand Stock ($)]]/Table1[[#This Row],[Std. Price ($)]]</f>
        <v>252.50441785155297</v>
      </c>
      <c r="E1695" s="48">
        <v>82</v>
      </c>
      <c r="F1695" s="49">
        <v>0.6</v>
      </c>
      <c r="G1695" s="48">
        <v>0.87</v>
      </c>
      <c r="H1695" s="48">
        <v>1.56</v>
      </c>
      <c r="I1695" s="48">
        <v>51</v>
      </c>
      <c r="J1695" s="55">
        <f>Table1[[#This Row],[APU
(units)]]+(Table1[[#This Row],[APU Trend]]*Table1[[#This Row],[APU
(units)]])</f>
        <v>131.19999999999999</v>
      </c>
      <c r="K1695" s="55" t="str">
        <f>IF(Table1[[#This Row],[On Hand Stock (units)]]&gt;J1695,"Yes","No")</f>
        <v>Yes</v>
      </c>
      <c r="L1695" s="55">
        <f>Table1[[#This Row],[Lead Time (days)]]/Table1[[#This Row],[S-OTD]]</f>
        <v>58.620689655172413</v>
      </c>
      <c r="M1695" s="55">
        <f>(Table1[[#This Row],[Demand variability (COV)]]/100)*E1695</f>
        <v>1.2792000000000001</v>
      </c>
      <c r="N1695" s="55">
        <f>AVERAGE(Table1[[#This Row],[Lead Time (days)]],Table1[[#This Row],[Exp. Lead time]])</f>
        <v>54.810344827586206</v>
      </c>
      <c r="O1695" s="55">
        <f>(Table1[[#This Row],[Exp. Lead time]]-N1695)^2</f>
        <v>14.518727705112957</v>
      </c>
      <c r="P1695" s="55">
        <v>14.518727705112957</v>
      </c>
      <c r="Q1695" s="55">
        <f>1.64*SQRT(Table1[[#This Row],[Lead Time (days)]]*(M1695^2)+Table1[[#This Row],[APU
(units)]]*P1695)</f>
        <v>58.536506387149828</v>
      </c>
      <c r="R1695" s="58">
        <f>Table1[[#This Row],[Safety Stock]]+(E1695/30)*Table1[[#This Row],[Lead Time (days)]]</f>
        <v>197.93650638714985</v>
      </c>
      <c r="S1695" s="58" t="str">
        <f>IF(Table1[[#This Row],[On Hand Stock (units)]]&gt;R1695,"yes","no")</f>
        <v>yes</v>
      </c>
      <c r="T1695" s="59">
        <f>Table1[[#This Row],[On Hand Stock (units)]]-J1695</f>
        <v>121.30441785155298</v>
      </c>
      <c r="U1695" s="59">
        <f>Table1[[#This Row],[Exp. Lead time]]*Table1[[#This Row],[APU
(units)]]/30</f>
        <v>160.22988505747125</v>
      </c>
      <c r="V1695" s="59">
        <f>Table1[[#This Row],[On Hand Stock (units)]]+U1695</f>
        <v>412.73430290902422</v>
      </c>
      <c r="W1695" s="59" t="str">
        <f>IF(Table1[[#This Row],[On hand quantity after purchase]]&gt;Table1[[#This Row],[APU  Projection for oct]],"Yes","No")</f>
        <v>Yes</v>
      </c>
      <c r="X1695" s="59">
        <f>AE1695-Table1[[#This Row],[On Hand Stock (units)]]</f>
        <v>54637.333098948446</v>
      </c>
      <c r="Y1695" s="59">
        <f>MAX(Table1[[#This Row],[Qty required to meet next quarter]],Table1[[#This Row],[MOQ/One lead time demand]])</f>
        <v>54637.333098948446</v>
      </c>
      <c r="Z1695" s="59">
        <f>Table1[[#This Row],[Qty to purchase]]*Table1[[#This Row],[Std. Price ($)]]</f>
        <v>5541452.9492841074</v>
      </c>
      <c r="AA1695" s="59"/>
      <c r="AB1695" s="59"/>
      <c r="AC1695" s="61">
        <f>Table1[[#This Row],[On Hand Stock (units)]]-(12*Table1[[#This Row],[APU
(units)]])</f>
        <v>-731.49558214844706</v>
      </c>
      <c r="AD1695" s="64">
        <v>541.19999999999993</v>
      </c>
      <c r="AE1695" s="65">
        <f>AD1695*Table1[[#This Row],[Std. Price ($)]]</f>
        <v>54889.837516799998</v>
      </c>
    </row>
    <row r="1696" spans="1:31" ht="18.5" x14ac:dyDescent="0.35">
      <c r="A1696" s="46">
        <v>97640.658619448499</v>
      </c>
      <c r="B1696" s="47">
        <v>5.7287670000000013</v>
      </c>
      <c r="C1696" s="47">
        <v>207.76773963281607</v>
      </c>
      <c r="D1696" s="47">
        <f>Table1[[#This Row],[On-Hand Stock ($)]]/Table1[[#This Row],[Std. Price ($)]]</f>
        <v>36.267444571024797</v>
      </c>
      <c r="E1696" s="48">
        <v>66</v>
      </c>
      <c r="F1696" s="49">
        <v>0.6</v>
      </c>
      <c r="G1696" s="48">
        <v>1</v>
      </c>
      <c r="H1696" s="48">
        <v>1.1200000000000001</v>
      </c>
      <c r="I1696" s="48">
        <v>11</v>
      </c>
      <c r="J1696" s="55">
        <f>Table1[[#This Row],[APU
(units)]]+(Table1[[#This Row],[APU Trend]]*Table1[[#This Row],[APU
(units)]])</f>
        <v>105.6</v>
      </c>
      <c r="K1696" s="55" t="str">
        <f>IF(Table1[[#This Row],[On Hand Stock (units)]]&gt;J1696,"Yes","No")</f>
        <v>No</v>
      </c>
      <c r="L1696" s="55">
        <f>Table1[[#This Row],[Lead Time (days)]]/Table1[[#This Row],[S-OTD]]</f>
        <v>11</v>
      </c>
      <c r="M1696" s="55">
        <f>(Table1[[#This Row],[Demand variability (COV)]]/100)*E1696</f>
        <v>0.73920000000000008</v>
      </c>
      <c r="N1696" s="55">
        <f>AVERAGE(Table1[[#This Row],[Lead Time (days)]],Table1[[#This Row],[Exp. Lead time]])</f>
        <v>11</v>
      </c>
      <c r="O1696" s="55">
        <f>(Table1[[#This Row],[Exp. Lead time]]-N1696)^2</f>
        <v>0</v>
      </c>
      <c r="P1696" s="55">
        <v>0</v>
      </c>
      <c r="Q1696" s="55">
        <f>1.64*SQRT(Table1[[#This Row],[Lead Time (days)]]*(M1696^2)+Table1[[#This Row],[APU
(units)]]*P1696)</f>
        <v>4.0207044338503675</v>
      </c>
      <c r="R1696" s="58">
        <f>Table1[[#This Row],[Safety Stock]]+(E1696/30)*Table1[[#This Row],[Lead Time (days)]]</f>
        <v>28.220704433850372</v>
      </c>
      <c r="S1696" s="58" t="str">
        <f>IF(Table1[[#This Row],[On Hand Stock (units)]]&gt;R1696,"yes","no")</f>
        <v>yes</v>
      </c>
      <c r="T1696" s="59">
        <f>Table1[[#This Row],[On Hand Stock (units)]]-J1696</f>
        <v>-69.332555428975198</v>
      </c>
      <c r="U1696" s="59">
        <f>Table1[[#This Row],[Exp. Lead time]]*Table1[[#This Row],[APU
(units)]]/30</f>
        <v>24.2</v>
      </c>
      <c r="V1696" s="59">
        <f>Table1[[#This Row],[On Hand Stock (units)]]+U1696</f>
        <v>60.467444571024799</v>
      </c>
      <c r="W1696" s="59" t="str">
        <f>IF(Table1[[#This Row],[On hand quantity after purchase]]&gt;Table1[[#This Row],[APU  Projection for oct]],"Yes","No")</f>
        <v>No</v>
      </c>
      <c r="X1696" s="59">
        <f>AE1696-Table1[[#This Row],[On Hand Stock (units)]]</f>
        <v>2459.1834606289754</v>
      </c>
      <c r="Y1696" s="59">
        <f>MAX(Table1[[#This Row],[Qty required to meet next quarter]],Table1[[#This Row],[MOQ/One lead time demand]])</f>
        <v>2459.1834606289754</v>
      </c>
      <c r="Z1696" s="59">
        <f>Table1[[#This Row],[Qty to purchase]]*Table1[[#This Row],[Std. Price ($)]]</f>
        <v>14088.089056197075</v>
      </c>
      <c r="AA1696" s="59"/>
      <c r="AB1696" s="59"/>
      <c r="AC1696" s="61">
        <f>Table1[[#This Row],[On Hand Stock (units)]]-(12*Table1[[#This Row],[APU
(units)]])</f>
        <v>-755.73255542897516</v>
      </c>
      <c r="AD1696" s="64">
        <v>435.59999999999997</v>
      </c>
      <c r="AE1696" s="65">
        <f>AD1696*Table1[[#This Row],[Std. Price ($)]]</f>
        <v>2495.4509052000003</v>
      </c>
    </row>
    <row r="1697" spans="1:31" ht="18.5" x14ac:dyDescent="0.35">
      <c r="A1697" s="46">
        <v>33429.502556007159</v>
      </c>
      <c r="B1697" s="47">
        <v>27.462985</v>
      </c>
      <c r="C1697" s="47">
        <v>1271.4150446654801</v>
      </c>
      <c r="D1697" s="47">
        <f>Table1[[#This Row],[On-Hand Stock ($)]]/Table1[[#This Row],[Std. Price ($)]]</f>
        <v>46.295588213206983</v>
      </c>
      <c r="E1697" s="48">
        <v>122</v>
      </c>
      <c r="F1697" s="49">
        <v>-0.6</v>
      </c>
      <c r="G1697" s="48">
        <v>1</v>
      </c>
      <c r="H1697" s="48">
        <v>0.66</v>
      </c>
      <c r="I1697" s="48">
        <v>12</v>
      </c>
      <c r="J1697" s="55">
        <f>Table1[[#This Row],[APU
(units)]]+(Table1[[#This Row],[APU Trend]]*Table1[[#This Row],[APU
(units)]])</f>
        <v>48.8</v>
      </c>
      <c r="K1697" s="55" t="str">
        <f>IF(Table1[[#This Row],[On Hand Stock (units)]]&gt;J1697,"Yes","No")</f>
        <v>No</v>
      </c>
      <c r="L1697" s="55">
        <f>Table1[[#This Row],[Lead Time (days)]]/Table1[[#This Row],[S-OTD]]</f>
        <v>12</v>
      </c>
      <c r="M1697" s="55">
        <f>(Table1[[#This Row],[Demand variability (COV)]]/100)*E1697</f>
        <v>0.80520000000000003</v>
      </c>
      <c r="N1697" s="55">
        <f>AVERAGE(Table1[[#This Row],[Lead Time (days)]],Table1[[#This Row],[Exp. Lead time]])</f>
        <v>12</v>
      </c>
      <c r="O1697" s="55">
        <f>(Table1[[#This Row],[Exp. Lead time]]-N1697)^2</f>
        <v>0</v>
      </c>
      <c r="P1697" s="55">
        <v>0</v>
      </c>
      <c r="Q1697" s="55">
        <f>1.64*SQRT(Table1[[#This Row],[Lead Time (days)]]*(M1697^2)+Table1[[#This Row],[APU
(units)]]*P1697)</f>
        <v>4.5744431776346293</v>
      </c>
      <c r="R1697" s="58">
        <f>Table1[[#This Row],[Safety Stock]]+(E1697/30)*Table1[[#This Row],[Lead Time (days)]]</f>
        <v>53.374443177634625</v>
      </c>
      <c r="S1697" s="58" t="str">
        <f>IF(Table1[[#This Row],[On Hand Stock (units)]]&gt;R1697,"yes","no")</f>
        <v>no</v>
      </c>
      <c r="T1697" s="59">
        <f>Table1[[#This Row],[On Hand Stock (units)]]-J1697</f>
        <v>-2.504411786793014</v>
      </c>
      <c r="U1697" s="59">
        <f>Table1[[#This Row],[Exp. Lead time]]*Table1[[#This Row],[APU
(units)]]/30</f>
        <v>48.8</v>
      </c>
      <c r="V1697" s="59">
        <f>Table1[[#This Row],[On Hand Stock (units)]]+U1697</f>
        <v>95.09558821320698</v>
      </c>
      <c r="W1697" s="59" t="str">
        <f>IF(Table1[[#This Row],[On hand quantity after purchase]]&gt;Table1[[#This Row],[APU  Projection for oct]],"Yes","No")</f>
        <v>Yes</v>
      </c>
      <c r="X1697" s="59">
        <f>AE1697-Table1[[#This Row],[On Hand Stock (units)]]</f>
        <v>-2056.5860902132063</v>
      </c>
      <c r="Y1697" s="59">
        <f>MAX(Table1[[#This Row],[Qty required to meet next quarter]],Table1[[#This Row],[MOQ/One lead time demand]])</f>
        <v>48.8</v>
      </c>
      <c r="Z1697" s="59">
        <f>Table1[[#This Row],[Qty to purchase]]*Table1[[#This Row],[Std. Price ($)]]</f>
        <v>1340.1936679999999</v>
      </c>
      <c r="AA1697" s="59"/>
      <c r="AB1697" s="59"/>
      <c r="AC1697" s="61">
        <f>Table1[[#This Row],[On Hand Stock (units)]]-(12*Table1[[#This Row],[APU
(units)]])</f>
        <v>-1417.7044117867931</v>
      </c>
      <c r="AD1697" s="64">
        <v>-73.199999999999974</v>
      </c>
      <c r="AE1697" s="65">
        <f>AD1697*Table1[[#This Row],[Std. Price ($)]]</f>
        <v>-2010.2905019999994</v>
      </c>
    </row>
    <row r="1698" spans="1:31" ht="18.5" x14ac:dyDescent="0.35">
      <c r="A1698" s="46">
        <v>21705.944204616455</v>
      </c>
      <c r="B1698" s="47">
        <v>73.725652000000011</v>
      </c>
      <c r="C1698" s="47">
        <v>2788.5998916585932</v>
      </c>
      <c r="D1698" s="47">
        <f>Table1[[#This Row],[On-Hand Stock ($)]]/Table1[[#This Row],[Std. Price ($)]]</f>
        <v>37.824011263523211</v>
      </c>
      <c r="E1698" s="48">
        <v>122</v>
      </c>
      <c r="F1698" s="49">
        <v>0.2</v>
      </c>
      <c r="G1698" s="48">
        <v>1</v>
      </c>
      <c r="H1698" s="48">
        <v>0.66</v>
      </c>
      <c r="I1698" s="48">
        <v>12</v>
      </c>
      <c r="J1698" s="55">
        <f>Table1[[#This Row],[APU
(units)]]+(Table1[[#This Row],[APU Trend]]*Table1[[#This Row],[APU
(units)]])</f>
        <v>146.4</v>
      </c>
      <c r="K1698" s="55" t="str">
        <f>IF(Table1[[#This Row],[On Hand Stock (units)]]&gt;J1698,"Yes","No")</f>
        <v>No</v>
      </c>
      <c r="L1698" s="55">
        <f>Table1[[#This Row],[Lead Time (days)]]/Table1[[#This Row],[S-OTD]]</f>
        <v>12</v>
      </c>
      <c r="M1698" s="55">
        <f>(Table1[[#This Row],[Demand variability (COV)]]/100)*E1698</f>
        <v>0.80520000000000003</v>
      </c>
      <c r="N1698" s="55">
        <f>AVERAGE(Table1[[#This Row],[Lead Time (days)]],Table1[[#This Row],[Exp. Lead time]])</f>
        <v>12</v>
      </c>
      <c r="O1698" s="55">
        <f>(Table1[[#This Row],[Exp. Lead time]]-N1698)^2</f>
        <v>0</v>
      </c>
      <c r="P1698" s="55">
        <v>0</v>
      </c>
      <c r="Q1698" s="55">
        <f>1.64*SQRT(Table1[[#This Row],[Lead Time (days)]]*(M1698^2)+Table1[[#This Row],[APU
(units)]]*P1698)</f>
        <v>4.5744431776346293</v>
      </c>
      <c r="R1698" s="58">
        <f>Table1[[#This Row],[Safety Stock]]+(E1698/30)*Table1[[#This Row],[Lead Time (days)]]</f>
        <v>53.374443177634625</v>
      </c>
      <c r="S1698" s="58" t="str">
        <f>IF(Table1[[#This Row],[On Hand Stock (units)]]&gt;R1698,"yes","no")</f>
        <v>no</v>
      </c>
      <c r="T1698" s="59">
        <f>Table1[[#This Row],[On Hand Stock (units)]]-J1698</f>
        <v>-108.5759887364768</v>
      </c>
      <c r="U1698" s="59">
        <f>Table1[[#This Row],[Exp. Lead time]]*Table1[[#This Row],[APU
(units)]]/30</f>
        <v>48.8</v>
      </c>
      <c r="V1698" s="59">
        <f>Table1[[#This Row],[On Hand Stock (units)]]+U1698</f>
        <v>86.624011263523215</v>
      </c>
      <c r="W1698" s="59" t="str">
        <f>IF(Table1[[#This Row],[On hand quantity after purchase]]&gt;Table1[[#This Row],[APU  Projection for oct]],"Yes","No")</f>
        <v>No</v>
      </c>
      <c r="X1698" s="59">
        <f>AE1698-Table1[[#This Row],[On Hand Stock (units)]]</f>
        <v>37739.200073536485</v>
      </c>
      <c r="Y1698" s="59">
        <f>MAX(Table1[[#This Row],[Qty required to meet next quarter]],Table1[[#This Row],[MOQ/One lead time demand]])</f>
        <v>37739.200073536485</v>
      </c>
      <c r="Z1698" s="59">
        <f>Table1[[#This Row],[Qty to purchase]]*Table1[[#This Row],[Std. Price ($)]]</f>
        <v>2782347.1313799256</v>
      </c>
      <c r="AA1698" s="59"/>
      <c r="AB1698" s="59"/>
      <c r="AC1698" s="61">
        <f>Table1[[#This Row],[On Hand Stock (units)]]-(12*Table1[[#This Row],[APU
(units)]])</f>
        <v>-1426.1759887364767</v>
      </c>
      <c r="AD1698" s="64">
        <v>512.40000000000009</v>
      </c>
      <c r="AE1698" s="65">
        <f>AD1698*Table1[[#This Row],[Std. Price ($)]]</f>
        <v>37777.02408480001</v>
      </c>
    </row>
    <row r="1699" spans="1:31" ht="18.5" x14ac:dyDescent="0.35">
      <c r="A1699" s="46">
        <v>61949.221826514469</v>
      </c>
      <c r="B1699" s="47">
        <v>16.952463000000002</v>
      </c>
      <c r="C1699" s="47">
        <v>1142.6440687959443</v>
      </c>
      <c r="D1699" s="47">
        <f>Table1[[#This Row],[On-Hand Stock ($)]]/Table1[[#This Row],[Std. Price ($)]]</f>
        <v>67.402835139409788</v>
      </c>
      <c r="E1699" s="48">
        <v>114</v>
      </c>
      <c r="F1699" s="49">
        <v>-0.1</v>
      </c>
      <c r="G1699" s="48">
        <v>1</v>
      </c>
      <c r="H1699" s="48">
        <v>1.57</v>
      </c>
      <c r="I1699" s="48">
        <v>8</v>
      </c>
      <c r="J1699" s="55">
        <f>Table1[[#This Row],[APU
(units)]]+(Table1[[#This Row],[APU Trend]]*Table1[[#This Row],[APU
(units)]])</f>
        <v>102.6</v>
      </c>
      <c r="K1699" s="55" t="str">
        <f>IF(Table1[[#This Row],[On Hand Stock (units)]]&gt;J1699,"Yes","No")</f>
        <v>No</v>
      </c>
      <c r="L1699" s="55">
        <f>Table1[[#This Row],[Lead Time (days)]]/Table1[[#This Row],[S-OTD]]</f>
        <v>8</v>
      </c>
      <c r="M1699" s="55">
        <f>(Table1[[#This Row],[Demand variability (COV)]]/100)*E1699</f>
        <v>1.7898000000000003</v>
      </c>
      <c r="N1699" s="55">
        <f>AVERAGE(Table1[[#This Row],[Lead Time (days)]],Table1[[#This Row],[Exp. Lead time]])</f>
        <v>8</v>
      </c>
      <c r="O1699" s="55">
        <f>(Table1[[#This Row],[Exp. Lead time]]-N1699)^2</f>
        <v>0</v>
      </c>
      <c r="P1699" s="55">
        <v>0</v>
      </c>
      <c r="Q1699" s="55">
        <f>1.64*SQRT(Table1[[#This Row],[Lead Time (days)]]*(M1699^2)+Table1[[#This Row],[APU
(units)]]*P1699)</f>
        <v>8.302202943308</v>
      </c>
      <c r="R1699" s="58">
        <f>Table1[[#This Row],[Safety Stock]]+(E1699/30)*Table1[[#This Row],[Lead Time (days)]]</f>
        <v>38.702202943307995</v>
      </c>
      <c r="S1699" s="58" t="str">
        <f>IF(Table1[[#This Row],[On Hand Stock (units)]]&gt;R1699,"yes","no")</f>
        <v>yes</v>
      </c>
      <c r="T1699" s="59">
        <f>Table1[[#This Row],[On Hand Stock (units)]]-J1699</f>
        <v>-35.197164860590206</v>
      </c>
      <c r="U1699" s="59">
        <f>Table1[[#This Row],[Exp. Lead time]]*Table1[[#This Row],[APU
(units)]]/30</f>
        <v>30.4</v>
      </c>
      <c r="V1699" s="59">
        <f>Table1[[#This Row],[On Hand Stock (units)]]+U1699</f>
        <v>97.80283513940978</v>
      </c>
      <c r="W1699" s="59" t="str">
        <f>IF(Table1[[#This Row],[On hand quantity after purchase]]&gt;Table1[[#This Row],[APU  Projection for oct]],"Yes","No")</f>
        <v>No</v>
      </c>
      <c r="X1699" s="59">
        <f>AE1699-Table1[[#This Row],[On Hand Stock (units)]]</f>
        <v>4570.791041660591</v>
      </c>
      <c r="Y1699" s="59">
        <f>MAX(Table1[[#This Row],[Qty required to meet next quarter]],Table1[[#This Row],[MOQ/One lead time demand]])</f>
        <v>4570.791041660591</v>
      </c>
      <c r="Z1699" s="59">
        <f>Table1[[#This Row],[Qty to purchase]]*Table1[[#This Row],[Std. Price ($)]]</f>
        <v>77486.166014482631</v>
      </c>
      <c r="AA1699" s="59"/>
      <c r="AB1699" s="59"/>
      <c r="AC1699" s="61">
        <f>Table1[[#This Row],[On Hand Stock (units)]]-(12*Table1[[#This Row],[APU
(units)]])</f>
        <v>-1300.5971648605903</v>
      </c>
      <c r="AD1699" s="64">
        <v>273.60000000000002</v>
      </c>
      <c r="AE1699" s="65">
        <f>AD1699*Table1[[#This Row],[Std. Price ($)]]</f>
        <v>4638.1938768000009</v>
      </c>
    </row>
    <row r="1700" spans="1:31" ht="18.5" x14ac:dyDescent="0.35">
      <c r="A1700" s="46">
        <v>57758.835656623472</v>
      </c>
      <c r="B1700" s="47">
        <v>12.860485000000001</v>
      </c>
      <c r="C1700" s="47">
        <v>598.44795261341028</v>
      </c>
      <c r="D1700" s="47">
        <f>Table1[[#This Row],[On-Hand Stock ($)]]/Table1[[#This Row],[Std. Price ($)]]</f>
        <v>46.533855652676415</v>
      </c>
      <c r="E1700" s="48">
        <v>114</v>
      </c>
      <c r="F1700" s="49">
        <v>-0.1</v>
      </c>
      <c r="G1700" s="48">
        <v>0.83</v>
      </c>
      <c r="H1700" s="48">
        <v>0.39</v>
      </c>
      <c r="I1700" s="48">
        <v>21</v>
      </c>
      <c r="J1700" s="55">
        <f>Table1[[#This Row],[APU
(units)]]+(Table1[[#This Row],[APU Trend]]*Table1[[#This Row],[APU
(units)]])</f>
        <v>102.6</v>
      </c>
      <c r="K1700" s="55" t="str">
        <f>IF(Table1[[#This Row],[On Hand Stock (units)]]&gt;J1700,"Yes","No")</f>
        <v>No</v>
      </c>
      <c r="L1700" s="55">
        <f>Table1[[#This Row],[Lead Time (days)]]/Table1[[#This Row],[S-OTD]]</f>
        <v>25.30120481927711</v>
      </c>
      <c r="M1700" s="55">
        <f>(Table1[[#This Row],[Demand variability (COV)]]/100)*E1700</f>
        <v>0.44460000000000005</v>
      </c>
      <c r="N1700" s="55">
        <f>AVERAGE(Table1[[#This Row],[Lead Time (days)]],Table1[[#This Row],[Exp. Lead time]])</f>
        <v>23.150602409638555</v>
      </c>
      <c r="O1700" s="55">
        <f>(Table1[[#This Row],[Exp. Lead time]]-N1700)^2</f>
        <v>4.6250907243431598</v>
      </c>
      <c r="P1700" s="55">
        <v>4.6250907243431598</v>
      </c>
      <c r="Q1700" s="55">
        <f>1.64*SQRT(Table1[[#This Row],[Lead Time (days)]]*(M1700^2)+Table1[[#This Row],[APU
(units)]]*P1700)</f>
        <v>37.805873721123007</v>
      </c>
      <c r="R1700" s="58">
        <f>Table1[[#This Row],[Safety Stock]]+(E1700/30)*Table1[[#This Row],[Lead Time (days)]]</f>
        <v>117.605873721123</v>
      </c>
      <c r="S1700" s="58" t="str">
        <f>IF(Table1[[#This Row],[On Hand Stock (units)]]&gt;R1700,"yes","no")</f>
        <v>no</v>
      </c>
      <c r="T1700" s="59">
        <f>Table1[[#This Row],[On Hand Stock (units)]]-J1700</f>
        <v>-56.066144347323579</v>
      </c>
      <c r="U1700" s="59">
        <f>Table1[[#This Row],[Exp. Lead time]]*Table1[[#This Row],[APU
(units)]]/30</f>
        <v>96.144578313253021</v>
      </c>
      <c r="V1700" s="59">
        <f>Table1[[#This Row],[On Hand Stock (units)]]+U1700</f>
        <v>142.67843396592943</v>
      </c>
      <c r="W1700" s="59" t="str">
        <f>IF(Table1[[#This Row],[On hand quantity after purchase]]&gt;Table1[[#This Row],[APU  Projection for oct]],"Yes","No")</f>
        <v>Yes</v>
      </c>
      <c r="X1700" s="59">
        <f>AE1700-Table1[[#This Row],[On Hand Stock (units)]]</f>
        <v>3472.0948403473244</v>
      </c>
      <c r="Y1700" s="59">
        <f>MAX(Table1[[#This Row],[Qty required to meet next quarter]],Table1[[#This Row],[MOQ/One lead time demand]])</f>
        <v>3472.0948403473244</v>
      </c>
      <c r="Z1700" s="59">
        <f>Table1[[#This Row],[Qty to purchase]]*Table1[[#This Row],[Std. Price ($)]]</f>
        <v>44652.823612864166</v>
      </c>
      <c r="AA1700" s="59"/>
      <c r="AB1700" s="59"/>
      <c r="AC1700" s="61">
        <f>Table1[[#This Row],[On Hand Stock (units)]]-(12*Table1[[#This Row],[APU
(units)]])</f>
        <v>-1321.4661443473235</v>
      </c>
      <c r="AD1700" s="64">
        <v>273.60000000000002</v>
      </c>
      <c r="AE1700" s="65">
        <f>AD1700*Table1[[#This Row],[Std. Price ($)]]</f>
        <v>3518.6286960000007</v>
      </c>
    </row>
    <row r="1701" spans="1:31" ht="18.5" x14ac:dyDescent="0.35">
      <c r="A1701" s="46">
        <v>28562.10694120912</v>
      </c>
      <c r="B1701" s="47">
        <v>29.427123000000005</v>
      </c>
      <c r="C1701" s="47">
        <v>3766.718397464098</v>
      </c>
      <c r="D1701" s="47">
        <f>Table1[[#This Row],[On-Hand Stock ($)]]/Table1[[#This Row],[Std. Price ($)]]</f>
        <v>128.00158538991724</v>
      </c>
      <c r="E1701" s="48">
        <v>66</v>
      </c>
      <c r="F1701" s="49">
        <v>-0.6</v>
      </c>
      <c r="G1701" s="48">
        <v>0.82</v>
      </c>
      <c r="H1701" s="48">
        <v>1.32</v>
      </c>
      <c r="I1701" s="48">
        <v>37</v>
      </c>
      <c r="J1701" s="55">
        <f>Table1[[#This Row],[APU
(units)]]+(Table1[[#This Row],[APU Trend]]*Table1[[#This Row],[APU
(units)]])</f>
        <v>26.4</v>
      </c>
      <c r="K1701" s="55" t="str">
        <f>IF(Table1[[#This Row],[On Hand Stock (units)]]&gt;J1701,"Yes","No")</f>
        <v>Yes</v>
      </c>
      <c r="L1701" s="55">
        <f>Table1[[#This Row],[Lead Time (days)]]/Table1[[#This Row],[S-OTD]]</f>
        <v>45.121951219512198</v>
      </c>
      <c r="M1701" s="55">
        <f>(Table1[[#This Row],[Demand variability (COV)]]/100)*E1701</f>
        <v>0.87119999999999997</v>
      </c>
      <c r="N1701" s="55">
        <f>AVERAGE(Table1[[#This Row],[Lead Time (days)]],Table1[[#This Row],[Exp. Lead time]])</f>
        <v>41.060975609756099</v>
      </c>
      <c r="O1701" s="55">
        <f>(Table1[[#This Row],[Exp. Lead time]]-N1701)^2</f>
        <v>16.491522903033921</v>
      </c>
      <c r="P1701" s="55">
        <v>16.491522903033921</v>
      </c>
      <c r="Q1701" s="55">
        <f>1.64*SQRT(Table1[[#This Row],[Lead Time (days)]]*(M1701^2)+Table1[[#This Row],[APU
(units)]]*P1701)</f>
        <v>54.799640381297117</v>
      </c>
      <c r="R1701" s="58">
        <f>Table1[[#This Row],[Safety Stock]]+(E1701/30)*Table1[[#This Row],[Lead Time (days)]]</f>
        <v>136.19964038129712</v>
      </c>
      <c r="S1701" s="58" t="str">
        <f>IF(Table1[[#This Row],[On Hand Stock (units)]]&gt;R1701,"yes","no")</f>
        <v>no</v>
      </c>
      <c r="T1701" s="59">
        <f>Table1[[#This Row],[On Hand Stock (units)]]-J1701</f>
        <v>101.60158538991723</v>
      </c>
      <c r="U1701" s="59">
        <f>Table1[[#This Row],[Exp. Lead time]]*Table1[[#This Row],[APU
(units)]]/30</f>
        <v>99.268292682926827</v>
      </c>
      <c r="V1701" s="59">
        <f>Table1[[#This Row],[On Hand Stock (units)]]+U1701</f>
        <v>227.26987807284405</v>
      </c>
      <c r="W1701" s="59" t="str">
        <f>IF(Table1[[#This Row],[On hand quantity after purchase]]&gt;Table1[[#This Row],[APU  Projection for oct]],"Yes","No")</f>
        <v>Yes</v>
      </c>
      <c r="X1701" s="59">
        <f>AE1701-Table1[[#This Row],[On Hand Stock (units)]]</f>
        <v>-1293.315656189917</v>
      </c>
      <c r="Y1701" s="59">
        <f>MAX(Table1[[#This Row],[Qty required to meet next quarter]],Table1[[#This Row],[MOQ/One lead time demand]])</f>
        <v>99.268292682926827</v>
      </c>
      <c r="Z1701" s="59">
        <f>Table1[[#This Row],[Qty to purchase]]*Table1[[#This Row],[Std. Price ($)]]</f>
        <v>2921.1802587804882</v>
      </c>
      <c r="AA1701" s="59"/>
      <c r="AB1701" s="59"/>
      <c r="AC1701" s="61">
        <f>Table1[[#This Row],[On Hand Stock (units)]]-(12*Table1[[#This Row],[APU
(units)]])</f>
        <v>-663.99841461008282</v>
      </c>
      <c r="AD1701" s="64">
        <v>-39.599999999999987</v>
      </c>
      <c r="AE1701" s="65">
        <f>AD1701*Table1[[#This Row],[Std. Price ($)]]</f>
        <v>-1165.3140707999999</v>
      </c>
    </row>
    <row r="1702" spans="1:31" ht="18.5" x14ac:dyDescent="0.35">
      <c r="A1702" s="46">
        <v>71502.147417326007</v>
      </c>
      <c r="B1702" s="47">
        <v>60.537807000000008</v>
      </c>
      <c r="C1702" s="47">
        <v>7473.5085196985292</v>
      </c>
      <c r="D1702" s="47">
        <f>Table1[[#This Row],[On-Hand Stock ($)]]/Table1[[#This Row],[Std. Price ($)]]</f>
        <v>123.45192021406604</v>
      </c>
      <c r="E1702" s="48">
        <v>106</v>
      </c>
      <c r="F1702" s="49">
        <v>1.5</v>
      </c>
      <c r="G1702" s="48">
        <v>1</v>
      </c>
      <c r="H1702" s="48">
        <v>1.43</v>
      </c>
      <c r="I1702" s="48">
        <v>21</v>
      </c>
      <c r="J1702" s="55">
        <f>Table1[[#This Row],[APU
(units)]]+(Table1[[#This Row],[APU Trend]]*Table1[[#This Row],[APU
(units)]])</f>
        <v>265</v>
      </c>
      <c r="K1702" s="55" t="str">
        <f>IF(Table1[[#This Row],[On Hand Stock (units)]]&gt;J1702,"Yes","No")</f>
        <v>No</v>
      </c>
      <c r="L1702" s="55">
        <f>Table1[[#This Row],[Lead Time (days)]]/Table1[[#This Row],[S-OTD]]</f>
        <v>21</v>
      </c>
      <c r="M1702" s="55">
        <f>(Table1[[#This Row],[Demand variability (COV)]]/100)*E1702</f>
        <v>1.5158</v>
      </c>
      <c r="N1702" s="55">
        <f>AVERAGE(Table1[[#This Row],[Lead Time (days)]],Table1[[#This Row],[Exp. Lead time]])</f>
        <v>21</v>
      </c>
      <c r="O1702" s="55">
        <f>(Table1[[#This Row],[Exp. Lead time]]-N1702)^2</f>
        <v>0</v>
      </c>
      <c r="P1702" s="55">
        <v>0</v>
      </c>
      <c r="Q1702" s="55">
        <f>1.64*SQRT(Table1[[#This Row],[Lead Time (days)]]*(M1702^2)+Table1[[#This Row],[APU
(units)]]*P1702)</f>
        <v>11.391879910999062</v>
      </c>
      <c r="R1702" s="58">
        <f>Table1[[#This Row],[Safety Stock]]+(E1702/30)*Table1[[#This Row],[Lead Time (days)]]</f>
        <v>85.591879910999069</v>
      </c>
      <c r="S1702" s="58" t="str">
        <f>IF(Table1[[#This Row],[On Hand Stock (units)]]&gt;R1702,"yes","no")</f>
        <v>yes</v>
      </c>
      <c r="T1702" s="59">
        <f>Table1[[#This Row],[On Hand Stock (units)]]-J1702</f>
        <v>-141.54807978593396</v>
      </c>
      <c r="U1702" s="59">
        <f>Table1[[#This Row],[Exp. Lead time]]*Table1[[#This Row],[APU
(units)]]/30</f>
        <v>74.2</v>
      </c>
      <c r="V1702" s="59">
        <f>Table1[[#This Row],[On Hand Stock (units)]]+U1702</f>
        <v>197.65192021406602</v>
      </c>
      <c r="W1702" s="59" t="str">
        <f>IF(Table1[[#This Row],[On hand quantity after purchase]]&gt;Table1[[#This Row],[APU  Projection for oct]],"Yes","No")</f>
        <v>No</v>
      </c>
      <c r="X1702" s="59">
        <f>AE1702-Table1[[#This Row],[On Hand Stock (units)]]</f>
        <v>76880.638583785942</v>
      </c>
      <c r="Y1702" s="59">
        <f>MAX(Table1[[#This Row],[Qty required to meet next quarter]],Table1[[#This Row],[MOQ/One lead time demand]])</f>
        <v>76880.638583785942</v>
      </c>
      <c r="Z1702" s="59">
        <f>Table1[[#This Row],[Qty to purchase]]*Table1[[#This Row],[Std. Price ($)]]</f>
        <v>4654185.2606219873</v>
      </c>
      <c r="AA1702" s="59"/>
      <c r="AB1702" s="59"/>
      <c r="AC1702" s="61">
        <f>Table1[[#This Row],[On Hand Stock (units)]]-(12*Table1[[#This Row],[APU
(units)]])</f>
        <v>-1148.5480797859341</v>
      </c>
      <c r="AD1702" s="64">
        <v>1272</v>
      </c>
      <c r="AE1702" s="65">
        <f>AD1702*Table1[[#This Row],[Std. Price ($)]]</f>
        <v>77004.090504000007</v>
      </c>
    </row>
    <row r="1703" spans="1:31" ht="18.5" x14ac:dyDescent="0.35">
      <c r="A1703" s="46">
        <v>56881.876250297282</v>
      </c>
      <c r="B1703" s="47">
        <v>8.3359320000000015</v>
      </c>
      <c r="C1703" s="47">
        <v>469.76205792302738</v>
      </c>
      <c r="D1703" s="47">
        <f>Table1[[#This Row],[On-Hand Stock ($)]]/Table1[[#This Row],[Std. Price ($)]]</f>
        <v>56.353873558832689</v>
      </c>
      <c r="E1703" s="48">
        <v>220</v>
      </c>
      <c r="F1703" s="49">
        <v>0.5</v>
      </c>
      <c r="G1703" s="48">
        <v>0.85</v>
      </c>
      <c r="H1703" s="48">
        <v>0.25</v>
      </c>
      <c r="I1703" s="48">
        <v>16</v>
      </c>
      <c r="J1703" s="55">
        <f>Table1[[#This Row],[APU
(units)]]+(Table1[[#This Row],[APU Trend]]*Table1[[#This Row],[APU
(units)]])</f>
        <v>330</v>
      </c>
      <c r="K1703" s="55" t="str">
        <f>IF(Table1[[#This Row],[On Hand Stock (units)]]&gt;J1703,"Yes","No")</f>
        <v>No</v>
      </c>
      <c r="L1703" s="55">
        <f>Table1[[#This Row],[Lead Time (days)]]/Table1[[#This Row],[S-OTD]]</f>
        <v>18.823529411764707</v>
      </c>
      <c r="M1703" s="55">
        <f>(Table1[[#This Row],[Demand variability (COV)]]/100)*E1703</f>
        <v>0.55000000000000004</v>
      </c>
      <c r="N1703" s="55">
        <f>AVERAGE(Table1[[#This Row],[Lead Time (days)]],Table1[[#This Row],[Exp. Lead time]])</f>
        <v>17.411764705882355</v>
      </c>
      <c r="O1703" s="55">
        <f>(Table1[[#This Row],[Exp. Lead time]]-N1703)^2</f>
        <v>1.9930795847750824</v>
      </c>
      <c r="P1703" s="55">
        <v>1.9930795847750824</v>
      </c>
      <c r="Q1703" s="55">
        <f>1.64*SQRT(Table1[[#This Row],[Lead Time (days)]]*(M1703^2)+Table1[[#This Row],[APU
(units)]]*P1703)</f>
        <v>34.530374618101575</v>
      </c>
      <c r="R1703" s="58">
        <f>Table1[[#This Row],[Safety Stock]]+(E1703/30)*Table1[[#This Row],[Lead Time (days)]]</f>
        <v>151.86370795143489</v>
      </c>
      <c r="S1703" s="58" t="str">
        <f>IF(Table1[[#This Row],[On Hand Stock (units)]]&gt;R1703,"yes","no")</f>
        <v>no</v>
      </c>
      <c r="T1703" s="59">
        <f>Table1[[#This Row],[On Hand Stock (units)]]-J1703</f>
        <v>-273.64612644116733</v>
      </c>
      <c r="U1703" s="59">
        <f>Table1[[#This Row],[Exp. Lead time]]*Table1[[#This Row],[APU
(units)]]/30</f>
        <v>138.0392156862745</v>
      </c>
      <c r="V1703" s="59">
        <f>Table1[[#This Row],[On Hand Stock (units)]]+U1703</f>
        <v>194.39308924510721</v>
      </c>
      <c r="W1703" s="59" t="str">
        <f>IF(Table1[[#This Row],[On hand quantity after purchase]]&gt;Table1[[#This Row],[APU  Projection for oct]],"Yes","No")</f>
        <v>No</v>
      </c>
      <c r="X1703" s="59">
        <f>AE1703-Table1[[#This Row],[On Hand Stock (units)]]</f>
        <v>10947.076366441168</v>
      </c>
      <c r="Y1703" s="59">
        <f>MAX(Table1[[#This Row],[Qty required to meet next quarter]],Table1[[#This Row],[MOQ/One lead time demand]])</f>
        <v>10947.076366441168</v>
      </c>
      <c r="Z1703" s="59">
        <f>Table1[[#This Row],[Qty to purchase]]*Table1[[#This Row],[Std. Price ($)]]</f>
        <v>91254.084189460671</v>
      </c>
      <c r="AA1703" s="59"/>
      <c r="AB1703" s="59"/>
      <c r="AC1703" s="61">
        <f>Table1[[#This Row],[On Hand Stock (units)]]-(12*Table1[[#This Row],[APU
(units)]])</f>
        <v>-2583.6461264411673</v>
      </c>
      <c r="AD1703" s="64">
        <v>1320</v>
      </c>
      <c r="AE1703" s="65">
        <f>AD1703*Table1[[#This Row],[Std. Price ($)]]</f>
        <v>11003.430240000002</v>
      </c>
    </row>
    <row r="1704" spans="1:31" ht="18.5" x14ac:dyDescent="0.35">
      <c r="A1704" s="46">
        <v>90821.500730421103</v>
      </c>
      <c r="B1704" s="47">
        <v>6.4302480000000006</v>
      </c>
      <c r="C1704" s="47">
        <v>447.37409911733323</v>
      </c>
      <c r="D1704" s="47">
        <f>Table1[[#This Row],[On-Hand Stock ($)]]/Table1[[#This Row],[Std. Price ($)]]</f>
        <v>69.573381791391739</v>
      </c>
      <c r="E1704" s="48">
        <v>146</v>
      </c>
      <c r="F1704" s="49">
        <v>0.5</v>
      </c>
      <c r="G1704" s="48">
        <v>0.82</v>
      </c>
      <c r="H1704" s="48">
        <v>0.95</v>
      </c>
      <c r="I1704" s="48">
        <v>11</v>
      </c>
      <c r="J1704" s="55">
        <f>Table1[[#This Row],[APU
(units)]]+(Table1[[#This Row],[APU Trend]]*Table1[[#This Row],[APU
(units)]])</f>
        <v>219</v>
      </c>
      <c r="K1704" s="55" t="str">
        <f>IF(Table1[[#This Row],[On Hand Stock (units)]]&gt;J1704,"Yes","No")</f>
        <v>No</v>
      </c>
      <c r="L1704" s="55">
        <f>Table1[[#This Row],[Lead Time (days)]]/Table1[[#This Row],[S-OTD]]</f>
        <v>13.414634146341465</v>
      </c>
      <c r="M1704" s="55">
        <f>(Table1[[#This Row],[Demand variability (COV)]]/100)*E1704</f>
        <v>1.387</v>
      </c>
      <c r="N1704" s="55">
        <f>AVERAGE(Table1[[#This Row],[Lead Time (days)]],Table1[[#This Row],[Exp. Lead time]])</f>
        <v>12.207317073170731</v>
      </c>
      <c r="O1704" s="55">
        <f>(Table1[[#This Row],[Exp. Lead time]]-N1704)^2</f>
        <v>1.4576145151695457</v>
      </c>
      <c r="P1704" s="55">
        <v>1.4576145151695457</v>
      </c>
      <c r="Q1704" s="55">
        <f>1.64*SQRT(Table1[[#This Row],[Lead Time (days)]]*(M1704^2)+Table1[[#This Row],[APU
(units)]]*P1704)</f>
        <v>25.085738181811621</v>
      </c>
      <c r="R1704" s="58">
        <f>Table1[[#This Row],[Safety Stock]]+(E1704/30)*Table1[[#This Row],[Lead Time (days)]]</f>
        <v>78.619071515144952</v>
      </c>
      <c r="S1704" s="58" t="str">
        <f>IF(Table1[[#This Row],[On Hand Stock (units)]]&gt;R1704,"yes","no")</f>
        <v>no</v>
      </c>
      <c r="T1704" s="59">
        <f>Table1[[#This Row],[On Hand Stock (units)]]-J1704</f>
        <v>-149.42661820860826</v>
      </c>
      <c r="U1704" s="59">
        <f>Table1[[#This Row],[Exp. Lead time]]*Table1[[#This Row],[APU
(units)]]/30</f>
        <v>65.284552845528466</v>
      </c>
      <c r="V1704" s="59">
        <f>Table1[[#This Row],[On Hand Stock (units)]]+U1704</f>
        <v>134.85793463692022</v>
      </c>
      <c r="W1704" s="59" t="str">
        <f>IF(Table1[[#This Row],[On hand quantity after purchase]]&gt;Table1[[#This Row],[APU  Projection for oct]],"Yes","No")</f>
        <v>No</v>
      </c>
      <c r="X1704" s="59">
        <f>AE1704-Table1[[#This Row],[On Hand Stock (units)]]</f>
        <v>5563.3238662086087</v>
      </c>
      <c r="Y1704" s="59">
        <f>MAX(Table1[[#This Row],[Qty required to meet next quarter]],Table1[[#This Row],[MOQ/One lead time demand]])</f>
        <v>5563.3238662086087</v>
      </c>
      <c r="Z1704" s="59">
        <f>Table1[[#This Row],[Qty to purchase]]*Table1[[#This Row],[Std. Price ($)]]</f>
        <v>35773.552164040178</v>
      </c>
      <c r="AA1704" s="59"/>
      <c r="AB1704" s="59"/>
      <c r="AC1704" s="61">
        <f>Table1[[#This Row],[On Hand Stock (units)]]-(12*Table1[[#This Row],[APU
(units)]])</f>
        <v>-1682.4266182086083</v>
      </c>
      <c r="AD1704" s="64">
        <v>876</v>
      </c>
      <c r="AE1704" s="65">
        <f>AD1704*Table1[[#This Row],[Std. Price ($)]]</f>
        <v>5632.8972480000002</v>
      </c>
    </row>
    <row r="1705" spans="1:31" ht="18.5" x14ac:dyDescent="0.35">
      <c r="A1705" s="46">
        <v>59338.993828077277</v>
      </c>
      <c r="B1705" s="47">
        <v>9.0374130000000008</v>
      </c>
      <c r="C1705" s="47">
        <v>1135.5520889583754</v>
      </c>
      <c r="D1705" s="47">
        <f>Table1[[#This Row],[On-Hand Stock ($)]]/Table1[[#This Row],[Std. Price ($)]]</f>
        <v>125.65012675180112</v>
      </c>
      <c r="E1705" s="48">
        <v>50</v>
      </c>
      <c r="F1705" s="49">
        <v>0.8</v>
      </c>
      <c r="G1705" s="48">
        <v>1</v>
      </c>
      <c r="H1705" s="48">
        <v>2.0499999999999998</v>
      </c>
      <c r="I1705" s="48">
        <v>37</v>
      </c>
      <c r="J1705" s="55">
        <f>Table1[[#This Row],[APU
(units)]]+(Table1[[#This Row],[APU Trend]]*Table1[[#This Row],[APU
(units)]])</f>
        <v>90</v>
      </c>
      <c r="K1705" s="55" t="str">
        <f>IF(Table1[[#This Row],[On Hand Stock (units)]]&gt;J1705,"Yes","No")</f>
        <v>Yes</v>
      </c>
      <c r="L1705" s="55">
        <f>Table1[[#This Row],[Lead Time (days)]]/Table1[[#This Row],[S-OTD]]</f>
        <v>37</v>
      </c>
      <c r="M1705" s="55">
        <f>(Table1[[#This Row],[Demand variability (COV)]]/100)*E1705</f>
        <v>1.0249999999999999</v>
      </c>
      <c r="N1705" s="55">
        <f>AVERAGE(Table1[[#This Row],[Lead Time (days)]],Table1[[#This Row],[Exp. Lead time]])</f>
        <v>37</v>
      </c>
      <c r="O1705" s="55">
        <f>(Table1[[#This Row],[Exp. Lead time]]-N1705)^2</f>
        <v>0</v>
      </c>
      <c r="P1705" s="55">
        <v>0</v>
      </c>
      <c r="Q1705" s="55">
        <f>1.64*SQRT(Table1[[#This Row],[Lead Time (days)]]*(M1705^2)+Table1[[#This Row],[APU
(units)]]*P1705)</f>
        <v>10.225123813431306</v>
      </c>
      <c r="R1705" s="58">
        <f>Table1[[#This Row],[Safety Stock]]+(E1705/30)*Table1[[#This Row],[Lead Time (days)]]</f>
        <v>71.891790480097981</v>
      </c>
      <c r="S1705" s="58" t="str">
        <f>IF(Table1[[#This Row],[On Hand Stock (units)]]&gt;R1705,"yes","no")</f>
        <v>yes</v>
      </c>
      <c r="T1705" s="59">
        <f>Table1[[#This Row],[On Hand Stock (units)]]-J1705</f>
        <v>35.650126751801125</v>
      </c>
      <c r="U1705" s="59">
        <f>Table1[[#This Row],[Exp. Lead time]]*Table1[[#This Row],[APU
(units)]]/30</f>
        <v>61.666666666666664</v>
      </c>
      <c r="V1705" s="59">
        <f>Table1[[#This Row],[On Hand Stock (units)]]+U1705</f>
        <v>187.3167934184678</v>
      </c>
      <c r="W1705" s="59" t="str">
        <f>IF(Table1[[#This Row],[On hand quantity after purchase]]&gt;Table1[[#This Row],[APU  Projection for oct]],"Yes","No")</f>
        <v>Yes</v>
      </c>
      <c r="X1705" s="59">
        <f>AE1705-Table1[[#This Row],[On Hand Stock (units)]]</f>
        <v>3398.9409432481993</v>
      </c>
      <c r="Y1705" s="59">
        <f>MAX(Table1[[#This Row],[Qty required to meet next quarter]],Table1[[#This Row],[MOQ/One lead time demand]])</f>
        <v>3398.9409432481993</v>
      </c>
      <c r="Z1705" s="59">
        <f>Table1[[#This Row],[Qty to purchase]]*Table1[[#This Row],[Std. Price ($)]]</f>
        <v>30717.633066743543</v>
      </c>
      <c r="AA1705" s="59"/>
      <c r="AB1705" s="59"/>
      <c r="AC1705" s="61">
        <f>Table1[[#This Row],[On Hand Stock (units)]]-(12*Table1[[#This Row],[APU
(units)]])</f>
        <v>-474.34987324819889</v>
      </c>
      <c r="AD1705" s="64">
        <v>390</v>
      </c>
      <c r="AE1705" s="65">
        <f>AD1705*Table1[[#This Row],[Std. Price ($)]]</f>
        <v>3524.5910700000004</v>
      </c>
    </row>
    <row r="1706" spans="1:31" ht="18.5" x14ac:dyDescent="0.35">
      <c r="A1706" s="46">
        <v>27500.373609168295</v>
      </c>
      <c r="B1706" s="47">
        <v>12.860485000000001</v>
      </c>
      <c r="C1706" s="47">
        <v>1014.7172603517951</v>
      </c>
      <c r="D1706" s="47">
        <f>Table1[[#This Row],[On-Hand Stock ($)]]/Table1[[#This Row],[Std. Price ($)]]</f>
        <v>78.901943461058821</v>
      </c>
      <c r="E1706" s="48">
        <v>82</v>
      </c>
      <c r="F1706" s="49">
        <v>-0.2</v>
      </c>
      <c r="G1706" s="48">
        <v>1</v>
      </c>
      <c r="H1706" s="48">
        <v>0.93</v>
      </c>
      <c r="I1706" s="48">
        <v>21</v>
      </c>
      <c r="J1706" s="55">
        <f>Table1[[#This Row],[APU
(units)]]+(Table1[[#This Row],[APU Trend]]*Table1[[#This Row],[APU
(units)]])</f>
        <v>65.599999999999994</v>
      </c>
      <c r="K1706" s="55" t="str">
        <f>IF(Table1[[#This Row],[On Hand Stock (units)]]&gt;J1706,"Yes","No")</f>
        <v>Yes</v>
      </c>
      <c r="L1706" s="55">
        <f>Table1[[#This Row],[Lead Time (days)]]/Table1[[#This Row],[S-OTD]]</f>
        <v>21</v>
      </c>
      <c r="M1706" s="55">
        <f>(Table1[[#This Row],[Demand variability (COV)]]/100)*E1706</f>
        <v>0.76260000000000006</v>
      </c>
      <c r="N1706" s="55">
        <f>AVERAGE(Table1[[#This Row],[Lead Time (days)]],Table1[[#This Row],[Exp. Lead time]])</f>
        <v>21</v>
      </c>
      <c r="O1706" s="55">
        <f>(Table1[[#This Row],[Exp. Lead time]]-N1706)^2</f>
        <v>0</v>
      </c>
      <c r="P1706" s="55">
        <v>0</v>
      </c>
      <c r="Q1706" s="55">
        <f>1.64*SQRT(Table1[[#This Row],[Lead Time (days)]]*(M1706^2)+Table1[[#This Row],[APU
(units)]]*P1706)</f>
        <v>5.7312624489562509</v>
      </c>
      <c r="R1706" s="58">
        <f>Table1[[#This Row],[Safety Stock]]+(E1706/30)*Table1[[#This Row],[Lead Time (days)]]</f>
        <v>63.13126244895625</v>
      </c>
      <c r="S1706" s="58" t="str">
        <f>IF(Table1[[#This Row],[On Hand Stock (units)]]&gt;R1706,"yes","no")</f>
        <v>yes</v>
      </c>
      <c r="T1706" s="59">
        <f>Table1[[#This Row],[On Hand Stock (units)]]-J1706</f>
        <v>13.301943461058826</v>
      </c>
      <c r="U1706" s="59">
        <f>Table1[[#This Row],[Exp. Lead time]]*Table1[[#This Row],[APU
(units)]]/30</f>
        <v>57.4</v>
      </c>
      <c r="V1706" s="59">
        <f>Table1[[#This Row],[On Hand Stock (units)]]+U1706</f>
        <v>136.30194346105881</v>
      </c>
      <c r="W1706" s="59" t="str">
        <f>IF(Table1[[#This Row],[On hand quantity after purchase]]&gt;Table1[[#This Row],[APU  Projection for oct]],"Yes","No")</f>
        <v>Yes</v>
      </c>
      <c r="X1706" s="59">
        <f>AE1706-Table1[[#This Row],[On Hand Stock (units)]]</f>
        <v>1819.3056425389409</v>
      </c>
      <c r="Y1706" s="59">
        <f>MAX(Table1[[#This Row],[Qty required to meet next quarter]],Table1[[#This Row],[MOQ/One lead time demand]])</f>
        <v>1819.3056425389409</v>
      </c>
      <c r="Z1706" s="59">
        <f>Table1[[#This Row],[Qty to purchase]]*Table1[[#This Row],[Std. Price ($)]]</f>
        <v>23397.152926287414</v>
      </c>
      <c r="AA1706" s="59"/>
      <c r="AB1706" s="59"/>
      <c r="AC1706" s="61">
        <f>Table1[[#This Row],[On Hand Stock (units)]]-(12*Table1[[#This Row],[APU
(units)]])</f>
        <v>-905.09805653894114</v>
      </c>
      <c r="AD1706" s="64">
        <v>147.59999999999997</v>
      </c>
      <c r="AE1706" s="65">
        <f>AD1706*Table1[[#This Row],[Std. Price ($)]]</f>
        <v>1898.2075859999998</v>
      </c>
    </row>
    <row r="1707" spans="1:31" ht="18.5" x14ac:dyDescent="0.35">
      <c r="A1707" s="46">
        <v>45812.715337786532</v>
      </c>
      <c r="B1707" s="47">
        <v>17.127825000000001</v>
      </c>
      <c r="C1707" s="47">
        <v>1039.7071799830612</v>
      </c>
      <c r="D1707" s="47">
        <f>Table1[[#This Row],[On-Hand Stock ($)]]/Table1[[#This Row],[Std. Price ($)]]</f>
        <v>60.702814279283047</v>
      </c>
      <c r="E1707" s="48">
        <v>90</v>
      </c>
      <c r="F1707" s="49">
        <v>-0.4</v>
      </c>
      <c r="G1707" s="48">
        <v>0.82</v>
      </c>
      <c r="H1707" s="48">
        <v>1.28</v>
      </c>
      <c r="I1707" s="48">
        <v>11</v>
      </c>
      <c r="J1707" s="55">
        <f>Table1[[#This Row],[APU
(units)]]+(Table1[[#This Row],[APU Trend]]*Table1[[#This Row],[APU
(units)]])</f>
        <v>54</v>
      </c>
      <c r="K1707" s="55" t="str">
        <f>IF(Table1[[#This Row],[On Hand Stock (units)]]&gt;J1707,"Yes","No")</f>
        <v>Yes</v>
      </c>
      <c r="L1707" s="55">
        <f>Table1[[#This Row],[Lead Time (days)]]/Table1[[#This Row],[S-OTD]]</f>
        <v>13.414634146341465</v>
      </c>
      <c r="M1707" s="55">
        <f>(Table1[[#This Row],[Demand variability (COV)]]/100)*E1707</f>
        <v>1.1520000000000001</v>
      </c>
      <c r="N1707" s="55">
        <f>AVERAGE(Table1[[#This Row],[Lead Time (days)]],Table1[[#This Row],[Exp. Lead time]])</f>
        <v>12.207317073170731</v>
      </c>
      <c r="O1707" s="55">
        <f>(Table1[[#This Row],[Exp. Lead time]]-N1707)^2</f>
        <v>1.4576145151695457</v>
      </c>
      <c r="P1707" s="55">
        <v>1.4576145151695457</v>
      </c>
      <c r="Q1707" s="55">
        <f>1.64*SQRT(Table1[[#This Row],[Lead Time (days)]]*(M1707^2)+Table1[[#This Row],[APU
(units)]]*P1707)</f>
        <v>19.801494087628864</v>
      </c>
      <c r="R1707" s="58">
        <f>Table1[[#This Row],[Safety Stock]]+(E1707/30)*Table1[[#This Row],[Lead Time (days)]]</f>
        <v>52.801494087628868</v>
      </c>
      <c r="S1707" s="58" t="str">
        <f>IF(Table1[[#This Row],[On Hand Stock (units)]]&gt;R1707,"yes","no")</f>
        <v>yes</v>
      </c>
      <c r="T1707" s="59">
        <f>Table1[[#This Row],[On Hand Stock (units)]]-J1707</f>
        <v>6.7028142792830465</v>
      </c>
      <c r="U1707" s="59">
        <f>Table1[[#This Row],[Exp. Lead time]]*Table1[[#This Row],[APU
(units)]]/30</f>
        <v>40.243902439024396</v>
      </c>
      <c r="V1707" s="59">
        <f>Table1[[#This Row],[On Hand Stock (units)]]+U1707</f>
        <v>100.94671671830744</v>
      </c>
      <c r="W1707" s="59" t="str">
        <f>IF(Table1[[#This Row],[On hand quantity after purchase]]&gt;Table1[[#This Row],[APU  Projection for oct]],"Yes","No")</f>
        <v>Yes</v>
      </c>
      <c r="X1707" s="59">
        <f>AE1707-Table1[[#This Row],[On Hand Stock (units)]]</f>
        <v>864.19973572071672</v>
      </c>
      <c r="Y1707" s="59">
        <f>MAX(Table1[[#This Row],[Qty required to meet next quarter]],Table1[[#This Row],[MOQ/One lead time demand]])</f>
        <v>864.19973572071672</v>
      </c>
      <c r="Z1707" s="59">
        <f>Table1[[#This Row],[Qty to purchase]]*Table1[[#This Row],[Std. Price ($)]]</f>
        <v>14801.861838470686</v>
      </c>
      <c r="AA1707" s="59"/>
      <c r="AB1707" s="59"/>
      <c r="AC1707" s="61">
        <f>Table1[[#This Row],[On Hand Stock (units)]]-(12*Table1[[#This Row],[APU
(units)]])</f>
        <v>-1019.2971857207169</v>
      </c>
      <c r="AD1707" s="64">
        <v>53.999999999999986</v>
      </c>
      <c r="AE1707" s="65">
        <f>AD1707*Table1[[#This Row],[Std. Price ($)]]</f>
        <v>924.90254999999979</v>
      </c>
    </row>
    <row r="1708" spans="1:31" ht="18.5" x14ac:dyDescent="0.35">
      <c r="A1708" s="46">
        <v>19252.278203520367</v>
      </c>
      <c r="B1708" s="47">
        <v>109.337503</v>
      </c>
      <c r="C1708" s="47">
        <v>2332.5956342130467</v>
      </c>
      <c r="D1708" s="47">
        <f>Table1[[#This Row],[On-Hand Stock ($)]]/Table1[[#This Row],[Std. Price ($)]]</f>
        <v>21.333902551378429</v>
      </c>
      <c r="E1708" s="48">
        <v>82</v>
      </c>
      <c r="F1708" s="49">
        <v>0.8</v>
      </c>
      <c r="G1708" s="48">
        <v>0.85</v>
      </c>
      <c r="H1708" s="48">
        <v>1.34</v>
      </c>
      <c r="I1708" s="48">
        <v>5</v>
      </c>
      <c r="J1708" s="55">
        <f>Table1[[#This Row],[APU
(units)]]+(Table1[[#This Row],[APU Trend]]*Table1[[#This Row],[APU
(units)]])</f>
        <v>147.60000000000002</v>
      </c>
      <c r="K1708" s="55" t="str">
        <f>IF(Table1[[#This Row],[On Hand Stock (units)]]&gt;J1708,"Yes","No")</f>
        <v>No</v>
      </c>
      <c r="L1708" s="55">
        <f>Table1[[#This Row],[Lead Time (days)]]/Table1[[#This Row],[S-OTD]]</f>
        <v>5.882352941176471</v>
      </c>
      <c r="M1708" s="55">
        <f>(Table1[[#This Row],[Demand variability (COV)]]/100)*E1708</f>
        <v>1.0988</v>
      </c>
      <c r="N1708" s="55">
        <f>AVERAGE(Table1[[#This Row],[Lead Time (days)]],Table1[[#This Row],[Exp. Lead time]])</f>
        <v>5.4411764705882355</v>
      </c>
      <c r="O1708" s="55">
        <f>(Table1[[#This Row],[Exp. Lead time]]-N1708)^2</f>
        <v>0.19463667820069222</v>
      </c>
      <c r="P1708" s="55">
        <v>0.19463667820069222</v>
      </c>
      <c r="Q1708" s="55">
        <f>1.64*SQRT(Table1[[#This Row],[Lead Time (days)]]*(M1708^2)+Table1[[#This Row],[APU
(units)]]*P1708)</f>
        <v>7.6917599442249687</v>
      </c>
      <c r="R1708" s="58">
        <f>Table1[[#This Row],[Safety Stock]]+(E1708/30)*Table1[[#This Row],[Lead Time (days)]]</f>
        <v>21.358426610891637</v>
      </c>
      <c r="S1708" s="58" t="str">
        <f>IF(Table1[[#This Row],[On Hand Stock (units)]]&gt;R1708,"yes","no")</f>
        <v>no</v>
      </c>
      <c r="T1708" s="59">
        <f>Table1[[#This Row],[On Hand Stock (units)]]-J1708</f>
        <v>-126.26609744862159</v>
      </c>
      <c r="U1708" s="59">
        <f>Table1[[#This Row],[Exp. Lead time]]*Table1[[#This Row],[APU
(units)]]/30</f>
        <v>16.078431372549019</v>
      </c>
      <c r="V1708" s="59">
        <f>Table1[[#This Row],[On Hand Stock (units)]]+U1708</f>
        <v>37.412333923927449</v>
      </c>
      <c r="W1708" s="59" t="str">
        <f>IF(Table1[[#This Row],[On hand quantity after purchase]]&gt;Table1[[#This Row],[APU  Projection for oct]],"Yes","No")</f>
        <v>No</v>
      </c>
      <c r="X1708" s="59">
        <f>AE1708-Table1[[#This Row],[On Hand Stock (units)]]</f>
        <v>69910.933016248629</v>
      </c>
      <c r="Y1708" s="59">
        <f>MAX(Table1[[#This Row],[Qty required to meet next quarter]],Table1[[#This Row],[MOQ/One lead time demand]])</f>
        <v>69910.933016248629</v>
      </c>
      <c r="Z1708" s="59">
        <f>Table1[[#This Row],[Qty to purchase]]*Table1[[#This Row],[Std. Price ($)]]</f>
        <v>7643886.8483968833</v>
      </c>
      <c r="AA1708" s="59"/>
      <c r="AB1708" s="59"/>
      <c r="AC1708" s="61">
        <f>Table1[[#This Row],[On Hand Stock (units)]]-(12*Table1[[#This Row],[APU
(units)]])</f>
        <v>-962.6660974486216</v>
      </c>
      <c r="AD1708" s="64">
        <v>639.60000000000014</v>
      </c>
      <c r="AE1708" s="65">
        <f>AD1708*Table1[[#This Row],[Std. Price ($)]]</f>
        <v>69932.266918800015</v>
      </c>
    </row>
    <row r="1709" spans="1:31" ht="18.5" x14ac:dyDescent="0.35">
      <c r="A1709" s="46">
        <v>74569.653912837879</v>
      </c>
      <c r="B1709" s="47">
        <v>634.67662500000006</v>
      </c>
      <c r="C1709" s="47">
        <v>131154.0634201857</v>
      </c>
      <c r="D1709" s="47">
        <f>Table1[[#This Row],[On-Hand Stock ($)]]/Table1[[#This Row],[Std. Price ($)]]</f>
        <v>206.64706758372532</v>
      </c>
      <c r="E1709" s="48">
        <v>122</v>
      </c>
      <c r="F1709" s="49">
        <v>1.5</v>
      </c>
      <c r="G1709" s="48">
        <v>1</v>
      </c>
      <c r="H1709" s="48">
        <v>0.57999999999999996</v>
      </c>
      <c r="I1709" s="48">
        <v>76</v>
      </c>
      <c r="J1709" s="55">
        <f>Table1[[#This Row],[APU
(units)]]+(Table1[[#This Row],[APU Trend]]*Table1[[#This Row],[APU
(units)]])</f>
        <v>305</v>
      </c>
      <c r="K1709" s="55" t="str">
        <f>IF(Table1[[#This Row],[On Hand Stock (units)]]&gt;J1709,"Yes","No")</f>
        <v>No</v>
      </c>
      <c r="L1709" s="55">
        <f>Table1[[#This Row],[Lead Time (days)]]/Table1[[#This Row],[S-OTD]]</f>
        <v>76</v>
      </c>
      <c r="M1709" s="55">
        <f>(Table1[[#This Row],[Demand variability (COV)]]/100)*E1709</f>
        <v>0.70760000000000001</v>
      </c>
      <c r="N1709" s="55">
        <f>AVERAGE(Table1[[#This Row],[Lead Time (days)]],Table1[[#This Row],[Exp. Lead time]])</f>
        <v>76</v>
      </c>
      <c r="O1709" s="55">
        <f>(Table1[[#This Row],[Exp. Lead time]]-N1709)^2</f>
        <v>0</v>
      </c>
      <c r="P1709" s="55">
        <v>0</v>
      </c>
      <c r="Q1709" s="55">
        <f>1.64*SQRT(Table1[[#This Row],[Lead Time (days)]]*(M1709^2)+Table1[[#This Row],[APU
(units)]]*P1709)</f>
        <v>10.116690607233968</v>
      </c>
      <c r="R1709" s="58">
        <f>Table1[[#This Row],[Safety Stock]]+(E1709/30)*Table1[[#This Row],[Lead Time (days)]]</f>
        <v>319.18335727390064</v>
      </c>
      <c r="S1709" s="58" t="str">
        <f>IF(Table1[[#This Row],[On Hand Stock (units)]]&gt;R1709,"yes","no")</f>
        <v>no</v>
      </c>
      <c r="T1709" s="59">
        <f>Table1[[#This Row],[On Hand Stock (units)]]-J1709</f>
        <v>-98.352932416274683</v>
      </c>
      <c r="U1709" s="59">
        <f>Table1[[#This Row],[Exp. Lead time]]*Table1[[#This Row],[APU
(units)]]/30</f>
        <v>309.06666666666666</v>
      </c>
      <c r="V1709" s="59">
        <f>Table1[[#This Row],[On Hand Stock (units)]]+U1709</f>
        <v>515.71373425039201</v>
      </c>
      <c r="W1709" s="59" t="str">
        <f>IF(Table1[[#This Row],[On hand quantity after purchase]]&gt;Table1[[#This Row],[APU  Projection for oct]],"Yes","No")</f>
        <v>Yes</v>
      </c>
      <c r="X1709" s="59">
        <f>AE1709-Table1[[#This Row],[On Hand Stock (units)]]</f>
        <v>928959.9319324164</v>
      </c>
      <c r="Y1709" s="59">
        <f>MAX(Table1[[#This Row],[Qty required to meet next quarter]],Table1[[#This Row],[MOQ/One lead time demand]])</f>
        <v>928959.9319324164</v>
      </c>
      <c r="Z1709" s="59">
        <f>Table1[[#This Row],[Qty to purchase]]*Table1[[#This Row],[Std. Price ($)]]</f>
        <v>589589154.35909581</v>
      </c>
      <c r="AA1709" s="59"/>
      <c r="AB1709" s="59"/>
      <c r="AC1709" s="61">
        <f>Table1[[#This Row],[On Hand Stock (units)]]-(12*Table1[[#This Row],[APU
(units)]])</f>
        <v>-1257.3529324162746</v>
      </c>
      <c r="AD1709" s="64">
        <v>1464</v>
      </c>
      <c r="AE1709" s="65">
        <f>AD1709*Table1[[#This Row],[Std. Price ($)]]</f>
        <v>929166.57900000014</v>
      </c>
    </row>
    <row r="1710" spans="1:31" ht="18.5" x14ac:dyDescent="0.35">
      <c r="A1710" s="46">
        <v>37919.040461674871</v>
      </c>
      <c r="B1710" s="47">
        <v>24.820741000000002</v>
      </c>
      <c r="C1710" s="47">
        <v>25486.744183780047</v>
      </c>
      <c r="D1710" s="47">
        <f>Table1[[#This Row],[On-Hand Stock ($)]]/Table1[[#This Row],[Std. Price ($)]]</f>
        <v>1026.8325262239368</v>
      </c>
      <c r="E1710" s="48">
        <v>74</v>
      </c>
      <c r="F1710" s="49">
        <v>0.5</v>
      </c>
      <c r="G1710" s="48">
        <v>0.82</v>
      </c>
      <c r="H1710" s="48">
        <v>2.97</v>
      </c>
      <c r="I1710" s="48">
        <v>120</v>
      </c>
      <c r="J1710" s="55">
        <f>Table1[[#This Row],[APU
(units)]]+(Table1[[#This Row],[APU Trend]]*Table1[[#This Row],[APU
(units)]])</f>
        <v>111</v>
      </c>
      <c r="K1710" s="55" t="str">
        <f>IF(Table1[[#This Row],[On Hand Stock (units)]]&gt;J1710,"Yes","No")</f>
        <v>Yes</v>
      </c>
      <c r="L1710" s="55">
        <f>Table1[[#This Row],[Lead Time (days)]]/Table1[[#This Row],[S-OTD]]</f>
        <v>146.34146341463415</v>
      </c>
      <c r="M1710" s="55">
        <f>(Table1[[#This Row],[Demand variability (COV)]]/100)*E1710</f>
        <v>2.1978</v>
      </c>
      <c r="N1710" s="55">
        <f>AVERAGE(Table1[[#This Row],[Lead Time (days)]],Table1[[#This Row],[Exp. Lead time]])</f>
        <v>133.17073170731709</v>
      </c>
      <c r="O1710" s="55">
        <f>(Table1[[#This Row],[Exp. Lead time]]-N1710)^2</f>
        <v>173.46817370612695</v>
      </c>
      <c r="P1710" s="55">
        <v>173.46817370612695</v>
      </c>
      <c r="Q1710" s="55">
        <f>1.64*SQRT(Table1[[#This Row],[Lead Time (days)]]*(M1710^2)+Table1[[#This Row],[APU
(units)]]*P1710)</f>
        <v>189.95904032911832</v>
      </c>
      <c r="R1710" s="58">
        <f>Table1[[#This Row],[Safety Stock]]+(E1710/30)*Table1[[#This Row],[Lead Time (days)]]</f>
        <v>485.95904032911835</v>
      </c>
      <c r="S1710" s="58" t="str">
        <f>IF(Table1[[#This Row],[On Hand Stock (units)]]&gt;R1710,"yes","no")</f>
        <v>yes</v>
      </c>
      <c r="T1710" s="59">
        <f>Table1[[#This Row],[On Hand Stock (units)]]-J1710</f>
        <v>915.83252622393684</v>
      </c>
      <c r="U1710" s="59">
        <f>Table1[[#This Row],[Exp. Lead time]]*Table1[[#This Row],[APU
(units)]]/30</f>
        <v>360.97560975609758</v>
      </c>
      <c r="V1710" s="59">
        <f>Table1[[#This Row],[On Hand Stock (units)]]+U1710</f>
        <v>1387.8081359800344</v>
      </c>
      <c r="W1710" s="59" t="str">
        <f>IF(Table1[[#This Row],[On hand quantity after purchase]]&gt;Table1[[#This Row],[APU  Projection for oct]],"Yes","No")</f>
        <v>Yes</v>
      </c>
      <c r="X1710" s="59">
        <f>AE1710-Table1[[#This Row],[On Hand Stock (units)]]</f>
        <v>9993.5764777760633</v>
      </c>
      <c r="Y1710" s="59">
        <f>MAX(Table1[[#This Row],[Qty required to meet next quarter]],Table1[[#This Row],[MOQ/One lead time demand]])</f>
        <v>9993.5764777760633</v>
      </c>
      <c r="Z1710" s="59">
        <f>Table1[[#This Row],[Qty to purchase]]*Table1[[#This Row],[Std. Price ($)]]</f>
        <v>248047.97341857193</v>
      </c>
      <c r="AA1710" s="59"/>
      <c r="AB1710" s="59"/>
      <c r="AC1710" s="61">
        <f>Table1[[#This Row],[On Hand Stock (units)]]-(12*Table1[[#This Row],[APU
(units)]])</f>
        <v>138.83252622393684</v>
      </c>
      <c r="AD1710" s="64">
        <v>444</v>
      </c>
      <c r="AE1710" s="65">
        <f>AD1710*Table1[[#This Row],[Std. Price ($)]]</f>
        <v>11020.409004000001</v>
      </c>
    </row>
    <row r="1711" spans="1:31" ht="18.5" x14ac:dyDescent="0.35">
      <c r="A1711" s="46">
        <v>97164.69178361629</v>
      </c>
      <c r="B1711" s="47">
        <v>24.996103000000002</v>
      </c>
      <c r="C1711" s="47">
        <v>4198.306200832425</v>
      </c>
      <c r="D1711" s="47">
        <f>Table1[[#This Row],[On-Hand Stock ($)]]/Table1[[#This Row],[Std. Price ($)]]</f>
        <v>167.95842939327082</v>
      </c>
      <c r="E1711" s="48">
        <v>122</v>
      </c>
      <c r="F1711" s="49">
        <v>1.2</v>
      </c>
      <c r="G1711" s="48">
        <v>1</v>
      </c>
      <c r="H1711" s="48">
        <v>0.25</v>
      </c>
      <c r="I1711" s="48">
        <v>123</v>
      </c>
      <c r="J1711" s="55">
        <f>Table1[[#This Row],[APU
(units)]]+(Table1[[#This Row],[APU Trend]]*Table1[[#This Row],[APU
(units)]])</f>
        <v>268.39999999999998</v>
      </c>
      <c r="K1711" s="55" t="str">
        <f>IF(Table1[[#This Row],[On Hand Stock (units)]]&gt;J1711,"Yes","No")</f>
        <v>No</v>
      </c>
      <c r="L1711" s="55">
        <f>Table1[[#This Row],[Lead Time (days)]]/Table1[[#This Row],[S-OTD]]</f>
        <v>123</v>
      </c>
      <c r="M1711" s="55">
        <f>(Table1[[#This Row],[Demand variability (COV)]]/100)*E1711</f>
        <v>0.30499999999999999</v>
      </c>
      <c r="N1711" s="55">
        <f>AVERAGE(Table1[[#This Row],[Lead Time (days)]],Table1[[#This Row],[Exp. Lead time]])</f>
        <v>123</v>
      </c>
      <c r="O1711" s="55">
        <f>(Table1[[#This Row],[Exp. Lead time]]-N1711)^2</f>
        <v>0</v>
      </c>
      <c r="P1711" s="55">
        <v>0</v>
      </c>
      <c r="Q1711" s="55">
        <f>1.64*SQRT(Table1[[#This Row],[Lead Time (days)]]*(M1711^2)+Table1[[#This Row],[APU
(units)]]*P1711)</f>
        <v>5.5474863605059905</v>
      </c>
      <c r="R1711" s="58">
        <f>Table1[[#This Row],[Safety Stock]]+(E1711/30)*Table1[[#This Row],[Lead Time (days)]]</f>
        <v>505.747486360506</v>
      </c>
      <c r="S1711" s="58" t="str">
        <f>IF(Table1[[#This Row],[On Hand Stock (units)]]&gt;R1711,"yes","no")</f>
        <v>no</v>
      </c>
      <c r="T1711" s="59">
        <f>Table1[[#This Row],[On Hand Stock (units)]]-J1711</f>
        <v>-100.44157060672916</v>
      </c>
      <c r="U1711" s="59">
        <f>Table1[[#This Row],[Exp. Lead time]]*Table1[[#This Row],[APU
(units)]]/30</f>
        <v>500.2</v>
      </c>
      <c r="V1711" s="59">
        <f>Table1[[#This Row],[On Hand Stock (units)]]+U1711</f>
        <v>668.15842939327081</v>
      </c>
      <c r="W1711" s="59" t="str">
        <f>IF(Table1[[#This Row],[On hand quantity after purchase]]&gt;Table1[[#This Row],[APU  Projection for oct]],"Yes","No")</f>
        <v>Yes</v>
      </c>
      <c r="X1711" s="59">
        <f>AE1711-Table1[[#This Row],[On Hand Stock (units)]]</f>
        <v>30937.192143806733</v>
      </c>
      <c r="Y1711" s="59">
        <f>MAX(Table1[[#This Row],[Qty required to meet next quarter]],Table1[[#This Row],[MOQ/One lead time demand]])</f>
        <v>30937.192143806733</v>
      </c>
      <c r="Z1711" s="59">
        <f>Table1[[#This Row],[Qty to purchase]]*Table1[[#This Row],[Std. Price ($)]]</f>
        <v>773309.2413573839</v>
      </c>
      <c r="AA1711" s="59"/>
      <c r="AB1711" s="59"/>
      <c r="AC1711" s="61">
        <f>Table1[[#This Row],[On Hand Stock (units)]]-(12*Table1[[#This Row],[APU
(units)]])</f>
        <v>-1296.0415706067292</v>
      </c>
      <c r="AD1711" s="64">
        <v>1244.4000000000001</v>
      </c>
      <c r="AE1711" s="65">
        <f>AD1711*Table1[[#This Row],[Std. Price ($)]]</f>
        <v>31105.150573200004</v>
      </c>
    </row>
    <row r="1712" spans="1:31" ht="18.5" x14ac:dyDescent="0.35">
      <c r="A1712" s="46">
        <v>53917.250935176467</v>
      </c>
      <c r="B1712" s="47">
        <v>8.7217460000000013</v>
      </c>
      <c r="C1712" s="47">
        <v>5656.18111499923</v>
      </c>
      <c r="D1712" s="47">
        <f>Table1[[#This Row],[On-Hand Stock ($)]]/Table1[[#This Row],[Std. Price ($)]]</f>
        <v>648.51477158349132</v>
      </c>
      <c r="E1712" s="48">
        <v>284</v>
      </c>
      <c r="F1712" s="49">
        <v>-0.7</v>
      </c>
      <c r="G1712" s="48">
        <v>1</v>
      </c>
      <c r="H1712" s="48">
        <v>1.49</v>
      </c>
      <c r="I1712" s="48">
        <v>37</v>
      </c>
      <c r="J1712" s="55">
        <f>Table1[[#This Row],[APU
(units)]]+(Table1[[#This Row],[APU Trend]]*Table1[[#This Row],[APU
(units)]])</f>
        <v>85.200000000000017</v>
      </c>
      <c r="K1712" s="55" t="str">
        <f>IF(Table1[[#This Row],[On Hand Stock (units)]]&gt;J1712,"Yes","No")</f>
        <v>Yes</v>
      </c>
      <c r="L1712" s="55">
        <f>Table1[[#This Row],[Lead Time (days)]]/Table1[[#This Row],[S-OTD]]</f>
        <v>37</v>
      </c>
      <c r="M1712" s="55">
        <f>(Table1[[#This Row],[Demand variability (COV)]]/100)*E1712</f>
        <v>4.2316000000000003</v>
      </c>
      <c r="N1712" s="55">
        <f>AVERAGE(Table1[[#This Row],[Lead Time (days)]],Table1[[#This Row],[Exp. Lead time]])</f>
        <v>37</v>
      </c>
      <c r="O1712" s="55">
        <f>(Table1[[#This Row],[Exp. Lead time]]-N1712)^2</f>
        <v>0</v>
      </c>
      <c r="P1712" s="55">
        <v>0</v>
      </c>
      <c r="Q1712" s="55">
        <f>1.64*SQRT(Table1[[#This Row],[Lead Time (days)]]*(M1712^2)+Table1[[#This Row],[APU
(units)]]*P1712)</f>
        <v>42.21330139406431</v>
      </c>
      <c r="R1712" s="58">
        <f>Table1[[#This Row],[Safety Stock]]+(E1712/30)*Table1[[#This Row],[Lead Time (days)]]</f>
        <v>392.47996806073098</v>
      </c>
      <c r="S1712" s="58" t="str">
        <f>IF(Table1[[#This Row],[On Hand Stock (units)]]&gt;R1712,"yes","no")</f>
        <v>yes</v>
      </c>
      <c r="T1712" s="59">
        <f>Table1[[#This Row],[On Hand Stock (units)]]-J1712</f>
        <v>563.31477158349128</v>
      </c>
      <c r="U1712" s="59">
        <f>Table1[[#This Row],[Exp. Lead time]]*Table1[[#This Row],[APU
(units)]]/30</f>
        <v>350.26666666666665</v>
      </c>
      <c r="V1712" s="59">
        <f>Table1[[#This Row],[On Hand Stock (units)]]+U1712</f>
        <v>998.78143825015798</v>
      </c>
      <c r="W1712" s="59" t="str">
        <f>IF(Table1[[#This Row],[On hand quantity after purchase]]&gt;Table1[[#This Row],[APU  Projection for oct]],"Yes","No")</f>
        <v>Yes</v>
      </c>
      <c r="X1712" s="59">
        <f>AE1712-Table1[[#This Row],[On Hand Stock (units)]]</f>
        <v>-3620.8858083834907</v>
      </c>
      <c r="Y1712" s="59">
        <f>MAX(Table1[[#This Row],[Qty required to meet next quarter]],Table1[[#This Row],[MOQ/One lead time demand]])</f>
        <v>350.26666666666665</v>
      </c>
      <c r="Z1712" s="59">
        <f>Table1[[#This Row],[Qty to purchase]]*Table1[[#This Row],[Std. Price ($)]]</f>
        <v>3054.9368989333339</v>
      </c>
      <c r="AA1712" s="59"/>
      <c r="AB1712" s="59"/>
      <c r="AC1712" s="61">
        <f>Table1[[#This Row],[On Hand Stock (units)]]-(12*Table1[[#This Row],[APU
(units)]])</f>
        <v>-2759.4852284165086</v>
      </c>
      <c r="AD1712" s="64">
        <v>-340.79999999999984</v>
      </c>
      <c r="AE1712" s="65">
        <f>AD1712*Table1[[#This Row],[Std. Price ($)]]</f>
        <v>-2972.3710367999993</v>
      </c>
    </row>
    <row r="1713" spans="1:31" ht="18.5" x14ac:dyDescent="0.35">
      <c r="A1713" s="46">
        <v>11944.611739507571</v>
      </c>
      <c r="B1713" s="47">
        <v>21.874511999999999</v>
      </c>
      <c r="C1713" s="47">
        <v>2986.3648873772058</v>
      </c>
      <c r="D1713" s="47">
        <f>Table1[[#This Row],[On-Hand Stock ($)]]/Table1[[#This Row],[Std. Price ($)]]</f>
        <v>136.52258333247417</v>
      </c>
      <c r="E1713" s="48">
        <v>170</v>
      </c>
      <c r="F1713" s="49">
        <v>0.4</v>
      </c>
      <c r="G1713" s="48">
        <v>0.85</v>
      </c>
      <c r="H1713" s="48">
        <v>0.85</v>
      </c>
      <c r="I1713" s="48">
        <v>23</v>
      </c>
      <c r="J1713" s="55">
        <f>Table1[[#This Row],[APU
(units)]]+(Table1[[#This Row],[APU Trend]]*Table1[[#This Row],[APU
(units)]])</f>
        <v>238</v>
      </c>
      <c r="K1713" s="55" t="str">
        <f>IF(Table1[[#This Row],[On Hand Stock (units)]]&gt;J1713,"Yes","No")</f>
        <v>No</v>
      </c>
      <c r="L1713" s="55">
        <f>Table1[[#This Row],[Lead Time (days)]]/Table1[[#This Row],[S-OTD]]</f>
        <v>27.058823529411764</v>
      </c>
      <c r="M1713" s="55">
        <f>(Table1[[#This Row],[Demand variability (COV)]]/100)*E1713</f>
        <v>1.4450000000000001</v>
      </c>
      <c r="N1713" s="55">
        <f>AVERAGE(Table1[[#This Row],[Lead Time (days)]],Table1[[#This Row],[Exp. Lead time]])</f>
        <v>25.029411764705884</v>
      </c>
      <c r="O1713" s="55">
        <f>(Table1[[#This Row],[Exp. Lead time]]-N1713)^2</f>
        <v>4.1185121107266358</v>
      </c>
      <c r="P1713" s="55">
        <v>4.1185121107266358</v>
      </c>
      <c r="Q1713" s="55">
        <f>1.64*SQRT(Table1[[#This Row],[Lead Time (days)]]*(M1713^2)+Table1[[#This Row],[APU
(units)]]*P1713)</f>
        <v>44.85847106547169</v>
      </c>
      <c r="R1713" s="58">
        <f>Table1[[#This Row],[Safety Stock]]+(E1713/30)*Table1[[#This Row],[Lead Time (days)]]</f>
        <v>175.19180439880503</v>
      </c>
      <c r="S1713" s="58" t="str">
        <f>IF(Table1[[#This Row],[On Hand Stock (units)]]&gt;R1713,"yes","no")</f>
        <v>no</v>
      </c>
      <c r="T1713" s="59">
        <f>Table1[[#This Row],[On Hand Stock (units)]]-J1713</f>
        <v>-101.47741666752583</v>
      </c>
      <c r="U1713" s="59">
        <f>Table1[[#This Row],[Exp. Lead time]]*Table1[[#This Row],[APU
(units)]]/30</f>
        <v>153.33333333333334</v>
      </c>
      <c r="V1713" s="59">
        <f>Table1[[#This Row],[On Hand Stock (units)]]+U1713</f>
        <v>289.85591666580751</v>
      </c>
      <c r="W1713" s="59" t="str">
        <f>IF(Table1[[#This Row],[On hand quantity after purchase]]&gt;Table1[[#This Row],[APU  Projection for oct]],"Yes","No")</f>
        <v>Yes</v>
      </c>
      <c r="X1713" s="59">
        <f>AE1713-Table1[[#This Row],[On Hand Stock (units)]]</f>
        <v>19944.279432667525</v>
      </c>
      <c r="Y1713" s="59">
        <f>MAX(Table1[[#This Row],[Qty required to meet next quarter]],Table1[[#This Row],[MOQ/One lead time demand]])</f>
        <v>19944.279432667525</v>
      </c>
      <c r="Z1713" s="59">
        <f>Table1[[#This Row],[Qty to purchase]]*Table1[[#This Row],[Std. Price ($)]]</f>
        <v>436271.37978123897</v>
      </c>
      <c r="AA1713" s="59"/>
      <c r="AB1713" s="59"/>
      <c r="AC1713" s="61">
        <f>Table1[[#This Row],[On Hand Stock (units)]]-(12*Table1[[#This Row],[APU
(units)]])</f>
        <v>-1903.4774166675259</v>
      </c>
      <c r="AD1713" s="64">
        <v>918</v>
      </c>
      <c r="AE1713" s="65">
        <f>AD1713*Table1[[#This Row],[Std. Price ($)]]</f>
        <v>20080.802015999998</v>
      </c>
    </row>
    <row r="1714" spans="1:31" ht="18.5" x14ac:dyDescent="0.35">
      <c r="A1714" s="46">
        <v>29982.571990210115</v>
      </c>
      <c r="B1714" s="47">
        <v>7.7747450000000002</v>
      </c>
      <c r="C1714" s="47">
        <v>247.03546939762086</v>
      </c>
      <c r="D1714" s="47">
        <f>Table1[[#This Row],[On-Hand Stock ($)]]/Table1[[#This Row],[Std. Price ($)]]</f>
        <v>31.774092834893086</v>
      </c>
      <c r="E1714" s="48">
        <v>106</v>
      </c>
      <c r="F1714" s="49">
        <v>-0.7</v>
      </c>
      <c r="G1714" s="48">
        <v>0.75</v>
      </c>
      <c r="H1714" s="48">
        <v>0.25</v>
      </c>
      <c r="I1714" s="48">
        <v>16</v>
      </c>
      <c r="J1714" s="55">
        <f>Table1[[#This Row],[APU
(units)]]+(Table1[[#This Row],[APU Trend]]*Table1[[#This Row],[APU
(units)]])</f>
        <v>31.800000000000011</v>
      </c>
      <c r="K1714" s="55" t="str">
        <f>IF(Table1[[#This Row],[On Hand Stock (units)]]&gt;J1714,"Yes","No")</f>
        <v>No</v>
      </c>
      <c r="L1714" s="55">
        <f>Table1[[#This Row],[Lead Time (days)]]/Table1[[#This Row],[S-OTD]]</f>
        <v>21.333333333333332</v>
      </c>
      <c r="M1714" s="55">
        <f>(Table1[[#This Row],[Demand variability (COV)]]/100)*E1714</f>
        <v>0.26500000000000001</v>
      </c>
      <c r="N1714" s="55">
        <f>AVERAGE(Table1[[#This Row],[Lead Time (days)]],Table1[[#This Row],[Exp. Lead time]])</f>
        <v>18.666666666666664</v>
      </c>
      <c r="O1714" s="55">
        <f>(Table1[[#This Row],[Exp. Lead time]]-N1714)^2</f>
        <v>7.1111111111111178</v>
      </c>
      <c r="P1714" s="55">
        <v>7.1111111111111178</v>
      </c>
      <c r="Q1714" s="55">
        <f>1.64*SQRT(Table1[[#This Row],[Lead Time (days)]]*(M1714^2)+Table1[[#This Row],[APU
(units)]]*P1714)</f>
        <v>45.059768593182021</v>
      </c>
      <c r="R1714" s="58">
        <f>Table1[[#This Row],[Safety Stock]]+(E1714/30)*Table1[[#This Row],[Lead Time (days)]]</f>
        <v>101.59310192651535</v>
      </c>
      <c r="S1714" s="58" t="str">
        <f>IF(Table1[[#This Row],[On Hand Stock (units)]]&gt;R1714,"yes","no")</f>
        <v>no</v>
      </c>
      <c r="T1714" s="59">
        <f>Table1[[#This Row],[On Hand Stock (units)]]-J1714</f>
        <v>-2.5907165106925589E-2</v>
      </c>
      <c r="U1714" s="59">
        <f>Table1[[#This Row],[Exp. Lead time]]*Table1[[#This Row],[APU
(units)]]/30</f>
        <v>75.377777777777766</v>
      </c>
      <c r="V1714" s="59">
        <f>Table1[[#This Row],[On Hand Stock (units)]]+U1714</f>
        <v>107.15187061267085</v>
      </c>
      <c r="W1714" s="59" t="str">
        <f>IF(Table1[[#This Row],[On hand quantity after purchase]]&gt;Table1[[#This Row],[APU  Projection for oct]],"Yes","No")</f>
        <v>Yes</v>
      </c>
      <c r="X1714" s="59">
        <f>AE1714-Table1[[#This Row],[On Hand Stock (units)]]</f>
        <v>-1020.7216568348925</v>
      </c>
      <c r="Y1714" s="59">
        <f>MAX(Table1[[#This Row],[Qty required to meet next quarter]],Table1[[#This Row],[MOQ/One lead time demand]])</f>
        <v>75.377777777777766</v>
      </c>
      <c r="Z1714" s="59">
        <f>Table1[[#This Row],[Qty to purchase]]*Table1[[#This Row],[Std. Price ($)]]</f>
        <v>586.04300088888886</v>
      </c>
      <c r="AA1714" s="59"/>
      <c r="AB1714" s="59"/>
      <c r="AC1714" s="61">
        <f>Table1[[#This Row],[On Hand Stock (units)]]-(12*Table1[[#This Row],[APU
(units)]])</f>
        <v>-1240.2259071651069</v>
      </c>
      <c r="AD1714" s="64">
        <v>-127.19999999999993</v>
      </c>
      <c r="AE1714" s="65">
        <f>AD1714*Table1[[#This Row],[Std. Price ($)]]</f>
        <v>-988.94756399999949</v>
      </c>
    </row>
    <row r="1715" spans="1:31" ht="18.5" x14ac:dyDescent="0.35">
      <c r="A1715" s="46">
        <v>19688.649008100547</v>
      </c>
      <c r="B1715" s="47">
        <v>12.451285</v>
      </c>
      <c r="C1715" s="47">
        <v>2731.8922753910701</v>
      </c>
      <c r="D1715" s="47">
        <f>Table1[[#This Row],[On-Hand Stock ($)]]/Table1[[#This Row],[Std. Price ($)]]</f>
        <v>219.40645285936913</v>
      </c>
      <c r="E1715" s="48">
        <v>66</v>
      </c>
      <c r="F1715" s="49">
        <v>1.2</v>
      </c>
      <c r="G1715" s="48">
        <v>1</v>
      </c>
      <c r="H1715" s="48">
        <v>1.23</v>
      </c>
      <c r="I1715" s="48">
        <v>66</v>
      </c>
      <c r="J1715" s="55">
        <f>Table1[[#This Row],[APU
(units)]]+(Table1[[#This Row],[APU Trend]]*Table1[[#This Row],[APU
(units)]])</f>
        <v>145.19999999999999</v>
      </c>
      <c r="K1715" s="55" t="str">
        <f>IF(Table1[[#This Row],[On Hand Stock (units)]]&gt;J1715,"Yes","No")</f>
        <v>Yes</v>
      </c>
      <c r="L1715" s="55">
        <f>Table1[[#This Row],[Lead Time (days)]]/Table1[[#This Row],[S-OTD]]</f>
        <v>66</v>
      </c>
      <c r="M1715" s="55">
        <f>(Table1[[#This Row],[Demand variability (COV)]]/100)*E1715</f>
        <v>0.81179999999999997</v>
      </c>
      <c r="N1715" s="55">
        <f>AVERAGE(Table1[[#This Row],[Lead Time (days)]],Table1[[#This Row],[Exp. Lead time]])</f>
        <v>66</v>
      </c>
      <c r="O1715" s="55">
        <f>(Table1[[#This Row],[Exp. Lead time]]-N1715)^2</f>
        <v>0</v>
      </c>
      <c r="P1715" s="55">
        <v>0</v>
      </c>
      <c r="Q1715" s="55">
        <f>1.64*SQRT(Table1[[#This Row],[Lead Time (days)]]*(M1715^2)+Table1[[#This Row],[APU
(units)]]*P1715)</f>
        <v>10.815954778088892</v>
      </c>
      <c r="R1715" s="58">
        <f>Table1[[#This Row],[Safety Stock]]+(E1715/30)*Table1[[#This Row],[Lead Time (days)]]</f>
        <v>156.01595477808891</v>
      </c>
      <c r="S1715" s="58" t="str">
        <f>IF(Table1[[#This Row],[On Hand Stock (units)]]&gt;R1715,"yes","no")</f>
        <v>yes</v>
      </c>
      <c r="T1715" s="59">
        <f>Table1[[#This Row],[On Hand Stock (units)]]-J1715</f>
        <v>74.206452859369136</v>
      </c>
      <c r="U1715" s="59">
        <f>Table1[[#This Row],[Exp. Lead time]]*Table1[[#This Row],[APU
(units)]]/30</f>
        <v>145.19999999999999</v>
      </c>
      <c r="V1715" s="59">
        <f>Table1[[#This Row],[On Hand Stock (units)]]+U1715</f>
        <v>364.60645285936914</v>
      </c>
      <c r="W1715" s="59" t="str">
        <f>IF(Table1[[#This Row],[On hand quantity after purchase]]&gt;Table1[[#This Row],[APU  Projection for oct]],"Yes","No")</f>
        <v>Yes</v>
      </c>
      <c r="X1715" s="59">
        <f>AE1715-Table1[[#This Row],[On Hand Stock (units)]]</f>
        <v>8162.7986091406319</v>
      </c>
      <c r="Y1715" s="59">
        <f>MAX(Table1[[#This Row],[Qty required to meet next quarter]],Table1[[#This Row],[MOQ/One lead time demand]])</f>
        <v>8162.7986091406319</v>
      </c>
      <c r="Z1715" s="59">
        <f>Table1[[#This Row],[Qty to purchase]]*Table1[[#This Row],[Std. Price ($)]]</f>
        <v>101637.33188001362</v>
      </c>
      <c r="AA1715" s="59"/>
      <c r="AB1715" s="59"/>
      <c r="AC1715" s="61">
        <f>Table1[[#This Row],[On Hand Stock (units)]]-(12*Table1[[#This Row],[APU
(units)]])</f>
        <v>-572.5935471406309</v>
      </c>
      <c r="AD1715" s="64">
        <v>673.2</v>
      </c>
      <c r="AE1715" s="65">
        <f>AD1715*Table1[[#This Row],[Std. Price ($)]]</f>
        <v>8382.2050620000009</v>
      </c>
    </row>
    <row r="1716" spans="1:31" ht="18.5" x14ac:dyDescent="0.35">
      <c r="A1716" s="46">
        <v>3420.1533990760759</v>
      </c>
      <c r="B1716" s="47">
        <v>6.5822350000000007</v>
      </c>
      <c r="C1716" s="47">
        <v>1128.7695210725042</v>
      </c>
      <c r="D1716" s="47">
        <f>Table1[[#This Row],[On-Hand Stock ($)]]/Table1[[#This Row],[Std. Price ($)]]</f>
        <v>171.48727158366484</v>
      </c>
      <c r="E1716" s="48">
        <v>90</v>
      </c>
      <c r="F1716" s="49">
        <v>1.2</v>
      </c>
      <c r="G1716" s="48">
        <v>0.85</v>
      </c>
      <c r="H1716" s="48">
        <v>1.86</v>
      </c>
      <c r="I1716" s="48">
        <v>30</v>
      </c>
      <c r="J1716" s="55">
        <f>Table1[[#This Row],[APU
(units)]]+(Table1[[#This Row],[APU Trend]]*Table1[[#This Row],[APU
(units)]])</f>
        <v>198</v>
      </c>
      <c r="K1716" s="55" t="str">
        <f>IF(Table1[[#This Row],[On Hand Stock (units)]]&gt;J1716,"Yes","No")</f>
        <v>No</v>
      </c>
      <c r="L1716" s="55">
        <f>Table1[[#This Row],[Lead Time (days)]]/Table1[[#This Row],[S-OTD]]</f>
        <v>35.294117647058826</v>
      </c>
      <c r="M1716" s="55">
        <f>(Table1[[#This Row],[Demand variability (COV)]]/100)*E1716</f>
        <v>1.6740000000000002</v>
      </c>
      <c r="N1716" s="55">
        <f>AVERAGE(Table1[[#This Row],[Lead Time (days)]],Table1[[#This Row],[Exp. Lead time]])</f>
        <v>32.647058823529413</v>
      </c>
      <c r="O1716" s="55">
        <f>(Table1[[#This Row],[Exp. Lead time]]-N1716)^2</f>
        <v>7.0069204152249203</v>
      </c>
      <c r="P1716" s="55">
        <v>7.0069204152249203</v>
      </c>
      <c r="Q1716" s="55">
        <f>1.64*SQRT(Table1[[#This Row],[Lead Time (days)]]*(M1716^2)+Table1[[#This Row],[APU
(units)]]*P1716)</f>
        <v>43.843280320694582</v>
      </c>
      <c r="R1716" s="58">
        <f>Table1[[#This Row],[Safety Stock]]+(E1716/30)*Table1[[#This Row],[Lead Time (days)]]</f>
        <v>133.84328032069459</v>
      </c>
      <c r="S1716" s="58" t="str">
        <f>IF(Table1[[#This Row],[On Hand Stock (units)]]&gt;R1716,"yes","no")</f>
        <v>yes</v>
      </c>
      <c r="T1716" s="59">
        <f>Table1[[#This Row],[On Hand Stock (units)]]-J1716</f>
        <v>-26.512728416335165</v>
      </c>
      <c r="U1716" s="59">
        <f>Table1[[#This Row],[Exp. Lead time]]*Table1[[#This Row],[APU
(units)]]/30</f>
        <v>105.88235294117648</v>
      </c>
      <c r="V1716" s="59">
        <f>Table1[[#This Row],[On Hand Stock (units)]]+U1716</f>
        <v>277.3696245248413</v>
      </c>
      <c r="W1716" s="59" t="str">
        <f>IF(Table1[[#This Row],[On hand quantity after purchase]]&gt;Table1[[#This Row],[APU  Projection for oct]],"Yes","No")</f>
        <v>Yes</v>
      </c>
      <c r="X1716" s="59">
        <f>AE1716-Table1[[#This Row],[On Hand Stock (units)]]</f>
        <v>5871.0044584163361</v>
      </c>
      <c r="Y1716" s="59">
        <f>MAX(Table1[[#This Row],[Qty required to meet next quarter]],Table1[[#This Row],[MOQ/One lead time demand]])</f>
        <v>5871.0044584163361</v>
      </c>
      <c r="Z1716" s="59">
        <f>Table1[[#This Row],[Qty to purchase]]*Table1[[#This Row],[Std. Price ($)]]</f>
        <v>38644.33103134406</v>
      </c>
      <c r="AA1716" s="59"/>
      <c r="AB1716" s="59"/>
      <c r="AC1716" s="61">
        <f>Table1[[#This Row],[On Hand Stock (units)]]-(12*Table1[[#This Row],[APU
(units)]])</f>
        <v>-908.51272841633522</v>
      </c>
      <c r="AD1716" s="64">
        <v>918</v>
      </c>
      <c r="AE1716" s="65">
        <f>AD1716*Table1[[#This Row],[Std. Price ($)]]</f>
        <v>6042.4917300000006</v>
      </c>
    </row>
    <row r="1717" spans="1:31" ht="18.5" x14ac:dyDescent="0.35">
      <c r="A1717" s="46">
        <v>34397.375238616354</v>
      </c>
      <c r="B1717" s="47">
        <v>10.091851</v>
      </c>
      <c r="C1717" s="47">
        <v>5900.5591192387446</v>
      </c>
      <c r="D1717" s="47">
        <f>Table1[[#This Row],[On-Hand Stock ($)]]/Table1[[#This Row],[Std. Price ($)]]</f>
        <v>584.68551698184456</v>
      </c>
      <c r="E1717" s="48">
        <v>138</v>
      </c>
      <c r="F1717" s="49">
        <v>1.5</v>
      </c>
      <c r="G1717" s="48">
        <v>0.7</v>
      </c>
      <c r="H1717" s="48">
        <v>2.39</v>
      </c>
      <c r="I1717" s="48">
        <v>44</v>
      </c>
      <c r="J1717" s="55">
        <f>Table1[[#This Row],[APU
(units)]]+(Table1[[#This Row],[APU Trend]]*Table1[[#This Row],[APU
(units)]])</f>
        <v>345</v>
      </c>
      <c r="K1717" s="55" t="str">
        <f>IF(Table1[[#This Row],[On Hand Stock (units)]]&gt;J1717,"Yes","No")</f>
        <v>Yes</v>
      </c>
      <c r="L1717" s="55">
        <f>Table1[[#This Row],[Lead Time (days)]]/Table1[[#This Row],[S-OTD]]</f>
        <v>62.857142857142861</v>
      </c>
      <c r="M1717" s="55">
        <f>(Table1[[#This Row],[Demand variability (COV)]]/100)*E1717</f>
        <v>3.2982</v>
      </c>
      <c r="N1717" s="55">
        <f>AVERAGE(Table1[[#This Row],[Lead Time (days)]],Table1[[#This Row],[Exp. Lead time]])</f>
        <v>53.428571428571431</v>
      </c>
      <c r="O1717" s="55">
        <f>(Table1[[#This Row],[Exp. Lead time]]-N1717)^2</f>
        <v>88.897959183673507</v>
      </c>
      <c r="P1717" s="55">
        <v>88.897959183673507</v>
      </c>
      <c r="Q1717" s="55">
        <f>1.64*SQRT(Table1[[#This Row],[Lead Time (days)]]*(M1717^2)+Table1[[#This Row],[APU
(units)]]*P1717)</f>
        <v>185.15705887849296</v>
      </c>
      <c r="R1717" s="58">
        <f>Table1[[#This Row],[Safety Stock]]+(E1717/30)*Table1[[#This Row],[Lead Time (days)]]</f>
        <v>387.55705887849297</v>
      </c>
      <c r="S1717" s="58" t="str">
        <f>IF(Table1[[#This Row],[On Hand Stock (units)]]&gt;R1717,"yes","no")</f>
        <v>yes</v>
      </c>
      <c r="T1717" s="59">
        <f>Table1[[#This Row],[On Hand Stock (units)]]-J1717</f>
        <v>239.68551698184456</v>
      </c>
      <c r="U1717" s="59">
        <f>Table1[[#This Row],[Exp. Lead time]]*Table1[[#This Row],[APU
(units)]]/30</f>
        <v>289.14285714285717</v>
      </c>
      <c r="V1717" s="59">
        <f>Table1[[#This Row],[On Hand Stock (units)]]+U1717</f>
        <v>873.82837412470167</v>
      </c>
      <c r="W1717" s="59" t="str">
        <f>IF(Table1[[#This Row],[On hand quantity after purchase]]&gt;Table1[[#This Row],[APU  Projection for oct]],"Yes","No")</f>
        <v>Yes</v>
      </c>
      <c r="X1717" s="59">
        <f>AE1717-Table1[[#This Row],[On Hand Stock (units)]]</f>
        <v>16127.419739018154</v>
      </c>
      <c r="Y1717" s="59">
        <f>MAX(Table1[[#This Row],[Qty required to meet next quarter]],Table1[[#This Row],[MOQ/One lead time demand]])</f>
        <v>16127.419739018154</v>
      </c>
      <c r="Z1717" s="59">
        <f>Table1[[#This Row],[Qty to purchase]]*Table1[[#This Row],[Std. Price ($)]]</f>
        <v>162755.5170206301</v>
      </c>
      <c r="AA1717" s="59"/>
      <c r="AB1717" s="59"/>
      <c r="AC1717" s="61">
        <f>Table1[[#This Row],[On Hand Stock (units)]]-(12*Table1[[#This Row],[APU
(units)]])</f>
        <v>-1071.3144830181554</v>
      </c>
      <c r="AD1717" s="64">
        <v>1656</v>
      </c>
      <c r="AE1717" s="65">
        <f>AD1717*Table1[[#This Row],[Std. Price ($)]]</f>
        <v>16712.105255999999</v>
      </c>
    </row>
    <row r="1718" spans="1:31" ht="18.5" x14ac:dyDescent="0.35">
      <c r="A1718" s="46">
        <v>94232.442561845193</v>
      </c>
      <c r="B1718" s="47">
        <v>19.341113000000004</v>
      </c>
      <c r="C1718" s="47">
        <v>4742.5274504272284</v>
      </c>
      <c r="D1718" s="47">
        <f>Table1[[#This Row],[On-Hand Stock ($)]]/Table1[[#This Row],[Std. Price ($)]]</f>
        <v>245.20447455258793</v>
      </c>
      <c r="E1718" s="48">
        <v>154</v>
      </c>
      <c r="F1718" s="49">
        <v>-0.6</v>
      </c>
      <c r="G1718" s="48">
        <v>1</v>
      </c>
      <c r="H1718" s="48">
        <v>0.89</v>
      </c>
      <c r="I1718" s="48">
        <v>44</v>
      </c>
      <c r="J1718" s="55">
        <f>Table1[[#This Row],[APU
(units)]]+(Table1[[#This Row],[APU Trend]]*Table1[[#This Row],[APU
(units)]])</f>
        <v>61.600000000000009</v>
      </c>
      <c r="K1718" s="55" t="str">
        <f>IF(Table1[[#This Row],[On Hand Stock (units)]]&gt;J1718,"Yes","No")</f>
        <v>Yes</v>
      </c>
      <c r="L1718" s="55">
        <f>Table1[[#This Row],[Lead Time (days)]]/Table1[[#This Row],[S-OTD]]</f>
        <v>44</v>
      </c>
      <c r="M1718" s="55">
        <f>(Table1[[#This Row],[Demand variability (COV)]]/100)*E1718</f>
        <v>1.3706</v>
      </c>
      <c r="N1718" s="55">
        <f>AVERAGE(Table1[[#This Row],[Lead Time (days)]],Table1[[#This Row],[Exp. Lead time]])</f>
        <v>44</v>
      </c>
      <c r="O1718" s="55">
        <f>(Table1[[#This Row],[Exp. Lead time]]-N1718)^2</f>
        <v>0</v>
      </c>
      <c r="P1718" s="55">
        <v>0</v>
      </c>
      <c r="Q1718" s="55">
        <f>1.64*SQRT(Table1[[#This Row],[Lead Time (days)]]*(M1718^2)+Table1[[#This Row],[APU
(units)]]*P1718)</f>
        <v>14.910112275528443</v>
      </c>
      <c r="R1718" s="58">
        <f>Table1[[#This Row],[Safety Stock]]+(E1718/30)*Table1[[#This Row],[Lead Time (days)]]</f>
        <v>240.77677894219511</v>
      </c>
      <c r="S1718" s="58" t="str">
        <f>IF(Table1[[#This Row],[On Hand Stock (units)]]&gt;R1718,"yes","no")</f>
        <v>yes</v>
      </c>
      <c r="T1718" s="59">
        <f>Table1[[#This Row],[On Hand Stock (units)]]-J1718</f>
        <v>183.60447455258793</v>
      </c>
      <c r="U1718" s="59">
        <f>Table1[[#This Row],[Exp. Lead time]]*Table1[[#This Row],[APU
(units)]]/30</f>
        <v>225.86666666666667</v>
      </c>
      <c r="V1718" s="59">
        <f>Table1[[#This Row],[On Hand Stock (units)]]+U1718</f>
        <v>471.07114121925463</v>
      </c>
      <c r="W1718" s="59" t="str">
        <f>IF(Table1[[#This Row],[On hand quantity after purchase]]&gt;Table1[[#This Row],[APU  Projection for oct]],"Yes","No")</f>
        <v>Yes</v>
      </c>
      <c r="X1718" s="59">
        <f>AE1718-Table1[[#This Row],[On Hand Stock (units)]]</f>
        <v>-2032.3233157525876</v>
      </c>
      <c r="Y1718" s="59">
        <f>MAX(Table1[[#This Row],[Qty required to meet next quarter]],Table1[[#This Row],[MOQ/One lead time demand]])</f>
        <v>225.86666666666667</v>
      </c>
      <c r="Z1718" s="59">
        <f>Table1[[#This Row],[Qty to purchase]]*Table1[[#This Row],[Std. Price ($)]]</f>
        <v>4368.5127229333339</v>
      </c>
      <c r="AA1718" s="59"/>
      <c r="AB1718" s="59"/>
      <c r="AC1718" s="61">
        <f>Table1[[#This Row],[On Hand Stock (units)]]-(12*Table1[[#This Row],[APU
(units)]])</f>
        <v>-1602.795525447412</v>
      </c>
      <c r="AD1718" s="64">
        <v>-92.399999999999963</v>
      </c>
      <c r="AE1718" s="65">
        <f>AD1718*Table1[[#This Row],[Std. Price ($)]]</f>
        <v>-1787.1188411999997</v>
      </c>
    </row>
    <row r="1719" spans="1:31" ht="18.5" x14ac:dyDescent="0.35">
      <c r="A1719" s="46">
        <v>57896.991300915666</v>
      </c>
      <c r="B1719" s="47">
        <v>5.7287670000000013</v>
      </c>
      <c r="C1719" s="47">
        <v>911.67713089872473</v>
      </c>
      <c r="D1719" s="47">
        <f>Table1[[#This Row],[On-Hand Stock ($)]]/Table1[[#This Row],[Std. Price ($)]]</f>
        <v>159.14020083182376</v>
      </c>
      <c r="E1719" s="48">
        <v>236</v>
      </c>
      <c r="F1719" s="49">
        <v>0.2</v>
      </c>
      <c r="G1719" s="48">
        <v>1</v>
      </c>
      <c r="H1719" s="48">
        <v>1.17</v>
      </c>
      <c r="I1719" s="48">
        <v>11</v>
      </c>
      <c r="J1719" s="55">
        <f>Table1[[#This Row],[APU
(units)]]+(Table1[[#This Row],[APU Trend]]*Table1[[#This Row],[APU
(units)]])</f>
        <v>283.2</v>
      </c>
      <c r="K1719" s="55" t="str">
        <f>IF(Table1[[#This Row],[On Hand Stock (units)]]&gt;J1719,"Yes","No")</f>
        <v>No</v>
      </c>
      <c r="L1719" s="55">
        <f>Table1[[#This Row],[Lead Time (days)]]/Table1[[#This Row],[S-OTD]]</f>
        <v>11</v>
      </c>
      <c r="M1719" s="55">
        <f>(Table1[[#This Row],[Demand variability (COV)]]/100)*E1719</f>
        <v>2.7611999999999997</v>
      </c>
      <c r="N1719" s="55">
        <f>AVERAGE(Table1[[#This Row],[Lead Time (days)]],Table1[[#This Row],[Exp. Lead time]])</f>
        <v>11</v>
      </c>
      <c r="O1719" s="55">
        <f>(Table1[[#This Row],[Exp. Lead time]]-N1719)^2</f>
        <v>0</v>
      </c>
      <c r="P1719" s="55">
        <v>0</v>
      </c>
      <c r="Q1719" s="55">
        <f>1.64*SQRT(Table1[[#This Row],[Lead Time (days)]]*(M1719^2)+Table1[[#This Row],[APU
(units)]]*P1719)</f>
        <v>15.0188975686521</v>
      </c>
      <c r="R1719" s="58">
        <f>Table1[[#This Row],[Safety Stock]]+(E1719/30)*Table1[[#This Row],[Lead Time (days)]]</f>
        <v>101.55223090198544</v>
      </c>
      <c r="S1719" s="58" t="str">
        <f>IF(Table1[[#This Row],[On Hand Stock (units)]]&gt;R1719,"yes","no")</f>
        <v>yes</v>
      </c>
      <c r="T1719" s="59">
        <f>Table1[[#This Row],[On Hand Stock (units)]]-J1719</f>
        <v>-124.05979916817623</v>
      </c>
      <c r="U1719" s="59">
        <f>Table1[[#This Row],[Exp. Lead time]]*Table1[[#This Row],[APU
(units)]]/30</f>
        <v>86.533333333333331</v>
      </c>
      <c r="V1719" s="59">
        <f>Table1[[#This Row],[On Hand Stock (units)]]+U1719</f>
        <v>245.67353416515709</v>
      </c>
      <c r="W1719" s="59" t="str">
        <f>IF(Table1[[#This Row],[On hand quantity after purchase]]&gt;Table1[[#This Row],[APU  Projection for oct]],"Yes","No")</f>
        <v>No</v>
      </c>
      <c r="X1719" s="59">
        <f>AE1719-Table1[[#This Row],[On Hand Stock (units)]]</f>
        <v>5519.2136495681771</v>
      </c>
      <c r="Y1719" s="59">
        <f>MAX(Table1[[#This Row],[Qty required to meet next quarter]],Table1[[#This Row],[MOQ/One lead time demand]])</f>
        <v>5519.2136495681771</v>
      </c>
      <c r="Z1719" s="59">
        <f>Table1[[#This Row],[Qty to purchase]]*Table1[[#This Row],[Std. Price ($)]]</f>
        <v>31618.289021595745</v>
      </c>
      <c r="AA1719" s="59"/>
      <c r="AB1719" s="59"/>
      <c r="AC1719" s="61">
        <f>Table1[[#This Row],[On Hand Stock (units)]]-(12*Table1[[#This Row],[APU
(units)]])</f>
        <v>-2672.8597991681763</v>
      </c>
      <c r="AD1719" s="64">
        <v>991.19999999999993</v>
      </c>
      <c r="AE1719" s="65">
        <f>AD1719*Table1[[#This Row],[Std. Price ($)]]</f>
        <v>5678.3538504000007</v>
      </c>
    </row>
    <row r="1720" spans="1:31" ht="18.5" x14ac:dyDescent="0.35">
      <c r="A1720" s="46">
        <v>57760.559021345558</v>
      </c>
      <c r="B1720" s="47">
        <v>27.872174000000001</v>
      </c>
      <c r="C1720" s="47">
        <v>4085.7227869572407</v>
      </c>
      <c r="D1720" s="47">
        <f>Table1[[#This Row],[On-Hand Stock ($)]]/Table1[[#This Row],[Std. Price ($)]]</f>
        <v>146.58787602851649</v>
      </c>
      <c r="E1720" s="48">
        <v>130</v>
      </c>
      <c r="F1720" s="49">
        <v>-0.6</v>
      </c>
      <c r="G1720" s="48">
        <v>1</v>
      </c>
      <c r="H1720" s="48">
        <v>0.68</v>
      </c>
      <c r="I1720" s="48">
        <v>41</v>
      </c>
      <c r="J1720" s="55">
        <f>Table1[[#This Row],[APU
(units)]]+(Table1[[#This Row],[APU Trend]]*Table1[[#This Row],[APU
(units)]])</f>
        <v>52</v>
      </c>
      <c r="K1720" s="55" t="str">
        <f>IF(Table1[[#This Row],[On Hand Stock (units)]]&gt;J1720,"Yes","No")</f>
        <v>Yes</v>
      </c>
      <c r="L1720" s="55">
        <f>Table1[[#This Row],[Lead Time (days)]]/Table1[[#This Row],[S-OTD]]</f>
        <v>41</v>
      </c>
      <c r="M1720" s="55">
        <f>(Table1[[#This Row],[Demand variability (COV)]]/100)*E1720</f>
        <v>0.88400000000000012</v>
      </c>
      <c r="N1720" s="55">
        <f>AVERAGE(Table1[[#This Row],[Lead Time (days)]],Table1[[#This Row],[Exp. Lead time]])</f>
        <v>41</v>
      </c>
      <c r="O1720" s="55">
        <f>(Table1[[#This Row],[Exp. Lead time]]-N1720)^2</f>
        <v>0</v>
      </c>
      <c r="P1720" s="55">
        <v>0</v>
      </c>
      <c r="Q1720" s="55">
        <f>1.64*SQRT(Table1[[#This Row],[Lead Time (days)]]*(M1720^2)+Table1[[#This Row],[APU
(units)]]*P1720)</f>
        <v>9.2829933944606484</v>
      </c>
      <c r="R1720" s="58">
        <f>Table1[[#This Row],[Safety Stock]]+(E1720/30)*Table1[[#This Row],[Lead Time (days)]]</f>
        <v>186.9496600611273</v>
      </c>
      <c r="S1720" s="58" t="str">
        <f>IF(Table1[[#This Row],[On Hand Stock (units)]]&gt;R1720,"yes","no")</f>
        <v>no</v>
      </c>
      <c r="T1720" s="59">
        <f>Table1[[#This Row],[On Hand Stock (units)]]-J1720</f>
        <v>94.58787602851649</v>
      </c>
      <c r="U1720" s="59">
        <f>Table1[[#This Row],[Exp. Lead time]]*Table1[[#This Row],[APU
(units)]]/30</f>
        <v>177.66666666666666</v>
      </c>
      <c r="V1720" s="59">
        <f>Table1[[#This Row],[On Hand Stock (units)]]+U1720</f>
        <v>324.25454269518315</v>
      </c>
      <c r="W1720" s="59" t="str">
        <f>IF(Table1[[#This Row],[On hand quantity after purchase]]&gt;Table1[[#This Row],[APU  Projection for oct]],"Yes","No")</f>
        <v>Yes</v>
      </c>
      <c r="X1720" s="59">
        <f>AE1720-Table1[[#This Row],[On Hand Stock (units)]]</f>
        <v>-2320.6174480285158</v>
      </c>
      <c r="Y1720" s="59">
        <f>MAX(Table1[[#This Row],[Qty required to meet next quarter]],Table1[[#This Row],[MOQ/One lead time demand]])</f>
        <v>177.66666666666666</v>
      </c>
      <c r="Z1720" s="59">
        <f>Table1[[#This Row],[Qty to purchase]]*Table1[[#This Row],[Std. Price ($)]]</f>
        <v>4951.9562473333335</v>
      </c>
      <c r="AA1720" s="59"/>
      <c r="AB1720" s="59"/>
      <c r="AC1720" s="61">
        <f>Table1[[#This Row],[On Hand Stock (units)]]-(12*Table1[[#This Row],[APU
(units)]])</f>
        <v>-1413.4121239714834</v>
      </c>
      <c r="AD1720" s="64">
        <v>-77.999999999999972</v>
      </c>
      <c r="AE1720" s="65">
        <f>AD1720*Table1[[#This Row],[Std. Price ($)]]</f>
        <v>-2174.0295719999995</v>
      </c>
    </row>
    <row r="1721" spans="1:31" ht="18.5" x14ac:dyDescent="0.35">
      <c r="A1721" s="46">
        <v>70410.774632964502</v>
      </c>
      <c r="B1721" s="47">
        <v>119.78957100000001</v>
      </c>
      <c r="C1721" s="47">
        <v>14597.491021990654</v>
      </c>
      <c r="D1721" s="47">
        <f>Table1[[#This Row],[On-Hand Stock ($)]]/Table1[[#This Row],[Std. Price ($)]]</f>
        <v>121.8594481984634</v>
      </c>
      <c r="E1721" s="48">
        <v>162</v>
      </c>
      <c r="F1721" s="49">
        <v>-0.4</v>
      </c>
      <c r="G1721" s="48">
        <v>0.82</v>
      </c>
      <c r="H1721" s="48">
        <v>0.62</v>
      </c>
      <c r="I1721" s="48">
        <v>30</v>
      </c>
      <c r="J1721" s="55">
        <f>Table1[[#This Row],[APU
(units)]]+(Table1[[#This Row],[APU Trend]]*Table1[[#This Row],[APU
(units)]])</f>
        <v>97.2</v>
      </c>
      <c r="K1721" s="55" t="str">
        <f>IF(Table1[[#This Row],[On Hand Stock (units)]]&gt;J1721,"Yes","No")</f>
        <v>Yes</v>
      </c>
      <c r="L1721" s="55">
        <f>Table1[[#This Row],[Lead Time (days)]]/Table1[[#This Row],[S-OTD]]</f>
        <v>36.585365853658537</v>
      </c>
      <c r="M1721" s="55">
        <f>(Table1[[#This Row],[Demand variability (COV)]]/100)*E1721</f>
        <v>1.0044</v>
      </c>
      <c r="N1721" s="55">
        <f>AVERAGE(Table1[[#This Row],[Lead Time (days)]],Table1[[#This Row],[Exp. Lead time]])</f>
        <v>33.292682926829272</v>
      </c>
      <c r="O1721" s="55">
        <f>(Table1[[#This Row],[Exp. Lead time]]-N1721)^2</f>
        <v>10.841760856632934</v>
      </c>
      <c r="P1721" s="55">
        <v>10.841760856632934</v>
      </c>
      <c r="Q1721" s="55">
        <f>1.64*SQRT(Table1[[#This Row],[Lead Time (days)]]*(M1721^2)+Table1[[#This Row],[APU
(units)]]*P1721)</f>
        <v>69.320412697268821</v>
      </c>
      <c r="R1721" s="58">
        <f>Table1[[#This Row],[Safety Stock]]+(E1721/30)*Table1[[#This Row],[Lead Time (days)]]</f>
        <v>231.32041269726881</v>
      </c>
      <c r="S1721" s="58" t="str">
        <f>IF(Table1[[#This Row],[On Hand Stock (units)]]&gt;R1721,"yes","no")</f>
        <v>no</v>
      </c>
      <c r="T1721" s="59">
        <f>Table1[[#This Row],[On Hand Stock (units)]]-J1721</f>
        <v>24.659448198463394</v>
      </c>
      <c r="U1721" s="59">
        <f>Table1[[#This Row],[Exp. Lead time]]*Table1[[#This Row],[APU
(units)]]/30</f>
        <v>197.5609756097561</v>
      </c>
      <c r="V1721" s="59">
        <f>Table1[[#This Row],[On Hand Stock (units)]]+U1721</f>
        <v>319.42042380821948</v>
      </c>
      <c r="W1721" s="59" t="str">
        <f>IF(Table1[[#This Row],[On hand quantity after purchase]]&gt;Table1[[#This Row],[APU  Projection for oct]],"Yes","No")</f>
        <v>Yes</v>
      </c>
      <c r="X1721" s="59">
        <f>AE1721-Table1[[#This Row],[On Hand Stock (units)]]</f>
        <v>11521.686853001536</v>
      </c>
      <c r="Y1721" s="59">
        <f>MAX(Table1[[#This Row],[Qty required to meet next quarter]],Table1[[#This Row],[MOQ/One lead time demand]])</f>
        <v>11521.686853001536</v>
      </c>
      <c r="Z1721" s="59">
        <f>Table1[[#This Row],[Qty to purchase]]*Table1[[#This Row],[Std. Price ($)]]</f>
        <v>1380177.9253173943</v>
      </c>
      <c r="AA1721" s="59"/>
      <c r="AB1721" s="59"/>
      <c r="AC1721" s="61">
        <f>Table1[[#This Row],[On Hand Stock (units)]]-(12*Table1[[#This Row],[APU
(units)]])</f>
        <v>-1822.1405518015365</v>
      </c>
      <c r="AD1721" s="64">
        <v>97.199999999999989</v>
      </c>
      <c r="AE1721" s="65">
        <f>AD1721*Table1[[#This Row],[Std. Price ($)]]</f>
        <v>11643.5463012</v>
      </c>
    </row>
    <row r="1722" spans="1:31" ht="18.5" x14ac:dyDescent="0.35">
      <c r="A1722" s="46">
        <v>36898.133037413347</v>
      </c>
      <c r="B1722" s="47">
        <v>695.58856400000013</v>
      </c>
      <c r="C1722" s="47">
        <v>47771.289310027161</v>
      </c>
      <c r="D1722" s="47">
        <f>Table1[[#This Row],[On-Hand Stock ($)]]/Table1[[#This Row],[Std. Price ($)]]</f>
        <v>68.677508203005985</v>
      </c>
      <c r="E1722" s="48">
        <v>138</v>
      </c>
      <c r="F1722" s="49">
        <v>-0.2</v>
      </c>
      <c r="G1722" s="48">
        <v>0.82</v>
      </c>
      <c r="H1722" s="48">
        <v>0.79</v>
      </c>
      <c r="I1722" s="48">
        <v>16</v>
      </c>
      <c r="J1722" s="55">
        <f>Table1[[#This Row],[APU
(units)]]+(Table1[[#This Row],[APU Trend]]*Table1[[#This Row],[APU
(units)]])</f>
        <v>110.4</v>
      </c>
      <c r="K1722" s="55" t="str">
        <f>IF(Table1[[#This Row],[On Hand Stock (units)]]&gt;J1722,"Yes","No")</f>
        <v>No</v>
      </c>
      <c r="L1722" s="55">
        <f>Table1[[#This Row],[Lead Time (days)]]/Table1[[#This Row],[S-OTD]]</f>
        <v>19.512195121951219</v>
      </c>
      <c r="M1722" s="55">
        <f>(Table1[[#This Row],[Demand variability (COV)]]/100)*E1722</f>
        <v>1.0902000000000001</v>
      </c>
      <c r="N1722" s="55">
        <f>AVERAGE(Table1[[#This Row],[Lead Time (days)]],Table1[[#This Row],[Exp. Lead time]])</f>
        <v>17.756097560975611</v>
      </c>
      <c r="O1722" s="55">
        <f>(Table1[[#This Row],[Exp. Lead time]]-N1722)^2</f>
        <v>3.0838786436644785</v>
      </c>
      <c r="P1722" s="55">
        <v>3.0838786436644785</v>
      </c>
      <c r="Q1722" s="55">
        <f>1.64*SQRT(Table1[[#This Row],[Lead Time (days)]]*(M1722^2)+Table1[[#This Row],[APU
(units)]]*P1722)</f>
        <v>34.579967966019595</v>
      </c>
      <c r="R1722" s="58">
        <f>Table1[[#This Row],[Safety Stock]]+(E1722/30)*Table1[[#This Row],[Lead Time (days)]]</f>
        <v>108.17996796601959</v>
      </c>
      <c r="S1722" s="58" t="str">
        <f>IF(Table1[[#This Row],[On Hand Stock (units)]]&gt;R1722,"yes","no")</f>
        <v>no</v>
      </c>
      <c r="T1722" s="59">
        <f>Table1[[#This Row],[On Hand Stock (units)]]-J1722</f>
        <v>-41.722491796994021</v>
      </c>
      <c r="U1722" s="59">
        <f>Table1[[#This Row],[Exp. Lead time]]*Table1[[#This Row],[APU
(units)]]/30</f>
        <v>89.756097560975604</v>
      </c>
      <c r="V1722" s="59">
        <f>Table1[[#This Row],[On Hand Stock (units)]]+U1722</f>
        <v>158.43360576398157</v>
      </c>
      <c r="W1722" s="59" t="str">
        <f>IF(Table1[[#This Row],[On hand quantity after purchase]]&gt;Table1[[#This Row],[APU  Projection for oct]],"Yes","No")</f>
        <v>Yes</v>
      </c>
      <c r="X1722" s="59">
        <f>AE1722-Table1[[#This Row],[On Hand Stock (units)]]</f>
        <v>172715.52178939703</v>
      </c>
      <c r="Y1722" s="59">
        <f>MAX(Table1[[#This Row],[Qty required to meet next quarter]],Table1[[#This Row],[MOQ/One lead time demand]])</f>
        <v>172715.52178939703</v>
      </c>
      <c r="Z1722" s="59">
        <f>Table1[[#This Row],[Qty to purchase]]*Table1[[#This Row],[Std. Price ($)]]</f>
        <v>120138941.78199741</v>
      </c>
      <c r="AA1722" s="59"/>
      <c r="AB1722" s="59"/>
      <c r="AC1722" s="61">
        <f>Table1[[#This Row],[On Hand Stock (units)]]-(12*Table1[[#This Row],[APU
(units)]])</f>
        <v>-1587.322491796994</v>
      </c>
      <c r="AD1722" s="64">
        <v>248.39999999999998</v>
      </c>
      <c r="AE1722" s="65">
        <f>AD1722*Table1[[#This Row],[Std. Price ($)]]</f>
        <v>172784.19929760002</v>
      </c>
    </row>
    <row r="1723" spans="1:31" ht="18.5" x14ac:dyDescent="0.35">
      <c r="A1723" s="46">
        <v>88394.376693669852</v>
      </c>
      <c r="B1723" s="47">
        <v>136.60172900000001</v>
      </c>
      <c r="C1723" s="47">
        <v>17545.67140158714</v>
      </c>
      <c r="D1723" s="47">
        <f>Table1[[#This Row],[On-Hand Stock ($)]]/Table1[[#This Row],[Std. Price ($)]]</f>
        <v>128.44399210779491</v>
      </c>
      <c r="E1723" s="48">
        <v>162</v>
      </c>
      <c r="F1723" s="49">
        <v>0.8</v>
      </c>
      <c r="G1723" s="48">
        <v>0.7</v>
      </c>
      <c r="H1723" s="48">
        <v>0.84</v>
      </c>
      <c r="I1723" s="48">
        <v>23</v>
      </c>
      <c r="J1723" s="55">
        <f>Table1[[#This Row],[APU
(units)]]+(Table1[[#This Row],[APU Trend]]*Table1[[#This Row],[APU
(units)]])</f>
        <v>291.60000000000002</v>
      </c>
      <c r="K1723" s="55" t="str">
        <f>IF(Table1[[#This Row],[On Hand Stock (units)]]&gt;J1723,"Yes","No")</f>
        <v>No</v>
      </c>
      <c r="L1723" s="55">
        <f>Table1[[#This Row],[Lead Time (days)]]/Table1[[#This Row],[S-OTD]]</f>
        <v>32.857142857142861</v>
      </c>
      <c r="M1723" s="55">
        <f>(Table1[[#This Row],[Demand variability (COV)]]/100)*E1723</f>
        <v>1.3608</v>
      </c>
      <c r="N1723" s="55">
        <f>AVERAGE(Table1[[#This Row],[Lead Time (days)]],Table1[[#This Row],[Exp. Lead time]])</f>
        <v>27.928571428571431</v>
      </c>
      <c r="O1723" s="55">
        <f>(Table1[[#This Row],[Exp. Lead time]]-N1723)^2</f>
        <v>24.290816326530631</v>
      </c>
      <c r="P1723" s="55">
        <v>24.290816326530631</v>
      </c>
      <c r="Q1723" s="55">
        <f>1.64*SQRT(Table1[[#This Row],[Lead Time (days)]]*(M1723^2)+Table1[[#This Row],[APU
(units)]]*P1723)</f>
        <v>103.43321651311666</v>
      </c>
      <c r="R1723" s="58">
        <f>Table1[[#This Row],[Safety Stock]]+(E1723/30)*Table1[[#This Row],[Lead Time (days)]]</f>
        <v>227.63321651311668</v>
      </c>
      <c r="S1723" s="58" t="str">
        <f>IF(Table1[[#This Row],[On Hand Stock (units)]]&gt;R1723,"yes","no")</f>
        <v>no</v>
      </c>
      <c r="T1723" s="59">
        <f>Table1[[#This Row],[On Hand Stock (units)]]-J1723</f>
        <v>-163.15600789220511</v>
      </c>
      <c r="U1723" s="59">
        <f>Table1[[#This Row],[Exp. Lead time]]*Table1[[#This Row],[APU
(units)]]/30</f>
        <v>177.42857142857144</v>
      </c>
      <c r="V1723" s="59">
        <f>Table1[[#This Row],[On Hand Stock (units)]]+U1723</f>
        <v>305.87256353636633</v>
      </c>
      <c r="W1723" s="59" t="str">
        <f>IF(Table1[[#This Row],[On hand quantity after purchase]]&gt;Table1[[#This Row],[APU  Projection for oct]],"Yes","No")</f>
        <v>Yes</v>
      </c>
      <c r="X1723" s="59">
        <f>AE1723-Table1[[#This Row],[On Hand Stock (units)]]</f>
        <v>172481.5007722922</v>
      </c>
      <c r="Y1723" s="59">
        <f>MAX(Table1[[#This Row],[Qty required to meet next quarter]],Table1[[#This Row],[MOQ/One lead time demand]])</f>
        <v>172481.5007722922</v>
      </c>
      <c r="Z1723" s="59">
        <f>Table1[[#This Row],[Qty to purchase]]*Table1[[#This Row],[Std. Price ($)]]</f>
        <v>23561271.22600995</v>
      </c>
      <c r="AA1723" s="59"/>
      <c r="AB1723" s="59"/>
      <c r="AC1723" s="61">
        <f>Table1[[#This Row],[On Hand Stock (units)]]-(12*Table1[[#This Row],[APU
(units)]])</f>
        <v>-1815.5560078922051</v>
      </c>
      <c r="AD1723" s="64">
        <v>1263.5999999999999</v>
      </c>
      <c r="AE1723" s="65">
        <f>AD1723*Table1[[#This Row],[Std. Price ($)]]</f>
        <v>172609.94476439999</v>
      </c>
    </row>
    <row r="1724" spans="1:31" ht="18.5" x14ac:dyDescent="0.35">
      <c r="A1724" s="46">
        <v>11299.550721870966</v>
      </c>
      <c r="B1724" s="47">
        <v>33.332035000000005</v>
      </c>
      <c r="C1724" s="47">
        <v>7954.1879458976127</v>
      </c>
      <c r="D1724" s="47">
        <f>Table1[[#This Row],[On-Hand Stock ($)]]/Table1[[#This Row],[Std. Price ($)]]</f>
        <v>238.63493320757678</v>
      </c>
      <c r="E1724" s="48">
        <v>162</v>
      </c>
      <c r="F1724" s="49">
        <v>1.5</v>
      </c>
      <c r="G1724" s="48">
        <v>0.82</v>
      </c>
      <c r="H1724" s="48">
        <v>1.63</v>
      </c>
      <c r="I1724" s="48">
        <v>23</v>
      </c>
      <c r="J1724" s="55">
        <f>Table1[[#This Row],[APU
(units)]]+(Table1[[#This Row],[APU Trend]]*Table1[[#This Row],[APU
(units)]])</f>
        <v>405</v>
      </c>
      <c r="K1724" s="55" t="str">
        <f>IF(Table1[[#This Row],[On Hand Stock (units)]]&gt;J1724,"Yes","No")</f>
        <v>No</v>
      </c>
      <c r="L1724" s="55">
        <f>Table1[[#This Row],[Lead Time (days)]]/Table1[[#This Row],[S-OTD]]</f>
        <v>28.04878048780488</v>
      </c>
      <c r="M1724" s="55">
        <f>(Table1[[#This Row],[Demand variability (COV)]]/100)*E1724</f>
        <v>2.6405999999999996</v>
      </c>
      <c r="N1724" s="55">
        <f>AVERAGE(Table1[[#This Row],[Lead Time (days)]],Table1[[#This Row],[Exp. Lead time]])</f>
        <v>25.524390243902438</v>
      </c>
      <c r="O1724" s="55">
        <f>(Table1[[#This Row],[Exp. Lead time]]-N1724)^2</f>
        <v>6.372546103509829</v>
      </c>
      <c r="P1724" s="55">
        <v>6.372546103509829</v>
      </c>
      <c r="Q1724" s="55">
        <f>1.64*SQRT(Table1[[#This Row],[Lead Time (days)]]*(M1724^2)+Table1[[#This Row],[APU
(units)]]*P1724)</f>
        <v>56.638822630456339</v>
      </c>
      <c r="R1724" s="58">
        <f>Table1[[#This Row],[Safety Stock]]+(E1724/30)*Table1[[#This Row],[Lead Time (days)]]</f>
        <v>180.83882263045635</v>
      </c>
      <c r="S1724" s="58" t="str">
        <f>IF(Table1[[#This Row],[On Hand Stock (units)]]&gt;R1724,"yes","no")</f>
        <v>yes</v>
      </c>
      <c r="T1724" s="59">
        <f>Table1[[#This Row],[On Hand Stock (units)]]-J1724</f>
        <v>-166.36506679242322</v>
      </c>
      <c r="U1724" s="59">
        <f>Table1[[#This Row],[Exp. Lead time]]*Table1[[#This Row],[APU
(units)]]/30</f>
        <v>151.46341463414635</v>
      </c>
      <c r="V1724" s="59">
        <f>Table1[[#This Row],[On Hand Stock (units)]]+U1724</f>
        <v>390.09834784172313</v>
      </c>
      <c r="W1724" s="59" t="str">
        <f>IF(Table1[[#This Row],[On hand quantity after purchase]]&gt;Table1[[#This Row],[APU  Projection for oct]],"Yes","No")</f>
        <v>No</v>
      </c>
      <c r="X1724" s="59">
        <f>AE1724-Table1[[#This Row],[On Hand Stock (units)]]</f>
        <v>64558.841106792432</v>
      </c>
      <c r="Y1724" s="59">
        <f>MAX(Table1[[#This Row],[Qty required to meet next quarter]],Table1[[#This Row],[MOQ/One lead time demand]])</f>
        <v>64558.841106792432</v>
      </c>
      <c r="Z1724" s="59">
        <f>Table1[[#This Row],[Qty to purchase]]*Table1[[#This Row],[Std. Price ($)]]</f>
        <v>2151877.5513310442</v>
      </c>
      <c r="AA1724" s="59"/>
      <c r="AB1724" s="59"/>
      <c r="AC1724" s="61">
        <f>Table1[[#This Row],[On Hand Stock (units)]]-(12*Table1[[#This Row],[APU
(units)]])</f>
        <v>-1705.3650667924232</v>
      </c>
      <c r="AD1724" s="64">
        <v>1944</v>
      </c>
      <c r="AE1724" s="65">
        <f>AD1724*Table1[[#This Row],[Std. Price ($)]]</f>
        <v>64797.476040000009</v>
      </c>
    </row>
    <row r="1725" spans="1:31" ht="18.5" x14ac:dyDescent="0.35">
      <c r="A1725" s="46">
        <v>78565.349731414244</v>
      </c>
      <c r="B1725" s="47">
        <v>6.9563560000000004</v>
      </c>
      <c r="C1725" s="47">
        <v>4568.9025401680956</v>
      </c>
      <c r="D1725" s="47">
        <f>Table1[[#This Row],[On-Hand Stock ($)]]/Table1[[#This Row],[Std. Price ($)]]</f>
        <v>656.79538829928993</v>
      </c>
      <c r="E1725" s="48">
        <v>268</v>
      </c>
      <c r="F1725" s="49">
        <v>1.5</v>
      </c>
      <c r="G1725" s="48">
        <v>0.85</v>
      </c>
      <c r="H1725" s="48">
        <v>1.23</v>
      </c>
      <c r="I1725" s="48">
        <v>46</v>
      </c>
      <c r="J1725" s="55">
        <f>Table1[[#This Row],[APU
(units)]]+(Table1[[#This Row],[APU Trend]]*Table1[[#This Row],[APU
(units)]])</f>
        <v>670</v>
      </c>
      <c r="K1725" s="55" t="str">
        <f>IF(Table1[[#This Row],[On Hand Stock (units)]]&gt;J1725,"Yes","No")</f>
        <v>No</v>
      </c>
      <c r="L1725" s="55">
        <f>Table1[[#This Row],[Lead Time (days)]]/Table1[[#This Row],[S-OTD]]</f>
        <v>54.117647058823529</v>
      </c>
      <c r="M1725" s="55">
        <f>(Table1[[#This Row],[Demand variability (COV)]]/100)*E1725</f>
        <v>3.2964000000000002</v>
      </c>
      <c r="N1725" s="55">
        <f>AVERAGE(Table1[[#This Row],[Lead Time (days)]],Table1[[#This Row],[Exp. Lead time]])</f>
        <v>50.058823529411768</v>
      </c>
      <c r="O1725" s="55">
        <f>(Table1[[#This Row],[Exp. Lead time]]-N1725)^2</f>
        <v>16.474048442906543</v>
      </c>
      <c r="P1725" s="55">
        <v>16.474048442906543</v>
      </c>
      <c r="Q1725" s="55">
        <f>1.64*SQRT(Table1[[#This Row],[Lead Time (days)]]*(M1725^2)+Table1[[#This Row],[APU
(units)]]*P1725)</f>
        <v>114.97432403664324</v>
      </c>
      <c r="R1725" s="58">
        <f>Table1[[#This Row],[Safety Stock]]+(E1725/30)*Table1[[#This Row],[Lead Time (days)]]</f>
        <v>525.90765736997662</v>
      </c>
      <c r="S1725" s="58" t="str">
        <f>IF(Table1[[#This Row],[On Hand Stock (units)]]&gt;R1725,"yes","no")</f>
        <v>yes</v>
      </c>
      <c r="T1725" s="59">
        <f>Table1[[#This Row],[On Hand Stock (units)]]-J1725</f>
        <v>-13.204611700710075</v>
      </c>
      <c r="U1725" s="59">
        <f>Table1[[#This Row],[Exp. Lead time]]*Table1[[#This Row],[APU
(units)]]/30</f>
        <v>483.45098039215685</v>
      </c>
      <c r="V1725" s="59">
        <f>Table1[[#This Row],[On Hand Stock (units)]]+U1725</f>
        <v>1140.2463686914468</v>
      </c>
      <c r="W1725" s="59" t="str">
        <f>IF(Table1[[#This Row],[On hand quantity after purchase]]&gt;Table1[[#This Row],[APU  Projection for oct]],"Yes","No")</f>
        <v>Yes</v>
      </c>
      <c r="X1725" s="59">
        <f>AE1725-Table1[[#This Row],[On Hand Stock (units)]]</f>
        <v>21714.845507700709</v>
      </c>
      <c r="Y1725" s="59">
        <f>MAX(Table1[[#This Row],[Qty required to meet next quarter]],Table1[[#This Row],[MOQ/One lead time demand]])</f>
        <v>21714.845507700709</v>
      </c>
      <c r="Z1725" s="59">
        <f>Table1[[#This Row],[Qty to purchase]]*Table1[[#This Row],[Std. Price ($)]]</f>
        <v>151056.19583656688</v>
      </c>
      <c r="AA1725" s="59"/>
      <c r="AB1725" s="59"/>
      <c r="AC1725" s="61">
        <f>Table1[[#This Row],[On Hand Stock (units)]]-(12*Table1[[#This Row],[APU
(units)]])</f>
        <v>-2559.2046117007103</v>
      </c>
      <c r="AD1725" s="64">
        <v>3216</v>
      </c>
      <c r="AE1725" s="65">
        <f>AD1725*Table1[[#This Row],[Std. Price ($)]]</f>
        <v>22371.640896000001</v>
      </c>
    </row>
    <row r="1726" spans="1:31" ht="18.5" x14ac:dyDescent="0.35">
      <c r="A1726" s="46">
        <v>97447.043303638435</v>
      </c>
      <c r="B1726" s="47">
        <v>8.062241000000002</v>
      </c>
      <c r="C1726" s="47">
        <v>1084.4205241621394</v>
      </c>
      <c r="D1726" s="47">
        <f>Table1[[#This Row],[On-Hand Stock ($)]]/Table1[[#This Row],[Std. Price ($)]]</f>
        <v>134.5060913165631</v>
      </c>
      <c r="E1726" s="48">
        <v>66</v>
      </c>
      <c r="F1726" s="49">
        <v>0.4</v>
      </c>
      <c r="G1726" s="48">
        <v>0.85</v>
      </c>
      <c r="H1726" s="48">
        <v>1.82</v>
      </c>
      <c r="I1726" s="48">
        <v>23</v>
      </c>
      <c r="J1726" s="55">
        <f>Table1[[#This Row],[APU
(units)]]+(Table1[[#This Row],[APU Trend]]*Table1[[#This Row],[APU
(units)]])</f>
        <v>92.4</v>
      </c>
      <c r="K1726" s="55" t="str">
        <f>IF(Table1[[#This Row],[On Hand Stock (units)]]&gt;J1726,"Yes","No")</f>
        <v>Yes</v>
      </c>
      <c r="L1726" s="55">
        <f>Table1[[#This Row],[Lead Time (days)]]/Table1[[#This Row],[S-OTD]]</f>
        <v>27.058823529411764</v>
      </c>
      <c r="M1726" s="55">
        <f>(Table1[[#This Row],[Demand variability (COV)]]/100)*E1726</f>
        <v>1.2012</v>
      </c>
      <c r="N1726" s="55">
        <f>AVERAGE(Table1[[#This Row],[Lead Time (days)]],Table1[[#This Row],[Exp. Lead time]])</f>
        <v>25.029411764705884</v>
      </c>
      <c r="O1726" s="55">
        <f>(Table1[[#This Row],[Exp. Lead time]]-N1726)^2</f>
        <v>4.1185121107266358</v>
      </c>
      <c r="P1726" s="55">
        <v>4.1185121107266358</v>
      </c>
      <c r="Q1726" s="55">
        <f>1.64*SQRT(Table1[[#This Row],[Lead Time (days)]]*(M1726^2)+Table1[[#This Row],[APU
(units)]]*P1726)</f>
        <v>28.641747705093621</v>
      </c>
      <c r="R1726" s="58">
        <f>Table1[[#This Row],[Safety Stock]]+(E1726/30)*Table1[[#This Row],[Lead Time (days)]]</f>
        <v>79.241747705093616</v>
      </c>
      <c r="S1726" s="58" t="str">
        <f>IF(Table1[[#This Row],[On Hand Stock (units)]]&gt;R1726,"yes","no")</f>
        <v>yes</v>
      </c>
      <c r="T1726" s="59">
        <f>Table1[[#This Row],[On Hand Stock (units)]]-J1726</f>
        <v>42.106091316563095</v>
      </c>
      <c r="U1726" s="59">
        <f>Table1[[#This Row],[Exp. Lead time]]*Table1[[#This Row],[APU
(units)]]/30</f>
        <v>59.529411764705877</v>
      </c>
      <c r="V1726" s="59">
        <f>Table1[[#This Row],[On Hand Stock (units)]]+U1726</f>
        <v>194.03550308126898</v>
      </c>
      <c r="W1726" s="59" t="str">
        <f>IF(Table1[[#This Row],[On hand quantity after purchase]]&gt;Table1[[#This Row],[APU  Projection for oct]],"Yes","No")</f>
        <v>Yes</v>
      </c>
      <c r="X1726" s="59">
        <f>AE1726-Table1[[#This Row],[On Hand Stock (units)]]</f>
        <v>2738.8766010834379</v>
      </c>
      <c r="Y1726" s="59">
        <f>MAX(Table1[[#This Row],[Qty required to meet next quarter]],Table1[[#This Row],[MOQ/One lead time demand]])</f>
        <v>2738.8766010834379</v>
      </c>
      <c r="Z1726" s="59">
        <f>Table1[[#This Row],[Qty to purchase]]*Table1[[#This Row],[Std. Price ($)]]</f>
        <v>22081.483227195542</v>
      </c>
      <c r="AA1726" s="59"/>
      <c r="AB1726" s="59"/>
      <c r="AC1726" s="61">
        <f>Table1[[#This Row],[On Hand Stock (units)]]-(12*Table1[[#This Row],[APU
(units)]])</f>
        <v>-657.49390868343687</v>
      </c>
      <c r="AD1726" s="64">
        <v>356.40000000000003</v>
      </c>
      <c r="AE1726" s="65">
        <f>AD1726*Table1[[#This Row],[Std. Price ($)]]</f>
        <v>2873.3826924000009</v>
      </c>
    </row>
    <row r="1727" spans="1:31" ht="18.5" x14ac:dyDescent="0.35">
      <c r="A1727" s="46">
        <v>74532.160000631469</v>
      </c>
      <c r="B1727" s="47">
        <v>6.1145810000000003</v>
      </c>
      <c r="C1727" s="47">
        <v>829.41797128510564</v>
      </c>
      <c r="D1727" s="47">
        <f>Table1[[#This Row],[On-Hand Stock ($)]]/Table1[[#This Row],[Std. Price ($)]]</f>
        <v>135.64592100179973</v>
      </c>
      <c r="E1727" s="48">
        <v>340</v>
      </c>
      <c r="F1727" s="49">
        <v>-0.4</v>
      </c>
      <c r="G1727" s="48">
        <v>0.85</v>
      </c>
      <c r="H1727" s="48">
        <v>0.25</v>
      </c>
      <c r="I1727" s="48">
        <v>19</v>
      </c>
      <c r="J1727" s="55">
        <f>Table1[[#This Row],[APU
(units)]]+(Table1[[#This Row],[APU Trend]]*Table1[[#This Row],[APU
(units)]])</f>
        <v>204</v>
      </c>
      <c r="K1727" s="55" t="str">
        <f>IF(Table1[[#This Row],[On Hand Stock (units)]]&gt;J1727,"Yes","No")</f>
        <v>No</v>
      </c>
      <c r="L1727" s="55">
        <f>Table1[[#This Row],[Lead Time (days)]]/Table1[[#This Row],[S-OTD]]</f>
        <v>22.352941176470591</v>
      </c>
      <c r="M1727" s="55">
        <f>(Table1[[#This Row],[Demand variability (COV)]]/100)*E1727</f>
        <v>0.85</v>
      </c>
      <c r="N1727" s="55">
        <f>AVERAGE(Table1[[#This Row],[Lead Time (days)]],Table1[[#This Row],[Exp. Lead time]])</f>
        <v>20.676470588235297</v>
      </c>
      <c r="O1727" s="55">
        <f>(Table1[[#This Row],[Exp. Lead time]]-N1727)^2</f>
        <v>2.810553633217991</v>
      </c>
      <c r="P1727" s="55">
        <v>2.810553633217991</v>
      </c>
      <c r="Q1727" s="55">
        <f>1.64*SQRT(Table1[[#This Row],[Lead Time (days)]]*(M1727^2)+Table1[[#This Row],[APU
(units)]]*P1727)</f>
        <v>51.059490808732676</v>
      </c>
      <c r="R1727" s="58">
        <f>Table1[[#This Row],[Safety Stock]]+(E1727/30)*Table1[[#This Row],[Lead Time (days)]]</f>
        <v>266.39282414206605</v>
      </c>
      <c r="S1727" s="58" t="str">
        <f>IF(Table1[[#This Row],[On Hand Stock (units)]]&gt;R1727,"yes","no")</f>
        <v>no</v>
      </c>
      <c r="T1727" s="59">
        <f>Table1[[#This Row],[On Hand Stock (units)]]-J1727</f>
        <v>-68.354078998200265</v>
      </c>
      <c r="U1727" s="59">
        <f>Table1[[#This Row],[Exp. Lead time]]*Table1[[#This Row],[APU
(units)]]/30</f>
        <v>253.33333333333337</v>
      </c>
      <c r="V1727" s="59">
        <f>Table1[[#This Row],[On Hand Stock (units)]]+U1727</f>
        <v>388.97925433513308</v>
      </c>
      <c r="W1727" s="59" t="str">
        <f>IF(Table1[[#This Row],[On hand quantity after purchase]]&gt;Table1[[#This Row],[APU  Projection for oct]],"Yes","No")</f>
        <v>Yes</v>
      </c>
      <c r="X1727" s="59">
        <f>AE1727-Table1[[#This Row],[On Hand Stock (units)]]</f>
        <v>1111.7286029981999</v>
      </c>
      <c r="Y1727" s="59">
        <f>MAX(Table1[[#This Row],[Qty required to meet next quarter]],Table1[[#This Row],[MOQ/One lead time demand]])</f>
        <v>1111.7286029981999</v>
      </c>
      <c r="Z1727" s="59">
        <f>Table1[[#This Row],[Qty to purchase]]*Table1[[#This Row],[Std. Price ($)]]</f>
        <v>6797.7545930493361</v>
      </c>
      <c r="AA1727" s="59"/>
      <c r="AB1727" s="59"/>
      <c r="AC1727" s="61">
        <f>Table1[[#This Row],[On Hand Stock (units)]]-(12*Table1[[#This Row],[APU
(units)]])</f>
        <v>-3944.3540789982003</v>
      </c>
      <c r="AD1727" s="64">
        <v>203.99999999999994</v>
      </c>
      <c r="AE1727" s="65">
        <f>AD1727*Table1[[#This Row],[Std. Price ($)]]</f>
        <v>1247.3745239999996</v>
      </c>
    </row>
    <row r="1728" spans="1:31" ht="18.5" x14ac:dyDescent="0.35">
      <c r="A1728" s="46">
        <v>1304.3620173839088</v>
      </c>
      <c r="B1728" s="47">
        <v>30.607951000000003</v>
      </c>
      <c r="C1728" s="47">
        <v>6197.2929601360065</v>
      </c>
      <c r="D1728" s="47">
        <f>Table1[[#This Row],[On-Hand Stock ($)]]/Table1[[#This Row],[Std. Price ($)]]</f>
        <v>202.47330375483173</v>
      </c>
      <c r="E1728" s="48">
        <v>122</v>
      </c>
      <c r="F1728" s="49">
        <v>-0.6</v>
      </c>
      <c r="G1728" s="48">
        <v>1</v>
      </c>
      <c r="H1728" s="48">
        <v>0.95</v>
      </c>
      <c r="I1728" s="48">
        <v>44</v>
      </c>
      <c r="J1728" s="55">
        <f>Table1[[#This Row],[APU
(units)]]+(Table1[[#This Row],[APU Trend]]*Table1[[#This Row],[APU
(units)]])</f>
        <v>48.8</v>
      </c>
      <c r="K1728" s="55" t="str">
        <f>IF(Table1[[#This Row],[On Hand Stock (units)]]&gt;J1728,"Yes","No")</f>
        <v>Yes</v>
      </c>
      <c r="L1728" s="55">
        <f>Table1[[#This Row],[Lead Time (days)]]/Table1[[#This Row],[S-OTD]]</f>
        <v>44</v>
      </c>
      <c r="M1728" s="55">
        <f>(Table1[[#This Row],[Demand variability (COV)]]/100)*E1728</f>
        <v>1.159</v>
      </c>
      <c r="N1728" s="55">
        <f>AVERAGE(Table1[[#This Row],[Lead Time (days)]],Table1[[#This Row],[Exp. Lead time]])</f>
        <v>44</v>
      </c>
      <c r="O1728" s="55">
        <f>(Table1[[#This Row],[Exp. Lead time]]-N1728)^2</f>
        <v>0</v>
      </c>
      <c r="P1728" s="55">
        <v>0</v>
      </c>
      <c r="Q1728" s="55">
        <f>1.64*SQRT(Table1[[#This Row],[Lead Time (days)]]*(M1728^2)+Table1[[#This Row],[APU
(units)]]*P1728)</f>
        <v>12.608215473031859</v>
      </c>
      <c r="R1728" s="58">
        <f>Table1[[#This Row],[Safety Stock]]+(E1728/30)*Table1[[#This Row],[Lead Time (days)]]</f>
        <v>191.5415488063652</v>
      </c>
      <c r="S1728" s="58" t="str">
        <f>IF(Table1[[#This Row],[On Hand Stock (units)]]&gt;R1728,"yes","no")</f>
        <v>yes</v>
      </c>
      <c r="T1728" s="59">
        <f>Table1[[#This Row],[On Hand Stock (units)]]-J1728</f>
        <v>153.67330375483175</v>
      </c>
      <c r="U1728" s="59">
        <f>Table1[[#This Row],[Exp. Lead time]]*Table1[[#This Row],[APU
(units)]]/30</f>
        <v>178.93333333333334</v>
      </c>
      <c r="V1728" s="59">
        <f>Table1[[#This Row],[On Hand Stock (units)]]+U1728</f>
        <v>381.4066370881651</v>
      </c>
      <c r="W1728" s="59" t="str">
        <f>IF(Table1[[#This Row],[On hand quantity after purchase]]&gt;Table1[[#This Row],[APU  Projection for oct]],"Yes","No")</f>
        <v>Yes</v>
      </c>
      <c r="X1728" s="59">
        <f>AE1728-Table1[[#This Row],[On Hand Stock (units)]]</f>
        <v>-2442.9753169548312</v>
      </c>
      <c r="Y1728" s="59">
        <f>MAX(Table1[[#This Row],[Qty required to meet next quarter]],Table1[[#This Row],[MOQ/One lead time demand]])</f>
        <v>178.93333333333334</v>
      </c>
      <c r="Z1728" s="59">
        <f>Table1[[#This Row],[Qty to purchase]]*Table1[[#This Row],[Std. Price ($)]]</f>
        <v>5476.7826989333344</v>
      </c>
      <c r="AA1728" s="59"/>
      <c r="AB1728" s="59"/>
      <c r="AC1728" s="61">
        <f>Table1[[#This Row],[On Hand Stock (units)]]-(12*Table1[[#This Row],[APU
(units)]])</f>
        <v>-1261.5266962451683</v>
      </c>
      <c r="AD1728" s="64">
        <v>-73.199999999999974</v>
      </c>
      <c r="AE1728" s="65">
        <f>AD1728*Table1[[#This Row],[Std. Price ($)]]</f>
        <v>-2240.5020131999995</v>
      </c>
    </row>
    <row r="1729" spans="1:31" ht="18.5" x14ac:dyDescent="0.35">
      <c r="A1729" s="46">
        <v>50262.884904528604</v>
      </c>
      <c r="B1729" s="47">
        <v>17.385038000000002</v>
      </c>
      <c r="C1729" s="47">
        <v>1491.8632465552203</v>
      </c>
      <c r="D1729" s="47">
        <f>Table1[[#This Row],[On-Hand Stock ($)]]/Table1[[#This Row],[Std. Price ($)]]</f>
        <v>85.813056408344934</v>
      </c>
      <c r="E1729" s="48">
        <v>186</v>
      </c>
      <c r="F1729" s="49">
        <v>1.2</v>
      </c>
      <c r="G1729" s="48">
        <v>1</v>
      </c>
      <c r="H1729" s="48">
        <v>0.43</v>
      </c>
      <c r="I1729" s="48">
        <v>30</v>
      </c>
      <c r="J1729" s="55">
        <f>Table1[[#This Row],[APU
(units)]]+(Table1[[#This Row],[APU Trend]]*Table1[[#This Row],[APU
(units)]])</f>
        <v>409.2</v>
      </c>
      <c r="K1729" s="55" t="str">
        <f>IF(Table1[[#This Row],[On Hand Stock (units)]]&gt;J1729,"Yes","No")</f>
        <v>No</v>
      </c>
      <c r="L1729" s="55">
        <f>Table1[[#This Row],[Lead Time (days)]]/Table1[[#This Row],[S-OTD]]</f>
        <v>30</v>
      </c>
      <c r="M1729" s="55">
        <f>(Table1[[#This Row],[Demand variability (COV)]]/100)*E1729</f>
        <v>0.79979999999999996</v>
      </c>
      <c r="N1729" s="55">
        <f>AVERAGE(Table1[[#This Row],[Lead Time (days)]],Table1[[#This Row],[Exp. Lead time]])</f>
        <v>30</v>
      </c>
      <c r="O1729" s="55">
        <f>(Table1[[#This Row],[Exp. Lead time]]-N1729)^2</f>
        <v>0</v>
      </c>
      <c r="P1729" s="55">
        <v>0</v>
      </c>
      <c r="Q1729" s="55">
        <f>1.64*SQRT(Table1[[#This Row],[Lead Time (days)]]*(M1729^2)+Table1[[#This Row],[APU
(units)]]*P1729)</f>
        <v>7.1843234244791621</v>
      </c>
      <c r="R1729" s="58">
        <f>Table1[[#This Row],[Safety Stock]]+(E1729/30)*Table1[[#This Row],[Lead Time (days)]]</f>
        <v>193.18432342447917</v>
      </c>
      <c r="S1729" s="58" t="str">
        <f>IF(Table1[[#This Row],[On Hand Stock (units)]]&gt;R1729,"yes","no")</f>
        <v>no</v>
      </c>
      <c r="T1729" s="59">
        <f>Table1[[#This Row],[On Hand Stock (units)]]-J1729</f>
        <v>-323.38694359165504</v>
      </c>
      <c r="U1729" s="59">
        <f>Table1[[#This Row],[Exp. Lead time]]*Table1[[#This Row],[APU
(units)]]/30</f>
        <v>186</v>
      </c>
      <c r="V1729" s="59">
        <f>Table1[[#This Row],[On Hand Stock (units)]]+U1729</f>
        <v>271.81305640834495</v>
      </c>
      <c r="W1729" s="59" t="str">
        <f>IF(Table1[[#This Row],[On hand quantity after purchase]]&gt;Table1[[#This Row],[APU  Projection for oct]],"Yes","No")</f>
        <v>No</v>
      </c>
      <c r="X1729" s="59">
        <f>AE1729-Table1[[#This Row],[On Hand Stock (units)]]</f>
        <v>32897.081037191652</v>
      </c>
      <c r="Y1729" s="59">
        <f>MAX(Table1[[#This Row],[Qty required to meet next quarter]],Table1[[#This Row],[MOQ/One lead time demand]])</f>
        <v>32897.081037191652</v>
      </c>
      <c r="Z1729" s="59">
        <f>Table1[[#This Row],[Qty to purchase]]*Table1[[#This Row],[Std. Price ($)]]</f>
        <v>571917.0039206564</v>
      </c>
      <c r="AA1729" s="59"/>
      <c r="AB1729" s="59"/>
      <c r="AC1729" s="61">
        <f>Table1[[#This Row],[On Hand Stock (units)]]-(12*Table1[[#This Row],[APU
(units)]])</f>
        <v>-2146.1869435916551</v>
      </c>
      <c r="AD1729" s="64">
        <v>1897.1999999999998</v>
      </c>
      <c r="AE1729" s="65">
        <f>AD1729*Table1[[#This Row],[Std. Price ($)]]</f>
        <v>32982.8940936</v>
      </c>
    </row>
    <row r="1730" spans="1:31" ht="18.5" x14ac:dyDescent="0.35">
      <c r="A1730" s="46">
        <v>40165.758088518014</v>
      </c>
      <c r="B1730" s="47">
        <v>9.1660250000000012</v>
      </c>
      <c r="C1730" s="47">
        <v>6408.8759218293599</v>
      </c>
      <c r="D1730" s="47">
        <f>Table1[[#This Row],[On-Hand Stock ($)]]/Table1[[#This Row],[Std. Price ($)]]</f>
        <v>699.19904449631758</v>
      </c>
      <c r="E1730" s="48">
        <v>196</v>
      </c>
      <c r="F1730" s="49">
        <v>-0.4</v>
      </c>
      <c r="G1730" s="48">
        <v>0.85</v>
      </c>
      <c r="H1730" s="48">
        <v>1.1000000000000001</v>
      </c>
      <c r="I1730" s="48">
        <v>76</v>
      </c>
      <c r="J1730" s="55">
        <f>Table1[[#This Row],[APU
(units)]]+(Table1[[#This Row],[APU Trend]]*Table1[[#This Row],[APU
(units)]])</f>
        <v>117.6</v>
      </c>
      <c r="K1730" s="55" t="str">
        <f>IF(Table1[[#This Row],[On Hand Stock (units)]]&gt;J1730,"Yes","No")</f>
        <v>Yes</v>
      </c>
      <c r="L1730" s="55">
        <f>Table1[[#This Row],[Lead Time (days)]]/Table1[[#This Row],[S-OTD]]</f>
        <v>89.411764705882362</v>
      </c>
      <c r="M1730" s="55">
        <f>(Table1[[#This Row],[Demand variability (COV)]]/100)*E1730</f>
        <v>2.1560000000000001</v>
      </c>
      <c r="N1730" s="55">
        <f>AVERAGE(Table1[[#This Row],[Lead Time (days)]],Table1[[#This Row],[Exp. Lead time]])</f>
        <v>82.705882352941188</v>
      </c>
      <c r="O1730" s="55">
        <f>(Table1[[#This Row],[Exp. Lead time]]-N1730)^2</f>
        <v>44.968858131487856</v>
      </c>
      <c r="P1730" s="55">
        <v>44.968858131487856</v>
      </c>
      <c r="Q1730" s="55">
        <f>1.64*SQRT(Table1[[#This Row],[Lead Time (days)]]*(M1730^2)+Table1[[#This Row],[APU
(units)]]*P1730)</f>
        <v>157.02235415759677</v>
      </c>
      <c r="R1730" s="58">
        <f>Table1[[#This Row],[Safety Stock]]+(E1730/30)*Table1[[#This Row],[Lead Time (days)]]</f>
        <v>653.55568749093004</v>
      </c>
      <c r="S1730" s="58" t="str">
        <f>IF(Table1[[#This Row],[On Hand Stock (units)]]&gt;R1730,"yes","no")</f>
        <v>yes</v>
      </c>
      <c r="T1730" s="59">
        <f>Table1[[#This Row],[On Hand Stock (units)]]-J1730</f>
        <v>581.59904449631756</v>
      </c>
      <c r="U1730" s="59">
        <f>Table1[[#This Row],[Exp. Lead time]]*Table1[[#This Row],[APU
(units)]]/30</f>
        <v>584.15686274509812</v>
      </c>
      <c r="V1730" s="59">
        <f>Table1[[#This Row],[On Hand Stock (units)]]+U1730</f>
        <v>1283.3559072414157</v>
      </c>
      <c r="W1730" s="59" t="str">
        <f>IF(Table1[[#This Row],[On hand quantity after purchase]]&gt;Table1[[#This Row],[APU  Projection for oct]],"Yes","No")</f>
        <v>Yes</v>
      </c>
      <c r="X1730" s="59">
        <f>AE1730-Table1[[#This Row],[On Hand Stock (units)]]</f>
        <v>378.72549550368194</v>
      </c>
      <c r="Y1730" s="59">
        <f>MAX(Table1[[#This Row],[Qty required to meet next quarter]],Table1[[#This Row],[MOQ/One lead time demand]])</f>
        <v>584.15686274509812</v>
      </c>
      <c r="Z1730" s="59">
        <f>Table1[[#This Row],[Qty to purchase]]*Table1[[#This Row],[Std. Price ($)]]</f>
        <v>5354.3964078431391</v>
      </c>
      <c r="AA1730" s="59"/>
      <c r="AB1730" s="59"/>
      <c r="AC1730" s="61">
        <f>Table1[[#This Row],[On Hand Stock (units)]]-(12*Table1[[#This Row],[APU
(units)]])</f>
        <v>-1652.8009555036824</v>
      </c>
      <c r="AD1730" s="64">
        <v>117.59999999999994</v>
      </c>
      <c r="AE1730" s="65">
        <f>AD1730*Table1[[#This Row],[Std. Price ($)]]</f>
        <v>1077.9245399999995</v>
      </c>
    </row>
    <row r="1731" spans="1:31" ht="18.5" x14ac:dyDescent="0.35">
      <c r="A1731" s="46">
        <v>76253.80621051394</v>
      </c>
      <c r="B1731" s="47">
        <v>13.637723000000001</v>
      </c>
      <c r="C1731" s="47">
        <v>426.84604154720739</v>
      </c>
      <c r="D1731" s="47">
        <f>Table1[[#This Row],[On-Hand Stock ($)]]/Table1[[#This Row],[Std. Price ($)]]</f>
        <v>31.298922961494917</v>
      </c>
      <c r="E1731" s="48">
        <v>178</v>
      </c>
      <c r="F1731" s="49">
        <v>-0.4</v>
      </c>
      <c r="G1731" s="48">
        <v>0.7</v>
      </c>
      <c r="H1731" s="48">
        <v>0.16</v>
      </c>
      <c r="I1731" s="48">
        <v>11</v>
      </c>
      <c r="J1731" s="55">
        <f>Table1[[#This Row],[APU
(units)]]+(Table1[[#This Row],[APU Trend]]*Table1[[#This Row],[APU
(units)]])</f>
        <v>106.8</v>
      </c>
      <c r="K1731" s="55" t="str">
        <f>IF(Table1[[#This Row],[On Hand Stock (units)]]&gt;J1731,"Yes","No")</f>
        <v>No</v>
      </c>
      <c r="L1731" s="55">
        <f>Table1[[#This Row],[Lead Time (days)]]/Table1[[#This Row],[S-OTD]]</f>
        <v>15.714285714285715</v>
      </c>
      <c r="M1731" s="55">
        <f>(Table1[[#This Row],[Demand variability (COV)]]/100)*E1731</f>
        <v>0.2848</v>
      </c>
      <c r="N1731" s="55">
        <f>AVERAGE(Table1[[#This Row],[Lead Time (days)]],Table1[[#This Row],[Exp. Lead time]])</f>
        <v>13.357142857142858</v>
      </c>
      <c r="O1731" s="55">
        <f>(Table1[[#This Row],[Exp. Lead time]]-N1731)^2</f>
        <v>5.5561224489795942</v>
      </c>
      <c r="P1731" s="55">
        <v>5.5561224489795942</v>
      </c>
      <c r="Q1731" s="55">
        <f>1.64*SQRT(Table1[[#This Row],[Lead Time (days)]]*(M1731^2)+Table1[[#This Row],[APU
(units)]]*P1731)</f>
        <v>51.59832045606781</v>
      </c>
      <c r="R1731" s="58">
        <f>Table1[[#This Row],[Safety Stock]]+(E1731/30)*Table1[[#This Row],[Lead Time (days)]]</f>
        <v>116.86498712273448</v>
      </c>
      <c r="S1731" s="58" t="str">
        <f>IF(Table1[[#This Row],[On Hand Stock (units)]]&gt;R1731,"yes","no")</f>
        <v>no</v>
      </c>
      <c r="T1731" s="59">
        <f>Table1[[#This Row],[On Hand Stock (units)]]-J1731</f>
        <v>-75.501077038505088</v>
      </c>
      <c r="U1731" s="59">
        <f>Table1[[#This Row],[Exp. Lead time]]*Table1[[#This Row],[APU
(units)]]/30</f>
        <v>93.238095238095241</v>
      </c>
      <c r="V1731" s="59">
        <f>Table1[[#This Row],[On Hand Stock (units)]]+U1731</f>
        <v>124.53701819959016</v>
      </c>
      <c r="W1731" s="59" t="str">
        <f>IF(Table1[[#This Row],[On hand quantity after purchase]]&gt;Table1[[#This Row],[APU  Projection for oct]],"Yes","No")</f>
        <v>Yes</v>
      </c>
      <c r="X1731" s="59">
        <f>AE1731-Table1[[#This Row],[On Hand Stock (units)]]</f>
        <v>1425.2098934385044</v>
      </c>
      <c r="Y1731" s="59">
        <f>MAX(Table1[[#This Row],[Qty required to meet next quarter]],Table1[[#This Row],[MOQ/One lead time demand]])</f>
        <v>1425.2098934385044</v>
      </c>
      <c r="Z1731" s="59">
        <f>Table1[[#This Row],[Qty to purchase]]*Table1[[#This Row],[Std. Price ($)]]</f>
        <v>19436.617743573843</v>
      </c>
      <c r="AA1731" s="59"/>
      <c r="AB1731" s="59"/>
      <c r="AC1731" s="61">
        <f>Table1[[#This Row],[On Hand Stock (units)]]-(12*Table1[[#This Row],[APU
(units)]])</f>
        <v>-2104.701077038505</v>
      </c>
      <c r="AD1731" s="64">
        <v>106.79999999999995</v>
      </c>
      <c r="AE1731" s="65">
        <f>AD1731*Table1[[#This Row],[Std. Price ($)]]</f>
        <v>1456.5088163999994</v>
      </c>
    </row>
    <row r="1732" spans="1:31" ht="18.5" x14ac:dyDescent="0.35">
      <c r="A1732" s="46">
        <v>11288.298368325068</v>
      </c>
      <c r="B1732" s="47">
        <v>12.194083000000001</v>
      </c>
      <c r="C1732" s="47">
        <v>2742.0151513657729</v>
      </c>
      <c r="D1732" s="47">
        <f>Table1[[#This Row],[On-Hand Stock ($)]]/Table1[[#This Row],[Std. Price ($)]]</f>
        <v>224.86439950964518</v>
      </c>
      <c r="E1732" s="48">
        <v>106</v>
      </c>
      <c r="F1732" s="49">
        <v>1.2</v>
      </c>
      <c r="G1732" s="48">
        <v>1</v>
      </c>
      <c r="H1732" s="48">
        <v>1.41</v>
      </c>
      <c r="I1732" s="48">
        <v>37</v>
      </c>
      <c r="J1732" s="55">
        <f>Table1[[#This Row],[APU
(units)]]+(Table1[[#This Row],[APU Trend]]*Table1[[#This Row],[APU
(units)]])</f>
        <v>233.2</v>
      </c>
      <c r="K1732" s="55" t="str">
        <f>IF(Table1[[#This Row],[On Hand Stock (units)]]&gt;J1732,"Yes","No")</f>
        <v>No</v>
      </c>
      <c r="L1732" s="55">
        <f>Table1[[#This Row],[Lead Time (days)]]/Table1[[#This Row],[S-OTD]]</f>
        <v>37</v>
      </c>
      <c r="M1732" s="55">
        <f>(Table1[[#This Row],[Demand variability (COV)]]/100)*E1732</f>
        <v>1.4945999999999999</v>
      </c>
      <c r="N1732" s="55">
        <f>AVERAGE(Table1[[#This Row],[Lead Time (days)]],Table1[[#This Row],[Exp. Lead time]])</f>
        <v>37</v>
      </c>
      <c r="O1732" s="55">
        <f>(Table1[[#This Row],[Exp. Lead time]]-N1732)^2</f>
        <v>0</v>
      </c>
      <c r="P1732" s="55">
        <v>0</v>
      </c>
      <c r="Q1732" s="55">
        <f>1.64*SQRT(Table1[[#This Row],[Lead Time (days)]]*(M1732^2)+Table1[[#This Row],[APU
(units)]]*P1732)</f>
        <v>14.909726879565298</v>
      </c>
      <c r="R1732" s="58">
        <f>Table1[[#This Row],[Safety Stock]]+(E1732/30)*Table1[[#This Row],[Lead Time (days)]]</f>
        <v>145.6430602128986</v>
      </c>
      <c r="S1732" s="58" t="str">
        <f>IF(Table1[[#This Row],[On Hand Stock (units)]]&gt;R1732,"yes","no")</f>
        <v>yes</v>
      </c>
      <c r="T1732" s="59">
        <f>Table1[[#This Row],[On Hand Stock (units)]]-J1732</f>
        <v>-8.3356004903548069</v>
      </c>
      <c r="U1732" s="59">
        <f>Table1[[#This Row],[Exp. Lead time]]*Table1[[#This Row],[APU
(units)]]/30</f>
        <v>130.73333333333332</v>
      </c>
      <c r="V1732" s="59">
        <f>Table1[[#This Row],[On Hand Stock (units)]]+U1732</f>
        <v>355.59773284297853</v>
      </c>
      <c r="W1732" s="59" t="str">
        <f>IF(Table1[[#This Row],[On hand quantity after purchase]]&gt;Table1[[#This Row],[APU  Projection for oct]],"Yes","No")</f>
        <v>Yes</v>
      </c>
      <c r="X1732" s="59">
        <f>AE1732-Table1[[#This Row],[On Hand Stock (units)]]</f>
        <v>12959.378140090354</v>
      </c>
      <c r="Y1732" s="59">
        <f>MAX(Table1[[#This Row],[Qty required to meet next quarter]],Table1[[#This Row],[MOQ/One lead time demand]])</f>
        <v>12959.378140090354</v>
      </c>
      <c r="Z1732" s="59">
        <f>Table1[[#This Row],[Qty to purchase]]*Table1[[#This Row],[Std. Price ($)]]</f>
        <v>158027.7326686474</v>
      </c>
      <c r="AA1732" s="59"/>
      <c r="AB1732" s="59"/>
      <c r="AC1732" s="61">
        <f>Table1[[#This Row],[On Hand Stock (units)]]-(12*Table1[[#This Row],[APU
(units)]])</f>
        <v>-1047.1356004903548</v>
      </c>
      <c r="AD1732" s="64">
        <v>1081.1999999999998</v>
      </c>
      <c r="AE1732" s="65">
        <f>AD1732*Table1[[#This Row],[Std. Price ($)]]</f>
        <v>13184.242539599998</v>
      </c>
    </row>
    <row r="1733" spans="1:31" ht="18.5" x14ac:dyDescent="0.35">
      <c r="A1733" s="46">
        <v>13539.16640626096</v>
      </c>
      <c r="B1733" s="47">
        <v>86.866142000000011</v>
      </c>
      <c r="C1733" s="47">
        <v>9081.3117528915336</v>
      </c>
      <c r="D1733" s="47">
        <f>Table1[[#This Row],[On-Hand Stock ($)]]/Table1[[#This Row],[Std. Price ($)]]</f>
        <v>104.54374447631774</v>
      </c>
      <c r="E1733" s="48">
        <v>204</v>
      </c>
      <c r="F1733" s="49">
        <v>0.5</v>
      </c>
      <c r="G1733" s="48">
        <v>0.71</v>
      </c>
      <c r="H1733" s="48">
        <v>0.49</v>
      </c>
      <c r="I1733" s="48">
        <v>23</v>
      </c>
      <c r="J1733" s="55">
        <f>Table1[[#This Row],[APU
(units)]]+(Table1[[#This Row],[APU Trend]]*Table1[[#This Row],[APU
(units)]])</f>
        <v>306</v>
      </c>
      <c r="K1733" s="55" t="str">
        <f>IF(Table1[[#This Row],[On Hand Stock (units)]]&gt;J1733,"Yes","No")</f>
        <v>No</v>
      </c>
      <c r="L1733" s="55">
        <f>Table1[[#This Row],[Lead Time (days)]]/Table1[[#This Row],[S-OTD]]</f>
        <v>32.394366197183103</v>
      </c>
      <c r="M1733" s="55">
        <f>(Table1[[#This Row],[Demand variability (COV)]]/100)*E1733</f>
        <v>0.99959999999999993</v>
      </c>
      <c r="N1733" s="55">
        <f>AVERAGE(Table1[[#This Row],[Lead Time (days)]],Table1[[#This Row],[Exp. Lead time]])</f>
        <v>27.697183098591552</v>
      </c>
      <c r="O1733" s="55">
        <f>(Table1[[#This Row],[Exp. Lead time]]-N1733)^2</f>
        <v>22.06352906169413</v>
      </c>
      <c r="P1733" s="55">
        <v>22.06352906169413</v>
      </c>
      <c r="Q1733" s="55">
        <f>1.64*SQRT(Table1[[#This Row],[Lead Time (days)]]*(M1733^2)+Table1[[#This Row],[APU
(units)]]*P1733)</f>
        <v>110.30681368429404</v>
      </c>
      <c r="R1733" s="58">
        <f>Table1[[#This Row],[Safety Stock]]+(E1733/30)*Table1[[#This Row],[Lead Time (days)]]</f>
        <v>266.70681368429405</v>
      </c>
      <c r="S1733" s="58" t="str">
        <f>IF(Table1[[#This Row],[On Hand Stock (units)]]&gt;R1733,"yes","no")</f>
        <v>no</v>
      </c>
      <c r="T1733" s="59">
        <f>Table1[[#This Row],[On Hand Stock (units)]]-J1733</f>
        <v>-201.45625552368227</v>
      </c>
      <c r="U1733" s="59">
        <f>Table1[[#This Row],[Exp. Lead time]]*Table1[[#This Row],[APU
(units)]]/30</f>
        <v>220.28169014084511</v>
      </c>
      <c r="V1733" s="59">
        <f>Table1[[#This Row],[On Hand Stock (units)]]+U1733</f>
        <v>324.82543461716284</v>
      </c>
      <c r="W1733" s="59" t="str">
        <f>IF(Table1[[#This Row],[On hand quantity after purchase]]&gt;Table1[[#This Row],[APU  Projection for oct]],"Yes","No")</f>
        <v>Yes</v>
      </c>
      <c r="X1733" s="59">
        <f>AE1733-Table1[[#This Row],[On Hand Stock (units)]]</f>
        <v>106219.6140635237</v>
      </c>
      <c r="Y1733" s="59">
        <f>MAX(Table1[[#This Row],[Qty required to meet next quarter]],Table1[[#This Row],[MOQ/One lead time demand]])</f>
        <v>106219.6140635237</v>
      </c>
      <c r="Z1733" s="59">
        <f>Table1[[#This Row],[Qty to purchase]]*Table1[[#This Row],[Std. Price ($)]]</f>
        <v>9226888.0784272477</v>
      </c>
      <c r="AA1733" s="59"/>
      <c r="AB1733" s="59"/>
      <c r="AC1733" s="61">
        <f>Table1[[#This Row],[On Hand Stock (units)]]-(12*Table1[[#This Row],[APU
(units)]])</f>
        <v>-2343.4562555236821</v>
      </c>
      <c r="AD1733" s="64">
        <v>1224</v>
      </c>
      <c r="AE1733" s="65">
        <f>AD1733*Table1[[#This Row],[Std. Price ($)]]</f>
        <v>106324.15780800002</v>
      </c>
    </row>
    <row r="1734" spans="1:31" ht="18.5" x14ac:dyDescent="0.35">
      <c r="A1734" s="46">
        <v>57529.215522332364</v>
      </c>
      <c r="B1734" s="47">
        <v>30.993765000000003</v>
      </c>
      <c r="C1734" s="47">
        <v>1199.5252265910888</v>
      </c>
      <c r="D1734" s="47">
        <f>Table1[[#This Row],[On-Hand Stock ($)]]/Table1[[#This Row],[Std. Price ($)]]</f>
        <v>38.702146273325894</v>
      </c>
      <c r="E1734" s="48">
        <v>196</v>
      </c>
      <c r="F1734" s="49">
        <v>0.4</v>
      </c>
      <c r="G1734" s="48">
        <v>0.73</v>
      </c>
      <c r="H1734" s="48">
        <v>0.41</v>
      </c>
      <c r="I1734" s="48">
        <v>12</v>
      </c>
      <c r="J1734" s="55">
        <f>Table1[[#This Row],[APU
(units)]]+(Table1[[#This Row],[APU Trend]]*Table1[[#This Row],[APU
(units)]])</f>
        <v>274.39999999999998</v>
      </c>
      <c r="K1734" s="55" t="str">
        <f>IF(Table1[[#This Row],[On Hand Stock (units)]]&gt;J1734,"Yes","No")</f>
        <v>No</v>
      </c>
      <c r="L1734" s="55">
        <f>Table1[[#This Row],[Lead Time (days)]]/Table1[[#This Row],[S-OTD]]</f>
        <v>16.438356164383563</v>
      </c>
      <c r="M1734" s="55">
        <f>(Table1[[#This Row],[Demand variability (COV)]]/100)*E1734</f>
        <v>0.80359999999999987</v>
      </c>
      <c r="N1734" s="55">
        <f>AVERAGE(Table1[[#This Row],[Lead Time (days)]],Table1[[#This Row],[Exp. Lead time]])</f>
        <v>14.219178082191782</v>
      </c>
      <c r="O1734" s="55">
        <f>(Table1[[#This Row],[Exp. Lead time]]-N1734)^2</f>
        <v>4.9247513604803945</v>
      </c>
      <c r="P1734" s="55">
        <v>4.9247513604803945</v>
      </c>
      <c r="Q1734" s="55">
        <f>1.64*SQRT(Table1[[#This Row],[Lead Time (days)]]*(M1734^2)+Table1[[#This Row],[APU
(units)]]*P1734)</f>
        <v>51.156448843050207</v>
      </c>
      <c r="R1734" s="58">
        <f>Table1[[#This Row],[Safety Stock]]+(E1734/30)*Table1[[#This Row],[Lead Time (days)]]</f>
        <v>129.55644884305022</v>
      </c>
      <c r="S1734" s="58" t="str">
        <f>IF(Table1[[#This Row],[On Hand Stock (units)]]&gt;R1734,"yes","no")</f>
        <v>no</v>
      </c>
      <c r="T1734" s="59">
        <f>Table1[[#This Row],[On Hand Stock (units)]]-J1734</f>
        <v>-235.69785372667408</v>
      </c>
      <c r="U1734" s="59">
        <f>Table1[[#This Row],[Exp. Lead time]]*Table1[[#This Row],[APU
(units)]]/30</f>
        <v>107.39726027397261</v>
      </c>
      <c r="V1734" s="59">
        <f>Table1[[#This Row],[On Hand Stock (units)]]+U1734</f>
        <v>146.09940654729849</v>
      </c>
      <c r="W1734" s="59" t="str">
        <f>IF(Table1[[#This Row],[On hand quantity after purchase]]&gt;Table1[[#This Row],[APU  Projection for oct]],"Yes","No")</f>
        <v>No</v>
      </c>
      <c r="X1734" s="59">
        <f>AE1734-Table1[[#This Row],[On Hand Stock (units)]]</f>
        <v>32765.098729726684</v>
      </c>
      <c r="Y1734" s="59">
        <f>MAX(Table1[[#This Row],[Qty required to meet next quarter]],Table1[[#This Row],[MOQ/One lead time demand]])</f>
        <v>32765.098729726684</v>
      </c>
      <c r="Z1734" s="59">
        <f>Table1[[#This Row],[Qty to purchase]]*Table1[[#This Row],[Std. Price ($)]]</f>
        <v>1015513.7702309474</v>
      </c>
      <c r="AA1734" s="59"/>
      <c r="AB1734" s="59"/>
      <c r="AC1734" s="61">
        <f>Table1[[#This Row],[On Hand Stock (units)]]-(12*Table1[[#This Row],[APU
(units)]])</f>
        <v>-2313.297853726674</v>
      </c>
      <c r="AD1734" s="64">
        <v>1058.4000000000001</v>
      </c>
      <c r="AE1734" s="65">
        <f>AD1734*Table1[[#This Row],[Std. Price ($)]]</f>
        <v>32803.800876000008</v>
      </c>
    </row>
    <row r="1735" spans="1:31" ht="18.5" x14ac:dyDescent="0.35">
      <c r="A1735" s="46">
        <v>79438.780587279762</v>
      </c>
      <c r="B1735" s="47">
        <v>7.66953</v>
      </c>
      <c r="C1735" s="47">
        <v>16193.061982330861</v>
      </c>
      <c r="D1735" s="47">
        <f>Table1[[#This Row],[On-Hand Stock ($)]]/Table1[[#This Row],[Std. Price ($)]]</f>
        <v>2111.349976117293</v>
      </c>
      <c r="E1735" s="48">
        <v>138</v>
      </c>
      <c r="F1735" s="49">
        <v>1.2</v>
      </c>
      <c r="G1735" s="48">
        <v>1</v>
      </c>
      <c r="H1735" s="48">
        <v>3.46</v>
      </c>
      <c r="I1735" s="48">
        <v>111</v>
      </c>
      <c r="J1735" s="55">
        <f>Table1[[#This Row],[APU
(units)]]+(Table1[[#This Row],[APU Trend]]*Table1[[#This Row],[APU
(units)]])</f>
        <v>303.60000000000002</v>
      </c>
      <c r="K1735" s="55" t="str">
        <f>IF(Table1[[#This Row],[On Hand Stock (units)]]&gt;J1735,"Yes","No")</f>
        <v>Yes</v>
      </c>
      <c r="L1735" s="55">
        <f>Table1[[#This Row],[Lead Time (days)]]/Table1[[#This Row],[S-OTD]]</f>
        <v>111</v>
      </c>
      <c r="M1735" s="55">
        <f>(Table1[[#This Row],[Demand variability (COV)]]/100)*E1735</f>
        <v>4.7747999999999999</v>
      </c>
      <c r="N1735" s="55">
        <f>AVERAGE(Table1[[#This Row],[Lead Time (days)]],Table1[[#This Row],[Exp. Lead time]])</f>
        <v>111</v>
      </c>
      <c r="O1735" s="55">
        <f>(Table1[[#This Row],[Exp. Lead time]]-N1735)^2</f>
        <v>0</v>
      </c>
      <c r="P1735" s="55">
        <v>0</v>
      </c>
      <c r="Q1735" s="55">
        <f>1.64*SQRT(Table1[[#This Row],[Lead Time (days)]]*(M1735^2)+Table1[[#This Row],[APU
(units)]]*P1735)</f>
        <v>82.501248844158866</v>
      </c>
      <c r="R1735" s="58">
        <f>Table1[[#This Row],[Safety Stock]]+(E1735/30)*Table1[[#This Row],[Lead Time (days)]]</f>
        <v>593.10124884415882</v>
      </c>
      <c r="S1735" s="58" t="str">
        <f>IF(Table1[[#This Row],[On Hand Stock (units)]]&gt;R1735,"yes","no")</f>
        <v>yes</v>
      </c>
      <c r="T1735" s="59">
        <f>Table1[[#This Row],[On Hand Stock (units)]]-J1735</f>
        <v>1807.749976117293</v>
      </c>
      <c r="U1735" s="59">
        <f>Table1[[#This Row],[Exp. Lead time]]*Table1[[#This Row],[APU
(units)]]/30</f>
        <v>510.6</v>
      </c>
      <c r="V1735" s="59">
        <f>Table1[[#This Row],[On Hand Stock (units)]]+U1735</f>
        <v>2621.9499761172929</v>
      </c>
      <c r="W1735" s="59" t="str">
        <f>IF(Table1[[#This Row],[On hand quantity after purchase]]&gt;Table1[[#This Row],[APU  Projection for oct]],"Yes","No")</f>
        <v>Yes</v>
      </c>
      <c r="X1735" s="59">
        <f>AE1735-Table1[[#This Row],[On Hand Stock (units)]]</f>
        <v>8684.2804518827052</v>
      </c>
      <c r="Y1735" s="59">
        <f>MAX(Table1[[#This Row],[Qty required to meet next quarter]],Table1[[#This Row],[MOQ/One lead time demand]])</f>
        <v>8684.2804518827052</v>
      </c>
      <c r="Z1735" s="59">
        <f>Table1[[#This Row],[Qty to purchase]]*Table1[[#This Row],[Std. Price ($)]]</f>
        <v>66604.349454127965</v>
      </c>
      <c r="AA1735" s="59"/>
      <c r="AB1735" s="59"/>
      <c r="AC1735" s="61">
        <f>Table1[[#This Row],[On Hand Stock (units)]]-(12*Table1[[#This Row],[APU
(units)]])</f>
        <v>455.34997611729295</v>
      </c>
      <c r="AD1735" s="64">
        <v>1407.6</v>
      </c>
      <c r="AE1735" s="65">
        <f>AD1735*Table1[[#This Row],[Std. Price ($)]]</f>
        <v>10795.630427999999</v>
      </c>
    </row>
    <row r="1736" spans="1:31" ht="18.5" x14ac:dyDescent="0.35">
      <c r="A1736" s="46">
        <v>79164.042347455805</v>
      </c>
      <c r="B1736" s="47">
        <v>336.02109200000007</v>
      </c>
      <c r="C1736" s="47">
        <v>17301.243458715311</v>
      </c>
      <c r="D1736" s="47">
        <f>Table1[[#This Row],[On-Hand Stock ($)]]/Table1[[#This Row],[Std. Price ($)]]</f>
        <v>51.488563874779942</v>
      </c>
      <c r="E1736" s="48">
        <v>82</v>
      </c>
      <c r="F1736" s="49">
        <v>0.4</v>
      </c>
      <c r="G1736" s="48">
        <v>0.85</v>
      </c>
      <c r="H1736" s="48">
        <v>1.01</v>
      </c>
      <c r="I1736" s="48">
        <v>16</v>
      </c>
      <c r="J1736" s="55">
        <f>Table1[[#This Row],[APU
(units)]]+(Table1[[#This Row],[APU Trend]]*Table1[[#This Row],[APU
(units)]])</f>
        <v>114.80000000000001</v>
      </c>
      <c r="K1736" s="55" t="str">
        <f>IF(Table1[[#This Row],[On Hand Stock (units)]]&gt;J1736,"Yes","No")</f>
        <v>No</v>
      </c>
      <c r="L1736" s="55">
        <f>Table1[[#This Row],[Lead Time (days)]]/Table1[[#This Row],[S-OTD]]</f>
        <v>18.823529411764707</v>
      </c>
      <c r="M1736" s="55">
        <f>(Table1[[#This Row],[Demand variability (COV)]]/100)*E1736</f>
        <v>0.82819999999999994</v>
      </c>
      <c r="N1736" s="55">
        <f>AVERAGE(Table1[[#This Row],[Lead Time (days)]],Table1[[#This Row],[Exp. Lead time]])</f>
        <v>17.411764705882355</v>
      </c>
      <c r="O1736" s="55">
        <f>(Table1[[#This Row],[Exp. Lead time]]-N1736)^2</f>
        <v>1.9930795847750824</v>
      </c>
      <c r="P1736" s="55">
        <v>1.9930795847750824</v>
      </c>
      <c r="Q1736" s="55">
        <f>1.64*SQRT(Table1[[#This Row],[Lead Time (days)]]*(M1736^2)+Table1[[#This Row],[APU
(units)]]*P1736)</f>
        <v>21.658382300425188</v>
      </c>
      <c r="R1736" s="58">
        <f>Table1[[#This Row],[Safety Stock]]+(E1736/30)*Table1[[#This Row],[Lead Time (days)]]</f>
        <v>65.391715633758523</v>
      </c>
      <c r="S1736" s="58" t="str">
        <f>IF(Table1[[#This Row],[On Hand Stock (units)]]&gt;R1736,"yes","no")</f>
        <v>no</v>
      </c>
      <c r="T1736" s="59">
        <f>Table1[[#This Row],[On Hand Stock (units)]]-J1736</f>
        <v>-63.311436125220069</v>
      </c>
      <c r="U1736" s="59">
        <f>Table1[[#This Row],[Exp. Lead time]]*Table1[[#This Row],[APU
(units)]]/30</f>
        <v>51.450980392156865</v>
      </c>
      <c r="V1736" s="59">
        <f>Table1[[#This Row],[On Hand Stock (units)]]+U1736</f>
        <v>102.93954426693681</v>
      </c>
      <c r="W1736" s="59" t="str">
        <f>IF(Table1[[#This Row],[On hand quantity after purchase]]&gt;Table1[[#This Row],[APU  Projection for oct]],"Yes","No")</f>
        <v>No</v>
      </c>
      <c r="X1736" s="59">
        <f>AE1736-Table1[[#This Row],[On Hand Stock (units)]]</f>
        <v>148738.65097372528</v>
      </c>
      <c r="Y1736" s="59">
        <f>MAX(Table1[[#This Row],[Qty required to meet next quarter]],Table1[[#This Row],[MOQ/One lead time demand]])</f>
        <v>148738.65097372528</v>
      </c>
      <c r="Z1736" s="59">
        <f>Table1[[#This Row],[Qty to purchase]]*Table1[[#This Row],[Std. Price ($)]]</f>
        <v>49979323.922798038</v>
      </c>
      <c r="AA1736" s="59"/>
      <c r="AB1736" s="59"/>
      <c r="AC1736" s="61">
        <f>Table1[[#This Row],[On Hand Stock (units)]]-(12*Table1[[#This Row],[APU
(units)]])</f>
        <v>-932.51143612522003</v>
      </c>
      <c r="AD1736" s="64">
        <v>442.80000000000007</v>
      </c>
      <c r="AE1736" s="65">
        <f>AD1736*Table1[[#This Row],[Std. Price ($)]]</f>
        <v>148790.13953760004</v>
      </c>
    </row>
    <row r="1737" spans="1:31" ht="18.5" x14ac:dyDescent="0.35">
      <c r="A1737" s="46">
        <v>28528.719100825361</v>
      </c>
      <c r="B1737" s="47">
        <v>8.464500000000001</v>
      </c>
      <c r="C1737" s="47">
        <v>3435.296249944503</v>
      </c>
      <c r="D1737" s="47">
        <f>Table1[[#This Row],[On-Hand Stock ($)]]/Table1[[#This Row],[Std. Price ($)]]</f>
        <v>405.84751018305894</v>
      </c>
      <c r="E1737" s="48">
        <v>138</v>
      </c>
      <c r="F1737" s="49">
        <v>-0.4</v>
      </c>
      <c r="G1737" s="48">
        <v>0.82</v>
      </c>
      <c r="H1737" s="48">
        <v>1.61</v>
      </c>
      <c r="I1737" s="48">
        <v>44</v>
      </c>
      <c r="J1737" s="55">
        <f>Table1[[#This Row],[APU
(units)]]+(Table1[[#This Row],[APU Trend]]*Table1[[#This Row],[APU
(units)]])</f>
        <v>82.8</v>
      </c>
      <c r="K1737" s="55" t="str">
        <f>IF(Table1[[#This Row],[On Hand Stock (units)]]&gt;J1737,"Yes","No")</f>
        <v>Yes</v>
      </c>
      <c r="L1737" s="55">
        <f>Table1[[#This Row],[Lead Time (days)]]/Table1[[#This Row],[S-OTD]]</f>
        <v>53.658536585365859</v>
      </c>
      <c r="M1737" s="55">
        <f>(Table1[[#This Row],[Demand variability (COV)]]/100)*E1737</f>
        <v>2.2218</v>
      </c>
      <c r="N1737" s="55">
        <f>AVERAGE(Table1[[#This Row],[Lead Time (days)]],Table1[[#This Row],[Exp. Lead time]])</f>
        <v>48.829268292682926</v>
      </c>
      <c r="O1737" s="55">
        <f>(Table1[[#This Row],[Exp. Lead time]]-N1737)^2</f>
        <v>23.32183224271273</v>
      </c>
      <c r="P1737" s="55">
        <v>23.32183224271273</v>
      </c>
      <c r="Q1737" s="55">
        <f>1.64*SQRT(Table1[[#This Row],[Lead Time (days)]]*(M1737^2)+Table1[[#This Row],[APU
(units)]]*P1737)</f>
        <v>96.127145281913982</v>
      </c>
      <c r="R1737" s="58">
        <f>Table1[[#This Row],[Safety Stock]]+(E1737/30)*Table1[[#This Row],[Lead Time (days)]]</f>
        <v>298.52714528191393</v>
      </c>
      <c r="S1737" s="58" t="str">
        <f>IF(Table1[[#This Row],[On Hand Stock (units)]]&gt;R1737,"yes","no")</f>
        <v>yes</v>
      </c>
      <c r="T1737" s="59">
        <f>Table1[[#This Row],[On Hand Stock (units)]]-J1737</f>
        <v>323.04751018305893</v>
      </c>
      <c r="U1737" s="59">
        <f>Table1[[#This Row],[Exp. Lead time]]*Table1[[#This Row],[APU
(units)]]/30</f>
        <v>246.82926829268297</v>
      </c>
      <c r="V1737" s="59">
        <f>Table1[[#This Row],[On Hand Stock (units)]]+U1737</f>
        <v>652.67677847574191</v>
      </c>
      <c r="W1737" s="59" t="str">
        <f>IF(Table1[[#This Row],[On hand quantity after purchase]]&gt;Table1[[#This Row],[APU  Projection for oct]],"Yes","No")</f>
        <v>Yes</v>
      </c>
      <c r="X1737" s="59">
        <f>AE1737-Table1[[#This Row],[On Hand Stock (units)]]</f>
        <v>295.01308981694092</v>
      </c>
      <c r="Y1737" s="59">
        <f>MAX(Table1[[#This Row],[Qty required to meet next quarter]],Table1[[#This Row],[MOQ/One lead time demand]])</f>
        <v>295.01308981694092</v>
      </c>
      <c r="Z1737" s="59">
        <f>Table1[[#This Row],[Qty to purchase]]*Table1[[#This Row],[Std. Price ($)]]</f>
        <v>2497.1382987554966</v>
      </c>
      <c r="AA1737" s="59"/>
      <c r="AB1737" s="59"/>
      <c r="AC1737" s="61">
        <f>Table1[[#This Row],[On Hand Stock (units)]]-(12*Table1[[#This Row],[APU
(units)]])</f>
        <v>-1250.1524898169409</v>
      </c>
      <c r="AD1737" s="64">
        <v>82.799999999999969</v>
      </c>
      <c r="AE1737" s="65">
        <f>AD1737*Table1[[#This Row],[Std. Price ($)]]</f>
        <v>700.86059999999986</v>
      </c>
    </row>
    <row r="1738" spans="1:31" ht="18.5" x14ac:dyDescent="0.35">
      <c r="A1738" s="46">
        <v>13235.041313258256</v>
      </c>
      <c r="B1738" s="47">
        <v>13.337489000000001</v>
      </c>
      <c r="C1738" s="47">
        <v>4054.1829947369238</v>
      </c>
      <c r="D1738" s="47">
        <f>Table1[[#This Row],[On-Hand Stock ($)]]/Table1[[#This Row],[Std. Price ($)]]</f>
        <v>303.96898507184699</v>
      </c>
      <c r="E1738" s="48">
        <v>244</v>
      </c>
      <c r="F1738" s="49">
        <v>1.2</v>
      </c>
      <c r="G1738" s="48">
        <v>1</v>
      </c>
      <c r="H1738" s="48">
        <v>0.66</v>
      </c>
      <c r="I1738" s="48">
        <v>44</v>
      </c>
      <c r="J1738" s="55">
        <f>Table1[[#This Row],[APU
(units)]]+(Table1[[#This Row],[APU Trend]]*Table1[[#This Row],[APU
(units)]])</f>
        <v>536.79999999999995</v>
      </c>
      <c r="K1738" s="55" t="str">
        <f>IF(Table1[[#This Row],[On Hand Stock (units)]]&gt;J1738,"Yes","No")</f>
        <v>No</v>
      </c>
      <c r="L1738" s="55">
        <f>Table1[[#This Row],[Lead Time (days)]]/Table1[[#This Row],[S-OTD]]</f>
        <v>44</v>
      </c>
      <c r="M1738" s="55">
        <f>(Table1[[#This Row],[Demand variability (COV)]]/100)*E1738</f>
        <v>1.6104000000000001</v>
      </c>
      <c r="N1738" s="55">
        <f>AVERAGE(Table1[[#This Row],[Lead Time (days)]],Table1[[#This Row],[Exp. Lead time]])</f>
        <v>44</v>
      </c>
      <c r="O1738" s="55">
        <f>(Table1[[#This Row],[Exp. Lead time]]-N1738)^2</f>
        <v>0</v>
      </c>
      <c r="P1738" s="55">
        <v>0</v>
      </c>
      <c r="Q1738" s="55">
        <f>1.64*SQRT(Table1[[#This Row],[Lead Time (days)]]*(M1738^2)+Table1[[#This Row],[APU
(units)]]*P1738)</f>
        <v>17.518783604633743</v>
      </c>
      <c r="R1738" s="58">
        <f>Table1[[#This Row],[Safety Stock]]+(E1738/30)*Table1[[#This Row],[Lead Time (days)]]</f>
        <v>375.38545027130044</v>
      </c>
      <c r="S1738" s="58" t="str">
        <f>IF(Table1[[#This Row],[On Hand Stock (units)]]&gt;R1738,"yes","no")</f>
        <v>no</v>
      </c>
      <c r="T1738" s="59">
        <f>Table1[[#This Row],[On Hand Stock (units)]]-J1738</f>
        <v>-232.83101492815297</v>
      </c>
      <c r="U1738" s="59">
        <f>Table1[[#This Row],[Exp. Lead time]]*Table1[[#This Row],[APU
(units)]]/30</f>
        <v>357.86666666666667</v>
      </c>
      <c r="V1738" s="59">
        <f>Table1[[#This Row],[On Hand Stock (units)]]+U1738</f>
        <v>661.83565173851366</v>
      </c>
      <c r="W1738" s="59" t="str">
        <f>IF(Table1[[#This Row],[On hand quantity after purchase]]&gt;Table1[[#This Row],[APU  Projection for oct]],"Yes","No")</f>
        <v>Yes</v>
      </c>
      <c r="X1738" s="59">
        <f>AE1738-Table1[[#This Row],[On Hand Stock (units)]]</f>
        <v>32890.373638128156</v>
      </c>
      <c r="Y1738" s="59">
        <f>MAX(Table1[[#This Row],[Qty required to meet next quarter]],Table1[[#This Row],[MOQ/One lead time demand]])</f>
        <v>32890.373638128156</v>
      </c>
      <c r="Z1738" s="59">
        <f>Table1[[#This Row],[Qty to purchase]]*Table1[[#This Row],[Std. Price ($)]]</f>
        <v>438674.99660442432</v>
      </c>
      <c r="AA1738" s="59"/>
      <c r="AB1738" s="59"/>
      <c r="AC1738" s="61">
        <f>Table1[[#This Row],[On Hand Stock (units)]]-(12*Table1[[#This Row],[APU
(units)]])</f>
        <v>-2624.0310149281531</v>
      </c>
      <c r="AD1738" s="64">
        <v>2488.8000000000002</v>
      </c>
      <c r="AE1738" s="65">
        <f>AD1738*Table1[[#This Row],[Std. Price ($)]]</f>
        <v>33194.342623200006</v>
      </c>
    </row>
    <row r="1739" spans="1:31" ht="18.5" x14ac:dyDescent="0.35">
      <c r="A1739" s="46">
        <v>62443.944656981745</v>
      </c>
      <c r="B1739" s="47">
        <v>14.029620000000001</v>
      </c>
      <c r="C1739" s="47">
        <v>7567.5581671580749</v>
      </c>
      <c r="D1739" s="47">
        <f>Table1[[#This Row],[On-Hand Stock ($)]]/Table1[[#This Row],[Std. Price ($)]]</f>
        <v>539.39865564128422</v>
      </c>
      <c r="E1739" s="48">
        <v>244</v>
      </c>
      <c r="F1739" s="49">
        <v>1.2</v>
      </c>
      <c r="G1739" s="48">
        <v>0.82</v>
      </c>
      <c r="H1739" s="48">
        <v>0.66</v>
      </c>
      <c r="I1739" s="48">
        <v>76</v>
      </c>
      <c r="J1739" s="55">
        <f>Table1[[#This Row],[APU
(units)]]+(Table1[[#This Row],[APU Trend]]*Table1[[#This Row],[APU
(units)]])</f>
        <v>536.79999999999995</v>
      </c>
      <c r="K1739" s="55" t="str">
        <f>IF(Table1[[#This Row],[On Hand Stock (units)]]&gt;J1739,"Yes","No")</f>
        <v>Yes</v>
      </c>
      <c r="L1739" s="55">
        <f>Table1[[#This Row],[Lead Time (days)]]/Table1[[#This Row],[S-OTD]]</f>
        <v>92.682926829268297</v>
      </c>
      <c r="M1739" s="55">
        <f>(Table1[[#This Row],[Demand variability (COV)]]/100)*E1739</f>
        <v>1.6104000000000001</v>
      </c>
      <c r="N1739" s="55">
        <f>AVERAGE(Table1[[#This Row],[Lead Time (days)]],Table1[[#This Row],[Exp. Lead time]])</f>
        <v>84.341463414634148</v>
      </c>
      <c r="O1739" s="55">
        <f>(Table1[[#This Row],[Exp. Lead time]]-N1739)^2</f>
        <v>69.580011897679981</v>
      </c>
      <c r="P1739" s="55">
        <v>69.580011897679981</v>
      </c>
      <c r="Q1739" s="55">
        <f>1.64*SQRT(Table1[[#This Row],[Lead Time (days)]]*(M1739^2)+Table1[[#This Row],[APU
(units)]]*P1739)</f>
        <v>214.92524057548556</v>
      </c>
      <c r="R1739" s="58">
        <f>Table1[[#This Row],[Safety Stock]]+(E1739/30)*Table1[[#This Row],[Lead Time (days)]]</f>
        <v>833.05857390881886</v>
      </c>
      <c r="S1739" s="58" t="str">
        <f>IF(Table1[[#This Row],[On Hand Stock (units)]]&gt;R1739,"yes","no")</f>
        <v>no</v>
      </c>
      <c r="T1739" s="59">
        <f>Table1[[#This Row],[On Hand Stock (units)]]-J1739</f>
        <v>2.5986556412842674</v>
      </c>
      <c r="U1739" s="59">
        <f>Table1[[#This Row],[Exp. Lead time]]*Table1[[#This Row],[APU
(units)]]/30</f>
        <v>753.82113821138216</v>
      </c>
      <c r="V1739" s="59">
        <f>Table1[[#This Row],[On Hand Stock (units)]]+U1739</f>
        <v>1293.2197938526665</v>
      </c>
      <c r="W1739" s="59" t="str">
        <f>IF(Table1[[#This Row],[On hand quantity after purchase]]&gt;Table1[[#This Row],[APU  Projection for oct]],"Yes","No")</f>
        <v>Yes</v>
      </c>
      <c r="X1739" s="59">
        <f>AE1739-Table1[[#This Row],[On Hand Stock (units)]]</f>
        <v>34377.519600358719</v>
      </c>
      <c r="Y1739" s="59">
        <f>MAX(Table1[[#This Row],[Qty required to meet next quarter]],Table1[[#This Row],[MOQ/One lead time demand]])</f>
        <v>34377.519600358719</v>
      </c>
      <c r="Z1739" s="59">
        <f>Table1[[#This Row],[Qty to purchase]]*Table1[[#This Row],[Std. Price ($)]]</f>
        <v>482303.53653558472</v>
      </c>
      <c r="AA1739" s="59"/>
      <c r="AB1739" s="59"/>
      <c r="AC1739" s="61">
        <f>Table1[[#This Row],[On Hand Stock (units)]]-(12*Table1[[#This Row],[APU
(units)]])</f>
        <v>-2388.6013443587158</v>
      </c>
      <c r="AD1739" s="64">
        <v>2488.8000000000002</v>
      </c>
      <c r="AE1739" s="65">
        <f>AD1739*Table1[[#This Row],[Std. Price ($)]]</f>
        <v>34916.918256000004</v>
      </c>
    </row>
    <row r="1740" spans="1:31" ht="18.5" x14ac:dyDescent="0.35">
      <c r="A1740" s="46">
        <v>12783.549683621808</v>
      </c>
      <c r="B1740" s="47">
        <v>8.7685180000000003</v>
      </c>
      <c r="C1740" s="47">
        <v>2694.2592548385201</v>
      </c>
      <c r="D1740" s="47">
        <f>Table1[[#This Row],[On-Hand Stock ($)]]/Table1[[#This Row],[Std. Price ($)]]</f>
        <v>307.26506518416454</v>
      </c>
      <c r="E1740" s="48">
        <v>244</v>
      </c>
      <c r="F1740" s="49">
        <v>0.2</v>
      </c>
      <c r="G1740" s="48">
        <v>0.83</v>
      </c>
      <c r="H1740" s="48">
        <v>0.66</v>
      </c>
      <c r="I1740" s="48">
        <v>41</v>
      </c>
      <c r="J1740" s="55">
        <f>Table1[[#This Row],[APU
(units)]]+(Table1[[#This Row],[APU Trend]]*Table1[[#This Row],[APU
(units)]])</f>
        <v>292.8</v>
      </c>
      <c r="K1740" s="55" t="str">
        <f>IF(Table1[[#This Row],[On Hand Stock (units)]]&gt;J1740,"Yes","No")</f>
        <v>Yes</v>
      </c>
      <c r="L1740" s="55">
        <f>Table1[[#This Row],[Lead Time (days)]]/Table1[[#This Row],[S-OTD]]</f>
        <v>49.397590361445786</v>
      </c>
      <c r="M1740" s="55">
        <f>(Table1[[#This Row],[Demand variability (COV)]]/100)*E1740</f>
        <v>1.6104000000000001</v>
      </c>
      <c r="N1740" s="55">
        <f>AVERAGE(Table1[[#This Row],[Lead Time (days)]],Table1[[#This Row],[Exp. Lead time]])</f>
        <v>45.198795180722897</v>
      </c>
      <c r="O1740" s="55">
        <f>(Table1[[#This Row],[Exp. Lead time]]-N1740)^2</f>
        <v>17.629880969661762</v>
      </c>
      <c r="P1740" s="55">
        <v>17.629880969661762</v>
      </c>
      <c r="Q1740" s="55">
        <f>1.64*SQRT(Table1[[#This Row],[Lead Time (days)]]*(M1740^2)+Table1[[#This Row],[APU
(units)]]*P1740)</f>
        <v>108.88438935616588</v>
      </c>
      <c r="R1740" s="58">
        <f>Table1[[#This Row],[Safety Stock]]+(E1740/30)*Table1[[#This Row],[Lead Time (days)]]</f>
        <v>442.35105602283249</v>
      </c>
      <c r="S1740" s="58" t="str">
        <f>IF(Table1[[#This Row],[On Hand Stock (units)]]&gt;R1740,"yes","no")</f>
        <v>no</v>
      </c>
      <c r="T1740" s="59">
        <f>Table1[[#This Row],[On Hand Stock (units)]]-J1740</f>
        <v>14.46506518416453</v>
      </c>
      <c r="U1740" s="59">
        <f>Table1[[#This Row],[Exp. Lead time]]*Table1[[#This Row],[APU
(units)]]/30</f>
        <v>401.76706827309238</v>
      </c>
      <c r="V1740" s="59">
        <f>Table1[[#This Row],[On Hand Stock (units)]]+U1740</f>
        <v>709.03213345725692</v>
      </c>
      <c r="W1740" s="59" t="str">
        <f>IF(Table1[[#This Row],[On hand quantity after purchase]]&gt;Table1[[#This Row],[APU  Projection for oct]],"Yes","No")</f>
        <v>Yes</v>
      </c>
      <c r="X1740" s="59">
        <f>AE1740-Table1[[#This Row],[On Hand Stock (units)]]</f>
        <v>8678.7121812158366</v>
      </c>
      <c r="Y1740" s="59">
        <f>MAX(Table1[[#This Row],[Qty required to meet next quarter]],Table1[[#This Row],[MOQ/One lead time demand]])</f>
        <v>8678.7121812158366</v>
      </c>
      <c r="Z1740" s="59">
        <f>Table1[[#This Row],[Qty to purchase]]*Table1[[#This Row],[Std. Price ($)]]</f>
        <v>76099.443977810326</v>
      </c>
      <c r="AA1740" s="59"/>
      <c r="AB1740" s="59"/>
      <c r="AC1740" s="61">
        <f>Table1[[#This Row],[On Hand Stock (units)]]-(12*Table1[[#This Row],[APU
(units)]])</f>
        <v>-2620.7349348158355</v>
      </c>
      <c r="AD1740" s="64">
        <v>1024.8000000000002</v>
      </c>
      <c r="AE1740" s="65">
        <f>AD1740*Table1[[#This Row],[Std. Price ($)]]</f>
        <v>8985.9772464000016</v>
      </c>
    </row>
    <row r="1741" spans="1:31" ht="18.5" x14ac:dyDescent="0.35">
      <c r="A1741" s="46">
        <v>71481.310664579636</v>
      </c>
      <c r="B1741" s="47">
        <v>6.5264650000000008</v>
      </c>
      <c r="C1741" s="47">
        <v>1143.9078616638103</v>
      </c>
      <c r="D1741" s="47">
        <f>Table1[[#This Row],[On-Hand Stock ($)]]/Table1[[#This Row],[Std. Price ($)]]</f>
        <v>175.27219737849052</v>
      </c>
      <c r="E1741" s="48">
        <v>138</v>
      </c>
      <c r="F1741" s="49">
        <v>0.5</v>
      </c>
      <c r="G1741" s="48">
        <v>0.82</v>
      </c>
      <c r="H1741" s="48">
        <v>1.59</v>
      </c>
      <c r="I1741" s="48">
        <v>23</v>
      </c>
      <c r="J1741" s="55">
        <f>Table1[[#This Row],[APU
(units)]]+(Table1[[#This Row],[APU Trend]]*Table1[[#This Row],[APU
(units)]])</f>
        <v>207</v>
      </c>
      <c r="K1741" s="55" t="str">
        <f>IF(Table1[[#This Row],[On Hand Stock (units)]]&gt;J1741,"Yes","No")</f>
        <v>No</v>
      </c>
      <c r="L1741" s="55">
        <f>Table1[[#This Row],[Lead Time (days)]]/Table1[[#This Row],[S-OTD]]</f>
        <v>28.04878048780488</v>
      </c>
      <c r="M1741" s="55">
        <f>(Table1[[#This Row],[Demand variability (COV)]]/100)*E1741</f>
        <v>2.1941999999999999</v>
      </c>
      <c r="N1741" s="55">
        <f>AVERAGE(Table1[[#This Row],[Lead Time (days)]],Table1[[#This Row],[Exp. Lead time]])</f>
        <v>25.524390243902438</v>
      </c>
      <c r="O1741" s="55">
        <f>(Table1[[#This Row],[Exp. Lead time]]-N1741)^2</f>
        <v>6.372546103509829</v>
      </c>
      <c r="P1741" s="55">
        <v>6.372546103509829</v>
      </c>
      <c r="Q1741" s="55">
        <f>1.64*SQRT(Table1[[#This Row],[Lead Time (days)]]*(M1741^2)+Table1[[#This Row],[APU
(units)]]*P1741)</f>
        <v>51.605178668243333</v>
      </c>
      <c r="R1741" s="58">
        <f>Table1[[#This Row],[Safety Stock]]+(E1741/30)*Table1[[#This Row],[Lead Time (days)]]</f>
        <v>157.40517866824334</v>
      </c>
      <c r="S1741" s="58" t="str">
        <f>IF(Table1[[#This Row],[On Hand Stock (units)]]&gt;R1741,"yes","no")</f>
        <v>yes</v>
      </c>
      <c r="T1741" s="59">
        <f>Table1[[#This Row],[On Hand Stock (units)]]-J1741</f>
        <v>-31.727802621509483</v>
      </c>
      <c r="U1741" s="59">
        <f>Table1[[#This Row],[Exp. Lead time]]*Table1[[#This Row],[APU
(units)]]/30</f>
        <v>129.02439024390245</v>
      </c>
      <c r="V1741" s="59">
        <f>Table1[[#This Row],[On Hand Stock (units)]]+U1741</f>
        <v>304.29658762239296</v>
      </c>
      <c r="W1741" s="59" t="str">
        <f>IF(Table1[[#This Row],[On hand quantity after purchase]]&gt;Table1[[#This Row],[APU  Projection for oct]],"Yes","No")</f>
        <v>Yes</v>
      </c>
      <c r="X1741" s="59">
        <f>AE1741-Table1[[#This Row],[On Hand Stock (units)]]</f>
        <v>5228.6408226215108</v>
      </c>
      <c r="Y1741" s="59">
        <f>MAX(Table1[[#This Row],[Qty required to meet next quarter]],Table1[[#This Row],[MOQ/One lead time demand]])</f>
        <v>5228.6408226215108</v>
      </c>
      <c r="Z1741" s="59">
        <f>Table1[[#This Row],[Qty to purchase]]*Table1[[#This Row],[Std. Price ($)]]</f>
        <v>34124.541326410501</v>
      </c>
      <c r="AA1741" s="59"/>
      <c r="AB1741" s="59"/>
      <c r="AC1741" s="61">
        <f>Table1[[#This Row],[On Hand Stock (units)]]-(12*Table1[[#This Row],[APU
(units)]])</f>
        <v>-1480.7278026215095</v>
      </c>
      <c r="AD1741" s="64">
        <v>828</v>
      </c>
      <c r="AE1741" s="65">
        <f>AD1741*Table1[[#This Row],[Std. Price ($)]]</f>
        <v>5403.9130200000009</v>
      </c>
    </row>
    <row r="1742" spans="1:31" ht="18.5" x14ac:dyDescent="0.35">
      <c r="A1742" s="46">
        <v>62587.993011770501</v>
      </c>
      <c r="B1742" s="47">
        <v>10.522270000000001</v>
      </c>
      <c r="C1742" s="47">
        <v>6168.3029260557732</v>
      </c>
      <c r="D1742" s="47">
        <f>Table1[[#This Row],[On-Hand Stock ($)]]/Table1[[#This Row],[Std. Price ($)]]</f>
        <v>586.21408936054411</v>
      </c>
      <c r="E1742" s="48">
        <v>244</v>
      </c>
      <c r="F1742" s="49">
        <v>1.2</v>
      </c>
      <c r="G1742" s="48">
        <v>0.7</v>
      </c>
      <c r="H1742" s="48">
        <v>0.66</v>
      </c>
      <c r="I1742" s="48">
        <v>76</v>
      </c>
      <c r="J1742" s="55">
        <f>Table1[[#This Row],[APU
(units)]]+(Table1[[#This Row],[APU Trend]]*Table1[[#This Row],[APU
(units)]])</f>
        <v>536.79999999999995</v>
      </c>
      <c r="K1742" s="55" t="str">
        <f>IF(Table1[[#This Row],[On Hand Stock (units)]]&gt;J1742,"Yes","No")</f>
        <v>Yes</v>
      </c>
      <c r="L1742" s="55">
        <f>Table1[[#This Row],[Lead Time (days)]]/Table1[[#This Row],[S-OTD]]</f>
        <v>108.57142857142858</v>
      </c>
      <c r="M1742" s="55">
        <f>(Table1[[#This Row],[Demand variability (COV)]]/100)*E1742</f>
        <v>1.6104000000000001</v>
      </c>
      <c r="N1742" s="55">
        <f>AVERAGE(Table1[[#This Row],[Lead Time (days)]],Table1[[#This Row],[Exp. Lead time]])</f>
        <v>92.285714285714292</v>
      </c>
      <c r="O1742" s="55">
        <f>(Table1[[#This Row],[Exp. Lead time]]-N1742)^2</f>
        <v>265.22448979591854</v>
      </c>
      <c r="P1742" s="55">
        <v>265.22448979591854</v>
      </c>
      <c r="Q1742" s="55">
        <f>1.64*SQRT(Table1[[#This Row],[Lead Time (days)]]*(M1742^2)+Table1[[#This Row],[APU
(units)]]*P1742)</f>
        <v>417.83606073276559</v>
      </c>
      <c r="R1742" s="58">
        <f>Table1[[#This Row],[Safety Stock]]+(E1742/30)*Table1[[#This Row],[Lead Time (days)]]</f>
        <v>1035.9693940660989</v>
      </c>
      <c r="S1742" s="58" t="str">
        <f>IF(Table1[[#This Row],[On Hand Stock (units)]]&gt;R1742,"yes","no")</f>
        <v>no</v>
      </c>
      <c r="T1742" s="59">
        <f>Table1[[#This Row],[On Hand Stock (units)]]-J1742</f>
        <v>49.414089360544153</v>
      </c>
      <c r="U1742" s="59">
        <f>Table1[[#This Row],[Exp. Lead time]]*Table1[[#This Row],[APU
(units)]]/30</f>
        <v>883.04761904761915</v>
      </c>
      <c r="V1742" s="59">
        <f>Table1[[#This Row],[On Hand Stock (units)]]+U1742</f>
        <v>1469.2617084081633</v>
      </c>
      <c r="W1742" s="59" t="str">
        <f>IF(Table1[[#This Row],[On hand quantity after purchase]]&gt;Table1[[#This Row],[APU  Projection for oct]],"Yes","No")</f>
        <v>Yes</v>
      </c>
      <c r="X1742" s="59">
        <f>AE1742-Table1[[#This Row],[On Hand Stock (units)]]</f>
        <v>25601.61148663946</v>
      </c>
      <c r="Y1742" s="59">
        <f>MAX(Table1[[#This Row],[Qty required to meet next quarter]],Table1[[#This Row],[MOQ/One lead time demand]])</f>
        <v>25601.61148663946</v>
      </c>
      <c r="Z1742" s="59">
        <f>Table1[[#This Row],[Qty to purchase]]*Table1[[#This Row],[Std. Price ($)]]</f>
        <v>269387.0684975218</v>
      </c>
      <c r="AA1742" s="59"/>
      <c r="AB1742" s="59"/>
      <c r="AC1742" s="61">
        <f>Table1[[#This Row],[On Hand Stock (units)]]-(12*Table1[[#This Row],[APU
(units)]])</f>
        <v>-2341.7859106394558</v>
      </c>
      <c r="AD1742" s="64">
        <v>2488.8000000000002</v>
      </c>
      <c r="AE1742" s="65">
        <f>AD1742*Table1[[#This Row],[Std. Price ($)]]</f>
        <v>26187.825576000003</v>
      </c>
    </row>
    <row r="1743" spans="1:31" ht="18.5" x14ac:dyDescent="0.35">
      <c r="A1743" s="46">
        <v>94539.855069421086</v>
      </c>
      <c r="B1743" s="47">
        <v>8.8854700000000015</v>
      </c>
      <c r="C1743" s="47">
        <v>5067.0533825866087</v>
      </c>
      <c r="D1743" s="47">
        <f>Table1[[#This Row],[On-Hand Stock ($)]]/Table1[[#This Row],[Std. Price ($)]]</f>
        <v>570.26284288693876</v>
      </c>
      <c r="E1743" s="48">
        <v>244</v>
      </c>
      <c r="F1743" s="49">
        <v>-0.4</v>
      </c>
      <c r="G1743" s="48">
        <v>0.82</v>
      </c>
      <c r="H1743" s="48">
        <v>0.66</v>
      </c>
      <c r="I1743" s="48">
        <v>76</v>
      </c>
      <c r="J1743" s="55">
        <f>Table1[[#This Row],[APU
(units)]]+(Table1[[#This Row],[APU Trend]]*Table1[[#This Row],[APU
(units)]])</f>
        <v>146.39999999999998</v>
      </c>
      <c r="K1743" s="55" t="str">
        <f>IF(Table1[[#This Row],[On Hand Stock (units)]]&gt;J1743,"Yes","No")</f>
        <v>Yes</v>
      </c>
      <c r="L1743" s="55">
        <f>Table1[[#This Row],[Lead Time (days)]]/Table1[[#This Row],[S-OTD]]</f>
        <v>92.682926829268297</v>
      </c>
      <c r="M1743" s="55">
        <f>(Table1[[#This Row],[Demand variability (COV)]]/100)*E1743</f>
        <v>1.6104000000000001</v>
      </c>
      <c r="N1743" s="55">
        <f>AVERAGE(Table1[[#This Row],[Lead Time (days)]],Table1[[#This Row],[Exp. Lead time]])</f>
        <v>84.341463414634148</v>
      </c>
      <c r="O1743" s="55">
        <f>(Table1[[#This Row],[Exp. Lead time]]-N1743)^2</f>
        <v>69.580011897679981</v>
      </c>
      <c r="P1743" s="55">
        <v>69.580011897679981</v>
      </c>
      <c r="Q1743" s="55">
        <f>1.64*SQRT(Table1[[#This Row],[Lead Time (days)]]*(M1743^2)+Table1[[#This Row],[APU
(units)]]*P1743)</f>
        <v>214.92524057548556</v>
      </c>
      <c r="R1743" s="58">
        <f>Table1[[#This Row],[Safety Stock]]+(E1743/30)*Table1[[#This Row],[Lead Time (days)]]</f>
        <v>833.05857390881886</v>
      </c>
      <c r="S1743" s="58" t="str">
        <f>IF(Table1[[#This Row],[On Hand Stock (units)]]&gt;R1743,"yes","no")</f>
        <v>no</v>
      </c>
      <c r="T1743" s="59">
        <f>Table1[[#This Row],[On Hand Stock (units)]]-J1743</f>
        <v>423.86284288693878</v>
      </c>
      <c r="U1743" s="59">
        <f>Table1[[#This Row],[Exp. Lead time]]*Table1[[#This Row],[APU
(units)]]/30</f>
        <v>753.82113821138216</v>
      </c>
      <c r="V1743" s="59">
        <f>Table1[[#This Row],[On Hand Stock (units)]]+U1743</f>
        <v>1324.0839810983209</v>
      </c>
      <c r="W1743" s="59" t="str">
        <f>IF(Table1[[#This Row],[On hand quantity after purchase]]&gt;Table1[[#This Row],[APU  Projection for oct]],"Yes","No")</f>
        <v>Yes</v>
      </c>
      <c r="X1743" s="59">
        <f>AE1743-Table1[[#This Row],[On Hand Stock (units)]]</f>
        <v>730.56996511306045</v>
      </c>
      <c r="Y1743" s="59">
        <f>MAX(Table1[[#This Row],[Qty required to meet next quarter]],Table1[[#This Row],[MOQ/One lead time demand]])</f>
        <v>753.82113821138216</v>
      </c>
      <c r="Z1743" s="59">
        <f>Table1[[#This Row],[Qty to purchase]]*Table1[[#This Row],[Std. Price ($)]]</f>
        <v>6698.055108943091</v>
      </c>
      <c r="AA1743" s="59"/>
      <c r="AB1743" s="59"/>
      <c r="AC1743" s="61">
        <f>Table1[[#This Row],[On Hand Stock (units)]]-(12*Table1[[#This Row],[APU
(units)]])</f>
        <v>-2357.7371571130611</v>
      </c>
      <c r="AD1743" s="64">
        <v>146.39999999999989</v>
      </c>
      <c r="AE1743" s="65">
        <f>AD1743*Table1[[#This Row],[Std. Price ($)]]</f>
        <v>1300.8328079999992</v>
      </c>
    </row>
    <row r="1744" spans="1:31" ht="18.5" x14ac:dyDescent="0.35">
      <c r="A1744" s="46">
        <v>77808.027068703057</v>
      </c>
      <c r="B1744" s="47">
        <v>23.406086000000002</v>
      </c>
      <c r="C1744" s="47">
        <v>1514.6407128473281</v>
      </c>
      <c r="D1744" s="47">
        <f>Table1[[#This Row],[On-Hand Stock ($)]]/Table1[[#This Row],[Std. Price ($)]]</f>
        <v>64.711405095551982</v>
      </c>
      <c r="E1744" s="48">
        <v>244</v>
      </c>
      <c r="F1744" s="49">
        <v>0.4</v>
      </c>
      <c r="G1744" s="48">
        <v>1</v>
      </c>
      <c r="H1744" s="48">
        <v>0.66</v>
      </c>
      <c r="I1744" s="48">
        <v>12</v>
      </c>
      <c r="J1744" s="55">
        <f>Table1[[#This Row],[APU
(units)]]+(Table1[[#This Row],[APU Trend]]*Table1[[#This Row],[APU
(units)]])</f>
        <v>341.6</v>
      </c>
      <c r="K1744" s="55" t="str">
        <f>IF(Table1[[#This Row],[On Hand Stock (units)]]&gt;J1744,"Yes","No")</f>
        <v>No</v>
      </c>
      <c r="L1744" s="55">
        <f>Table1[[#This Row],[Lead Time (days)]]/Table1[[#This Row],[S-OTD]]</f>
        <v>12</v>
      </c>
      <c r="M1744" s="55">
        <f>(Table1[[#This Row],[Demand variability (COV)]]/100)*E1744</f>
        <v>1.6104000000000001</v>
      </c>
      <c r="N1744" s="55">
        <f>AVERAGE(Table1[[#This Row],[Lead Time (days)]],Table1[[#This Row],[Exp. Lead time]])</f>
        <v>12</v>
      </c>
      <c r="O1744" s="55">
        <f>(Table1[[#This Row],[Exp. Lead time]]-N1744)^2</f>
        <v>0</v>
      </c>
      <c r="P1744" s="55">
        <v>0</v>
      </c>
      <c r="Q1744" s="55">
        <f>1.64*SQRT(Table1[[#This Row],[Lead Time (days)]]*(M1744^2)+Table1[[#This Row],[APU
(units)]]*P1744)</f>
        <v>9.1488863552692585</v>
      </c>
      <c r="R1744" s="58">
        <f>Table1[[#This Row],[Safety Stock]]+(E1744/30)*Table1[[#This Row],[Lead Time (days)]]</f>
        <v>106.74888635526925</v>
      </c>
      <c r="S1744" s="58" t="str">
        <f>IF(Table1[[#This Row],[On Hand Stock (units)]]&gt;R1744,"yes","no")</f>
        <v>no</v>
      </c>
      <c r="T1744" s="59">
        <f>Table1[[#This Row],[On Hand Stock (units)]]-J1744</f>
        <v>-276.88859490444804</v>
      </c>
      <c r="U1744" s="59">
        <f>Table1[[#This Row],[Exp. Lead time]]*Table1[[#This Row],[APU
(units)]]/30</f>
        <v>97.6</v>
      </c>
      <c r="V1744" s="59">
        <f>Table1[[#This Row],[On Hand Stock (units)]]+U1744</f>
        <v>162.31140509555198</v>
      </c>
      <c r="W1744" s="59" t="str">
        <f>IF(Table1[[#This Row],[On hand quantity after purchase]]&gt;Table1[[#This Row],[APU  Projection for oct]],"Yes","No")</f>
        <v>No</v>
      </c>
      <c r="X1744" s="59">
        <f>AE1744-Table1[[#This Row],[On Hand Stock (units)]]</f>
        <v>30775.147508504451</v>
      </c>
      <c r="Y1744" s="59">
        <f>MAX(Table1[[#This Row],[Qty required to meet next quarter]],Table1[[#This Row],[MOQ/One lead time demand]])</f>
        <v>30775.147508504451</v>
      </c>
      <c r="Z1744" s="59">
        <f>Table1[[#This Row],[Qty to purchase]]*Table1[[#This Row],[Std. Price ($)]]</f>
        <v>720325.74924674095</v>
      </c>
      <c r="AA1744" s="59"/>
      <c r="AB1744" s="59"/>
      <c r="AC1744" s="61">
        <f>Table1[[#This Row],[On Hand Stock (units)]]-(12*Table1[[#This Row],[APU
(units)]])</f>
        <v>-2863.288594904448</v>
      </c>
      <c r="AD1744" s="64">
        <v>1317.6000000000001</v>
      </c>
      <c r="AE1744" s="65">
        <f>AD1744*Table1[[#This Row],[Std. Price ($)]]</f>
        <v>30839.858913600005</v>
      </c>
    </row>
    <row r="1745" spans="1:31" ht="18.5" x14ac:dyDescent="0.35">
      <c r="A1745" s="46">
        <v>27821.008449553952</v>
      </c>
      <c r="B1745" s="47">
        <v>31.543259000000003</v>
      </c>
      <c r="C1745" s="47">
        <v>5143.7969379368014</v>
      </c>
      <c r="D1745" s="47">
        <f>Table1[[#This Row],[On-Hand Stock ($)]]/Table1[[#This Row],[Std. Price ($)]]</f>
        <v>163.07119495600631</v>
      </c>
      <c r="E1745" s="48">
        <v>244</v>
      </c>
      <c r="F1745" s="49">
        <v>1.5</v>
      </c>
      <c r="G1745" s="48">
        <v>0.7</v>
      </c>
      <c r="H1745" s="48">
        <v>0.66</v>
      </c>
      <c r="I1745" s="48">
        <v>23</v>
      </c>
      <c r="J1745" s="55">
        <f>Table1[[#This Row],[APU
(units)]]+(Table1[[#This Row],[APU Trend]]*Table1[[#This Row],[APU
(units)]])</f>
        <v>610</v>
      </c>
      <c r="K1745" s="55" t="str">
        <f>IF(Table1[[#This Row],[On Hand Stock (units)]]&gt;J1745,"Yes","No")</f>
        <v>No</v>
      </c>
      <c r="L1745" s="55">
        <f>Table1[[#This Row],[Lead Time (days)]]/Table1[[#This Row],[S-OTD]]</f>
        <v>32.857142857142861</v>
      </c>
      <c r="M1745" s="55">
        <f>(Table1[[#This Row],[Demand variability (COV)]]/100)*E1745</f>
        <v>1.6104000000000001</v>
      </c>
      <c r="N1745" s="55">
        <f>AVERAGE(Table1[[#This Row],[Lead Time (days)]],Table1[[#This Row],[Exp. Lead time]])</f>
        <v>27.928571428571431</v>
      </c>
      <c r="O1745" s="55">
        <f>(Table1[[#This Row],[Exp. Lead time]]-N1745)^2</f>
        <v>24.290816326530631</v>
      </c>
      <c r="P1745" s="55">
        <v>24.290816326530631</v>
      </c>
      <c r="Q1745" s="55">
        <f>1.64*SQRT(Table1[[#This Row],[Lead Time (days)]]*(M1745^2)+Table1[[#This Row],[APU
(units)]]*P1745)</f>
        <v>126.89199536100102</v>
      </c>
      <c r="R1745" s="58">
        <f>Table1[[#This Row],[Safety Stock]]+(E1745/30)*Table1[[#This Row],[Lead Time (days)]]</f>
        <v>313.95866202766769</v>
      </c>
      <c r="S1745" s="58" t="str">
        <f>IF(Table1[[#This Row],[On Hand Stock (units)]]&gt;R1745,"yes","no")</f>
        <v>no</v>
      </c>
      <c r="T1745" s="59">
        <f>Table1[[#This Row],[On Hand Stock (units)]]-J1745</f>
        <v>-446.92880504399369</v>
      </c>
      <c r="U1745" s="59">
        <f>Table1[[#This Row],[Exp. Lead time]]*Table1[[#This Row],[APU
(units)]]/30</f>
        <v>267.23809523809524</v>
      </c>
      <c r="V1745" s="59">
        <f>Table1[[#This Row],[On Hand Stock (units)]]+U1745</f>
        <v>430.30929019410155</v>
      </c>
      <c r="W1745" s="59" t="str">
        <f>IF(Table1[[#This Row],[On hand quantity after purchase]]&gt;Table1[[#This Row],[APU  Projection for oct]],"Yes","No")</f>
        <v>No</v>
      </c>
      <c r="X1745" s="59">
        <f>AE1745-Table1[[#This Row],[On Hand Stock (units)]]</f>
        <v>92195.591157044008</v>
      </c>
      <c r="Y1745" s="59">
        <f>MAX(Table1[[#This Row],[Qty required to meet next quarter]],Table1[[#This Row],[MOQ/One lead time demand]])</f>
        <v>92195.591157044008</v>
      </c>
      <c r="Z1745" s="59">
        <f>Table1[[#This Row],[Qty to purchase]]*Table1[[#This Row],[Std. Price ($)]]</f>
        <v>2908149.4105247492</v>
      </c>
      <c r="AA1745" s="59"/>
      <c r="AB1745" s="59"/>
      <c r="AC1745" s="61">
        <f>Table1[[#This Row],[On Hand Stock (units)]]-(12*Table1[[#This Row],[APU
(units)]])</f>
        <v>-2764.9288050439936</v>
      </c>
      <c r="AD1745" s="64">
        <v>2928</v>
      </c>
      <c r="AE1745" s="65">
        <f>AD1745*Table1[[#This Row],[Std. Price ($)]]</f>
        <v>92358.662352000014</v>
      </c>
    </row>
    <row r="1746" spans="1:31" ht="18.5" x14ac:dyDescent="0.35">
      <c r="A1746" s="46">
        <v>37014.407914750947</v>
      </c>
      <c r="B1746" s="47">
        <v>11.457490000000002</v>
      </c>
      <c r="C1746" s="47">
        <v>6238.7788804739948</v>
      </c>
      <c r="D1746" s="47">
        <f>Table1[[#This Row],[On-Hand Stock ($)]]/Table1[[#This Row],[Std. Price ($)]]</f>
        <v>544.51532407830985</v>
      </c>
      <c r="E1746" s="48">
        <v>244</v>
      </c>
      <c r="F1746" s="49">
        <v>-0.4</v>
      </c>
      <c r="G1746" s="48">
        <v>0.82</v>
      </c>
      <c r="H1746" s="48">
        <v>0.65</v>
      </c>
      <c r="I1746" s="48">
        <v>76</v>
      </c>
      <c r="J1746" s="55">
        <f>Table1[[#This Row],[APU
(units)]]+(Table1[[#This Row],[APU Trend]]*Table1[[#This Row],[APU
(units)]])</f>
        <v>146.39999999999998</v>
      </c>
      <c r="K1746" s="55" t="str">
        <f>IF(Table1[[#This Row],[On Hand Stock (units)]]&gt;J1746,"Yes","No")</f>
        <v>Yes</v>
      </c>
      <c r="L1746" s="55">
        <f>Table1[[#This Row],[Lead Time (days)]]/Table1[[#This Row],[S-OTD]]</f>
        <v>92.682926829268297</v>
      </c>
      <c r="M1746" s="55">
        <f>(Table1[[#This Row],[Demand variability (COV)]]/100)*E1746</f>
        <v>1.5860000000000001</v>
      </c>
      <c r="N1746" s="55">
        <f>AVERAGE(Table1[[#This Row],[Lead Time (days)]],Table1[[#This Row],[Exp. Lead time]])</f>
        <v>84.341463414634148</v>
      </c>
      <c r="O1746" s="55">
        <f>(Table1[[#This Row],[Exp. Lead time]]-N1746)^2</f>
        <v>69.580011897679981</v>
      </c>
      <c r="P1746" s="55">
        <v>69.580011897679981</v>
      </c>
      <c r="Q1746" s="55">
        <f>1.64*SQRT(Table1[[#This Row],[Lead Time (days)]]*(M1746^2)+Table1[[#This Row],[APU
(units)]]*P1746)</f>
        <v>214.88814925491266</v>
      </c>
      <c r="R1746" s="58">
        <f>Table1[[#This Row],[Safety Stock]]+(E1746/30)*Table1[[#This Row],[Lead Time (days)]]</f>
        <v>833.02148258824604</v>
      </c>
      <c r="S1746" s="58" t="str">
        <f>IF(Table1[[#This Row],[On Hand Stock (units)]]&gt;R1746,"yes","no")</f>
        <v>no</v>
      </c>
      <c r="T1746" s="59">
        <f>Table1[[#This Row],[On Hand Stock (units)]]-J1746</f>
        <v>398.11532407830987</v>
      </c>
      <c r="U1746" s="59">
        <f>Table1[[#This Row],[Exp. Lead time]]*Table1[[#This Row],[APU
(units)]]/30</f>
        <v>753.82113821138216</v>
      </c>
      <c r="V1746" s="59">
        <f>Table1[[#This Row],[On Hand Stock (units)]]+U1746</f>
        <v>1298.336462289692</v>
      </c>
      <c r="W1746" s="59" t="str">
        <f>IF(Table1[[#This Row],[On hand quantity after purchase]]&gt;Table1[[#This Row],[APU  Projection for oct]],"Yes","No")</f>
        <v>Yes</v>
      </c>
      <c r="X1746" s="59">
        <f>AE1746-Table1[[#This Row],[On Hand Stock (units)]]</f>
        <v>1132.8612119216891</v>
      </c>
      <c r="Y1746" s="59">
        <f>MAX(Table1[[#This Row],[Qty required to meet next quarter]],Table1[[#This Row],[MOQ/One lead time demand]])</f>
        <v>1132.8612119216891</v>
      </c>
      <c r="Z1746" s="59">
        <f>Table1[[#This Row],[Qty to purchase]]*Table1[[#This Row],[Std. Price ($)]]</f>
        <v>12979.746006980637</v>
      </c>
      <c r="AA1746" s="59"/>
      <c r="AB1746" s="59"/>
      <c r="AC1746" s="61">
        <f>Table1[[#This Row],[On Hand Stock (units)]]-(12*Table1[[#This Row],[APU
(units)]])</f>
        <v>-2383.4846759216903</v>
      </c>
      <c r="AD1746" s="64">
        <v>146.39999999999989</v>
      </c>
      <c r="AE1746" s="65">
        <f>AD1746*Table1[[#This Row],[Std. Price ($)]]</f>
        <v>1677.3765359999991</v>
      </c>
    </row>
    <row r="1747" spans="1:31" ht="18.5" x14ac:dyDescent="0.35">
      <c r="A1747" s="46">
        <v>90641.880803554173</v>
      </c>
      <c r="B1747" s="47">
        <v>6.3133290000000004</v>
      </c>
      <c r="C1747" s="47">
        <v>3276.9986474048537</v>
      </c>
      <c r="D1747" s="47">
        <f>Table1[[#This Row],[On-Hand Stock ($)]]/Table1[[#This Row],[Std. Price ($)]]</f>
        <v>519.06033210131352</v>
      </c>
      <c r="E1747" s="48">
        <v>244</v>
      </c>
      <c r="F1747" s="49">
        <v>0.8</v>
      </c>
      <c r="G1747" s="48">
        <v>0.82</v>
      </c>
      <c r="H1747" s="48">
        <v>0.65</v>
      </c>
      <c r="I1747" s="48">
        <v>66</v>
      </c>
      <c r="J1747" s="55">
        <f>Table1[[#This Row],[APU
(units)]]+(Table1[[#This Row],[APU Trend]]*Table1[[#This Row],[APU
(units)]])</f>
        <v>439.20000000000005</v>
      </c>
      <c r="K1747" s="55" t="str">
        <f>IF(Table1[[#This Row],[On Hand Stock (units)]]&gt;J1747,"Yes","No")</f>
        <v>Yes</v>
      </c>
      <c r="L1747" s="55">
        <f>Table1[[#This Row],[Lead Time (days)]]/Table1[[#This Row],[S-OTD]]</f>
        <v>80.487804878048792</v>
      </c>
      <c r="M1747" s="55">
        <f>(Table1[[#This Row],[Demand variability (COV)]]/100)*E1747</f>
        <v>1.5860000000000001</v>
      </c>
      <c r="N1747" s="55">
        <f>AVERAGE(Table1[[#This Row],[Lead Time (days)]],Table1[[#This Row],[Exp. Lead time]])</f>
        <v>73.243902439024396</v>
      </c>
      <c r="O1747" s="55">
        <f>(Table1[[#This Row],[Exp. Lead time]]-N1747)^2</f>
        <v>52.474122546103587</v>
      </c>
      <c r="P1747" s="55">
        <v>52.474122546103587</v>
      </c>
      <c r="Q1747" s="55">
        <f>1.64*SQRT(Table1[[#This Row],[Lead Time (days)]]*(M1747^2)+Table1[[#This Row],[APU
(units)]]*P1747)</f>
        <v>186.77074342462109</v>
      </c>
      <c r="R1747" s="58">
        <f>Table1[[#This Row],[Safety Stock]]+(E1747/30)*Table1[[#This Row],[Lead Time (days)]]</f>
        <v>723.57074342462101</v>
      </c>
      <c r="S1747" s="58" t="str">
        <f>IF(Table1[[#This Row],[On Hand Stock (units)]]&gt;R1747,"yes","no")</f>
        <v>no</v>
      </c>
      <c r="T1747" s="59">
        <f>Table1[[#This Row],[On Hand Stock (units)]]-J1747</f>
        <v>79.860332101313475</v>
      </c>
      <c r="U1747" s="59">
        <f>Table1[[#This Row],[Exp. Lead time]]*Table1[[#This Row],[APU
(units)]]/30</f>
        <v>654.63414634146341</v>
      </c>
      <c r="V1747" s="59">
        <f>Table1[[#This Row],[On Hand Stock (units)]]+U1747</f>
        <v>1173.6944784427769</v>
      </c>
      <c r="W1747" s="59" t="str">
        <f>IF(Table1[[#This Row],[On hand quantity after purchase]]&gt;Table1[[#This Row],[APU  Projection for oct]],"Yes","No")</f>
        <v>Yes</v>
      </c>
      <c r="X1747" s="59">
        <f>AE1747-Table1[[#This Row],[On Hand Stock (units)]]</f>
        <v>11496.467420698689</v>
      </c>
      <c r="Y1747" s="59">
        <f>MAX(Table1[[#This Row],[Qty required to meet next quarter]],Table1[[#This Row],[MOQ/One lead time demand]])</f>
        <v>11496.467420698689</v>
      </c>
      <c r="Z1747" s="59">
        <f>Table1[[#This Row],[Qty to purchase]]*Table1[[#This Row],[Std. Price ($)]]</f>
        <v>72580.981164652243</v>
      </c>
      <c r="AA1747" s="59"/>
      <c r="AB1747" s="59"/>
      <c r="AC1747" s="61">
        <f>Table1[[#This Row],[On Hand Stock (units)]]-(12*Table1[[#This Row],[APU
(units)]])</f>
        <v>-2408.9396678986864</v>
      </c>
      <c r="AD1747" s="64">
        <v>1903.2000000000003</v>
      </c>
      <c r="AE1747" s="65">
        <f>AD1747*Table1[[#This Row],[Std. Price ($)]]</f>
        <v>12015.527752800002</v>
      </c>
    </row>
    <row r="1748" spans="1:31" ht="18.5" x14ac:dyDescent="0.35">
      <c r="A1748" s="46">
        <v>97924.444641268798</v>
      </c>
      <c r="B1748" s="47">
        <v>9.446613000000001</v>
      </c>
      <c r="C1748" s="47">
        <v>3574.6353502249508</v>
      </c>
      <c r="D1748" s="47">
        <f>Table1[[#This Row],[On-Hand Stock ($)]]/Table1[[#This Row],[Std. Price ($)]]</f>
        <v>378.40391579764622</v>
      </c>
      <c r="E1748" s="48">
        <v>414</v>
      </c>
      <c r="F1748" s="49">
        <v>-0.6</v>
      </c>
      <c r="G1748" s="48">
        <v>1</v>
      </c>
      <c r="H1748" s="48">
        <v>0.25</v>
      </c>
      <c r="I1748" s="48">
        <v>66</v>
      </c>
      <c r="J1748" s="55">
        <f>Table1[[#This Row],[APU
(units)]]+(Table1[[#This Row],[APU Trend]]*Table1[[#This Row],[APU
(units)]])</f>
        <v>165.60000000000002</v>
      </c>
      <c r="K1748" s="55" t="str">
        <f>IF(Table1[[#This Row],[On Hand Stock (units)]]&gt;J1748,"Yes","No")</f>
        <v>Yes</v>
      </c>
      <c r="L1748" s="55">
        <f>Table1[[#This Row],[Lead Time (days)]]/Table1[[#This Row],[S-OTD]]</f>
        <v>66</v>
      </c>
      <c r="M1748" s="55">
        <f>(Table1[[#This Row],[Demand variability (COV)]]/100)*E1748</f>
        <v>1.0349999999999999</v>
      </c>
      <c r="N1748" s="55">
        <f>AVERAGE(Table1[[#This Row],[Lead Time (days)]],Table1[[#This Row],[Exp. Lead time]])</f>
        <v>66</v>
      </c>
      <c r="O1748" s="55">
        <f>(Table1[[#This Row],[Exp. Lead time]]-N1748)^2</f>
        <v>0</v>
      </c>
      <c r="P1748" s="55">
        <v>0</v>
      </c>
      <c r="Q1748" s="55">
        <f>1.64*SQRT(Table1[[#This Row],[Lead Time (days)]]*(M1748^2)+Table1[[#This Row],[APU
(units)]]*P1748)</f>
        <v>13.789742788029077</v>
      </c>
      <c r="R1748" s="58">
        <f>Table1[[#This Row],[Safety Stock]]+(E1748/30)*Table1[[#This Row],[Lead Time (days)]]</f>
        <v>924.58974278802918</v>
      </c>
      <c r="S1748" s="58" t="str">
        <f>IF(Table1[[#This Row],[On Hand Stock (units)]]&gt;R1748,"yes","no")</f>
        <v>no</v>
      </c>
      <c r="T1748" s="59">
        <f>Table1[[#This Row],[On Hand Stock (units)]]-J1748</f>
        <v>212.8039157976462</v>
      </c>
      <c r="U1748" s="59">
        <f>Table1[[#This Row],[Exp. Lead time]]*Table1[[#This Row],[APU
(units)]]/30</f>
        <v>910.8</v>
      </c>
      <c r="V1748" s="59">
        <f>Table1[[#This Row],[On Hand Stock (units)]]+U1748</f>
        <v>1289.2039157976462</v>
      </c>
      <c r="W1748" s="59" t="str">
        <f>IF(Table1[[#This Row],[On hand quantity after purchase]]&gt;Table1[[#This Row],[APU  Projection for oct]],"Yes","No")</f>
        <v>Yes</v>
      </c>
      <c r="X1748" s="59">
        <f>AE1748-Table1[[#This Row],[On Hand Stock (units)]]</f>
        <v>-2724.9425849976451</v>
      </c>
      <c r="Y1748" s="59">
        <f>MAX(Table1[[#This Row],[Qty required to meet next quarter]],Table1[[#This Row],[MOQ/One lead time demand]])</f>
        <v>910.8</v>
      </c>
      <c r="Z1748" s="59">
        <f>Table1[[#This Row],[Qty to purchase]]*Table1[[#This Row],[Std. Price ($)]]</f>
        <v>8603.9751204000004</v>
      </c>
      <c r="AA1748" s="59"/>
      <c r="AB1748" s="59"/>
      <c r="AC1748" s="61">
        <f>Table1[[#This Row],[On Hand Stock (units)]]-(12*Table1[[#This Row],[APU
(units)]])</f>
        <v>-4589.5960842023542</v>
      </c>
      <c r="AD1748" s="64">
        <v>-248.39999999999986</v>
      </c>
      <c r="AE1748" s="65">
        <f>AD1748*Table1[[#This Row],[Std. Price ($)]]</f>
        <v>-2346.5386691999988</v>
      </c>
    </row>
    <row r="1749" spans="1:31" ht="18.5" x14ac:dyDescent="0.35">
      <c r="A1749" s="46">
        <v>53336.45983525367</v>
      </c>
      <c r="B1749" s="47">
        <v>27.813720000000004</v>
      </c>
      <c r="C1749" s="47">
        <v>4980.2628581759845</v>
      </c>
      <c r="D1749" s="47">
        <f>Table1[[#This Row],[On-Hand Stock ($)]]/Table1[[#This Row],[Std. Price ($)]]</f>
        <v>179.05777645622319</v>
      </c>
      <c r="E1749" s="48">
        <v>228</v>
      </c>
      <c r="F1749" s="49">
        <v>1.2</v>
      </c>
      <c r="G1749" s="48">
        <v>0.85</v>
      </c>
      <c r="H1749" s="48">
        <v>0.84</v>
      </c>
      <c r="I1749" s="48">
        <v>23</v>
      </c>
      <c r="J1749" s="55">
        <f>Table1[[#This Row],[APU
(units)]]+(Table1[[#This Row],[APU Trend]]*Table1[[#This Row],[APU
(units)]])</f>
        <v>501.59999999999997</v>
      </c>
      <c r="K1749" s="55" t="str">
        <f>IF(Table1[[#This Row],[On Hand Stock (units)]]&gt;J1749,"Yes","No")</f>
        <v>No</v>
      </c>
      <c r="L1749" s="55">
        <f>Table1[[#This Row],[Lead Time (days)]]/Table1[[#This Row],[S-OTD]]</f>
        <v>27.058823529411764</v>
      </c>
      <c r="M1749" s="55">
        <f>(Table1[[#This Row],[Demand variability (COV)]]/100)*E1749</f>
        <v>1.9151999999999998</v>
      </c>
      <c r="N1749" s="55">
        <f>AVERAGE(Table1[[#This Row],[Lead Time (days)]],Table1[[#This Row],[Exp. Lead time]])</f>
        <v>25.029411764705884</v>
      </c>
      <c r="O1749" s="55">
        <f>(Table1[[#This Row],[Exp. Lead time]]-N1749)^2</f>
        <v>4.1185121107266358</v>
      </c>
      <c r="P1749" s="55">
        <v>4.1185121107266358</v>
      </c>
      <c r="Q1749" s="55">
        <f>1.64*SQRT(Table1[[#This Row],[Lead Time (days)]]*(M1749^2)+Table1[[#This Row],[APU
(units)]]*P1749)</f>
        <v>52.464226855769006</v>
      </c>
      <c r="R1749" s="58">
        <f>Table1[[#This Row],[Safety Stock]]+(E1749/30)*Table1[[#This Row],[Lead Time (days)]]</f>
        <v>227.26422685576898</v>
      </c>
      <c r="S1749" s="58" t="str">
        <f>IF(Table1[[#This Row],[On Hand Stock (units)]]&gt;R1749,"yes","no")</f>
        <v>no</v>
      </c>
      <c r="T1749" s="59">
        <f>Table1[[#This Row],[On Hand Stock (units)]]-J1749</f>
        <v>-322.5422235437768</v>
      </c>
      <c r="U1749" s="59">
        <f>Table1[[#This Row],[Exp. Lead time]]*Table1[[#This Row],[APU
(units)]]/30</f>
        <v>205.64705882352939</v>
      </c>
      <c r="V1749" s="59">
        <f>Table1[[#This Row],[On Hand Stock (units)]]+U1749</f>
        <v>384.70483527975261</v>
      </c>
      <c r="W1749" s="59" t="str">
        <f>IF(Table1[[#This Row],[On hand quantity after purchase]]&gt;Table1[[#This Row],[APU  Projection for oct]],"Yes","No")</f>
        <v>No</v>
      </c>
      <c r="X1749" s="59">
        <f>AE1749-Table1[[#This Row],[On Hand Stock (units)]]</f>
        <v>64504.529455543779</v>
      </c>
      <c r="Y1749" s="59">
        <f>MAX(Table1[[#This Row],[Qty required to meet next quarter]],Table1[[#This Row],[MOQ/One lead time demand]])</f>
        <v>64504.529455543779</v>
      </c>
      <c r="Z1749" s="59">
        <f>Table1[[#This Row],[Qty to purchase]]*Table1[[#This Row],[Std. Price ($)]]</f>
        <v>1794110.9210082474</v>
      </c>
      <c r="AA1749" s="59"/>
      <c r="AB1749" s="59"/>
      <c r="AC1749" s="61">
        <f>Table1[[#This Row],[On Hand Stock (units)]]-(12*Table1[[#This Row],[APU
(units)]])</f>
        <v>-2556.9422235437769</v>
      </c>
      <c r="AD1749" s="64">
        <v>2325.6</v>
      </c>
      <c r="AE1749" s="65">
        <f>AD1749*Table1[[#This Row],[Std. Price ($)]]</f>
        <v>64683.587232000005</v>
      </c>
    </row>
    <row r="1750" spans="1:31" ht="18.5" x14ac:dyDescent="0.35">
      <c r="A1750" s="46">
        <v>96538.877183241697</v>
      </c>
      <c r="B1750" s="47">
        <v>18.039758000000003</v>
      </c>
      <c r="C1750" s="47">
        <v>2381.6346100464229</v>
      </c>
      <c r="D1750" s="47">
        <f>Table1[[#This Row],[On-Hand Stock ($)]]/Table1[[#This Row],[Std. Price ($)]]</f>
        <v>132.02142789534219</v>
      </c>
      <c r="E1750" s="48">
        <v>236</v>
      </c>
      <c r="F1750" s="49">
        <v>0.5</v>
      </c>
      <c r="G1750" s="48">
        <v>0.85</v>
      </c>
      <c r="H1750" s="48">
        <v>1.26</v>
      </c>
      <c r="I1750" s="48">
        <v>11</v>
      </c>
      <c r="J1750" s="55">
        <f>Table1[[#This Row],[APU
(units)]]+(Table1[[#This Row],[APU Trend]]*Table1[[#This Row],[APU
(units)]])</f>
        <v>354</v>
      </c>
      <c r="K1750" s="55" t="str">
        <f>IF(Table1[[#This Row],[On Hand Stock (units)]]&gt;J1750,"Yes","No")</f>
        <v>No</v>
      </c>
      <c r="L1750" s="55">
        <f>Table1[[#This Row],[Lead Time (days)]]/Table1[[#This Row],[S-OTD]]</f>
        <v>12.941176470588236</v>
      </c>
      <c r="M1750" s="55">
        <f>(Table1[[#This Row],[Demand variability (COV)]]/100)*E1750</f>
        <v>2.9736000000000002</v>
      </c>
      <c r="N1750" s="55">
        <f>AVERAGE(Table1[[#This Row],[Lead Time (days)]],Table1[[#This Row],[Exp. Lead time]])</f>
        <v>11.970588235294118</v>
      </c>
      <c r="O1750" s="55">
        <f>(Table1[[#This Row],[Exp. Lead time]]-N1750)^2</f>
        <v>0.94204152249134965</v>
      </c>
      <c r="P1750" s="55">
        <v>0.94204152249134965</v>
      </c>
      <c r="Q1750" s="55">
        <f>1.64*SQRT(Table1[[#This Row],[Lead Time (days)]]*(M1750^2)+Table1[[#This Row],[APU
(units)]]*P1750)</f>
        <v>29.318277104196643</v>
      </c>
      <c r="R1750" s="58">
        <f>Table1[[#This Row],[Safety Stock]]+(E1750/30)*Table1[[#This Row],[Lead Time (days)]]</f>
        <v>115.85161043752997</v>
      </c>
      <c r="S1750" s="58" t="str">
        <f>IF(Table1[[#This Row],[On Hand Stock (units)]]&gt;R1750,"yes","no")</f>
        <v>yes</v>
      </c>
      <c r="T1750" s="59">
        <f>Table1[[#This Row],[On Hand Stock (units)]]-J1750</f>
        <v>-221.97857210465781</v>
      </c>
      <c r="U1750" s="59">
        <f>Table1[[#This Row],[Exp. Lead time]]*Table1[[#This Row],[APU
(units)]]/30</f>
        <v>101.80392156862744</v>
      </c>
      <c r="V1750" s="59">
        <f>Table1[[#This Row],[On Hand Stock (units)]]+U1750</f>
        <v>233.82534946396964</v>
      </c>
      <c r="W1750" s="59" t="str">
        <f>IF(Table1[[#This Row],[On hand quantity after purchase]]&gt;Table1[[#This Row],[APU  Projection for oct]],"Yes","No")</f>
        <v>No</v>
      </c>
      <c r="X1750" s="59">
        <f>AE1750-Table1[[#This Row],[On Hand Stock (units)]]</f>
        <v>25412.275900104662</v>
      </c>
      <c r="Y1750" s="59">
        <f>MAX(Table1[[#This Row],[Qty required to meet next quarter]],Table1[[#This Row],[MOQ/One lead time demand]])</f>
        <v>25412.275900104662</v>
      </c>
      <c r="Z1750" s="59">
        <f>Table1[[#This Row],[Qty to purchase]]*Table1[[#This Row],[Std. Price ($)]]</f>
        <v>458431.30746712035</v>
      </c>
      <c r="AA1750" s="59"/>
      <c r="AB1750" s="59"/>
      <c r="AC1750" s="61">
        <f>Table1[[#This Row],[On Hand Stock (units)]]-(12*Table1[[#This Row],[APU
(units)]])</f>
        <v>-2699.9785721046578</v>
      </c>
      <c r="AD1750" s="64">
        <v>1416</v>
      </c>
      <c r="AE1750" s="65">
        <f>AD1750*Table1[[#This Row],[Std. Price ($)]]</f>
        <v>25544.297328000004</v>
      </c>
    </row>
    <row r="1751" spans="1:31" ht="18.5" x14ac:dyDescent="0.35">
      <c r="A1751" s="46">
        <v>14965.645974824038</v>
      </c>
      <c r="B1751" s="47">
        <v>23.920501000000002</v>
      </c>
      <c r="C1751" s="47">
        <v>7765.5291297029244</v>
      </c>
      <c r="D1751" s="47">
        <f>Table1[[#This Row],[On-Hand Stock ($)]]/Table1[[#This Row],[Std. Price ($)]]</f>
        <v>324.63906712083178</v>
      </c>
      <c r="E1751" s="48">
        <v>292</v>
      </c>
      <c r="F1751" s="49">
        <v>1.5</v>
      </c>
      <c r="G1751" s="48">
        <v>0.7</v>
      </c>
      <c r="H1751" s="48">
        <v>1.18</v>
      </c>
      <c r="I1751" s="48">
        <v>23</v>
      </c>
      <c r="J1751" s="55">
        <f>Table1[[#This Row],[APU
(units)]]+(Table1[[#This Row],[APU Trend]]*Table1[[#This Row],[APU
(units)]])</f>
        <v>730</v>
      </c>
      <c r="K1751" s="55" t="str">
        <f>IF(Table1[[#This Row],[On Hand Stock (units)]]&gt;J1751,"Yes","No")</f>
        <v>No</v>
      </c>
      <c r="L1751" s="55">
        <f>Table1[[#This Row],[Lead Time (days)]]/Table1[[#This Row],[S-OTD]]</f>
        <v>32.857142857142861</v>
      </c>
      <c r="M1751" s="55">
        <f>(Table1[[#This Row],[Demand variability (COV)]]/100)*E1751</f>
        <v>3.4455999999999998</v>
      </c>
      <c r="N1751" s="55">
        <f>AVERAGE(Table1[[#This Row],[Lead Time (days)]],Table1[[#This Row],[Exp. Lead time]])</f>
        <v>27.928571428571431</v>
      </c>
      <c r="O1751" s="55">
        <f>(Table1[[#This Row],[Exp. Lead time]]-N1751)^2</f>
        <v>24.290816326530631</v>
      </c>
      <c r="P1751" s="55">
        <v>24.290816326530631</v>
      </c>
      <c r="Q1751" s="55">
        <f>1.64*SQRT(Table1[[#This Row],[Lead Time (days)]]*(M1751^2)+Table1[[#This Row],[APU
(units)]]*P1751)</f>
        <v>140.75345294717792</v>
      </c>
      <c r="R1751" s="58">
        <f>Table1[[#This Row],[Safety Stock]]+(E1751/30)*Table1[[#This Row],[Lead Time (days)]]</f>
        <v>364.62011961384457</v>
      </c>
      <c r="S1751" s="58" t="str">
        <f>IF(Table1[[#This Row],[On Hand Stock (units)]]&gt;R1751,"yes","no")</f>
        <v>no</v>
      </c>
      <c r="T1751" s="59">
        <f>Table1[[#This Row],[On Hand Stock (units)]]-J1751</f>
        <v>-405.36093287916822</v>
      </c>
      <c r="U1751" s="59">
        <f>Table1[[#This Row],[Exp. Lead time]]*Table1[[#This Row],[APU
(units)]]/30</f>
        <v>319.80952380952385</v>
      </c>
      <c r="V1751" s="59">
        <f>Table1[[#This Row],[On Hand Stock (units)]]+U1751</f>
        <v>644.44859093035564</v>
      </c>
      <c r="W1751" s="59" t="str">
        <f>IF(Table1[[#This Row],[On hand quantity after purchase]]&gt;Table1[[#This Row],[APU  Projection for oct]],"Yes","No")</f>
        <v>No</v>
      </c>
      <c r="X1751" s="59">
        <f>AE1751-Table1[[#This Row],[On Hand Stock (units)]]</f>
        <v>83492.796436879173</v>
      </c>
      <c r="Y1751" s="59">
        <f>MAX(Table1[[#This Row],[Qty required to meet next quarter]],Table1[[#This Row],[MOQ/One lead time demand]])</f>
        <v>83492.796436879173</v>
      </c>
      <c r="Z1751" s="59">
        <f>Table1[[#This Row],[Qty to purchase]]*Table1[[#This Row],[Std. Price ($)]]</f>
        <v>1997189.5206611648</v>
      </c>
      <c r="AA1751" s="59"/>
      <c r="AB1751" s="59"/>
      <c r="AC1751" s="61">
        <f>Table1[[#This Row],[On Hand Stock (units)]]-(12*Table1[[#This Row],[APU
(units)]])</f>
        <v>-3179.3609328791681</v>
      </c>
      <c r="AD1751" s="64">
        <v>3504</v>
      </c>
      <c r="AE1751" s="65">
        <f>AD1751*Table1[[#This Row],[Std. Price ($)]]</f>
        <v>83817.435504000008</v>
      </c>
    </row>
    <row r="1752" spans="1:31" ht="18.5" x14ac:dyDescent="0.35">
      <c r="A1752" s="46">
        <v>82506.315495204719</v>
      </c>
      <c r="B1752" s="47">
        <v>12.825406000000001</v>
      </c>
      <c r="C1752" s="47">
        <v>2757.6513228040267</v>
      </c>
      <c r="D1752" s="47">
        <f>Table1[[#This Row],[On-Hand Stock ($)]]/Table1[[#This Row],[Std. Price ($)]]</f>
        <v>215.01473893333485</v>
      </c>
      <c r="E1752" s="48">
        <v>146</v>
      </c>
      <c r="F1752" s="49">
        <v>0.8</v>
      </c>
      <c r="G1752" s="48">
        <v>0.82</v>
      </c>
      <c r="H1752" s="48">
        <v>1</v>
      </c>
      <c r="I1752" s="48">
        <v>35</v>
      </c>
      <c r="J1752" s="55">
        <f>Table1[[#This Row],[APU
(units)]]+(Table1[[#This Row],[APU Trend]]*Table1[[#This Row],[APU
(units)]])</f>
        <v>262.8</v>
      </c>
      <c r="K1752" s="55" t="str">
        <f>IF(Table1[[#This Row],[On Hand Stock (units)]]&gt;J1752,"Yes","No")</f>
        <v>No</v>
      </c>
      <c r="L1752" s="55">
        <f>Table1[[#This Row],[Lead Time (days)]]/Table1[[#This Row],[S-OTD]]</f>
        <v>42.682926829268297</v>
      </c>
      <c r="M1752" s="55">
        <f>(Table1[[#This Row],[Demand variability (COV)]]/100)*E1752</f>
        <v>1.46</v>
      </c>
      <c r="N1752" s="55">
        <f>AVERAGE(Table1[[#This Row],[Lead Time (days)]],Table1[[#This Row],[Exp. Lead time]])</f>
        <v>38.841463414634148</v>
      </c>
      <c r="O1752" s="55">
        <f>(Table1[[#This Row],[Exp. Lead time]]-N1752)^2</f>
        <v>14.756841165972652</v>
      </c>
      <c r="P1752" s="55">
        <v>14.756841165972652</v>
      </c>
      <c r="Q1752" s="55">
        <f>1.64*SQRT(Table1[[#This Row],[Lead Time (days)]]*(M1752^2)+Table1[[#This Row],[APU
(units)]]*P1752)</f>
        <v>77.429970280247474</v>
      </c>
      <c r="R1752" s="58">
        <f>Table1[[#This Row],[Safety Stock]]+(E1752/30)*Table1[[#This Row],[Lead Time (days)]]</f>
        <v>247.76330361358077</v>
      </c>
      <c r="S1752" s="58" t="str">
        <f>IF(Table1[[#This Row],[On Hand Stock (units)]]&gt;R1752,"yes","no")</f>
        <v>no</v>
      </c>
      <c r="T1752" s="59">
        <f>Table1[[#This Row],[On Hand Stock (units)]]-J1752</f>
        <v>-47.785261066665157</v>
      </c>
      <c r="U1752" s="59">
        <f>Table1[[#This Row],[Exp. Lead time]]*Table1[[#This Row],[APU
(units)]]/30</f>
        <v>207.72357723577235</v>
      </c>
      <c r="V1752" s="59">
        <f>Table1[[#This Row],[On Hand Stock (units)]]+U1752</f>
        <v>422.73831616910718</v>
      </c>
      <c r="W1752" s="59" t="str">
        <f>IF(Table1[[#This Row],[On hand quantity after purchase]]&gt;Table1[[#This Row],[APU  Projection for oct]],"Yes","No")</f>
        <v>Yes</v>
      </c>
      <c r="X1752" s="59">
        <f>AE1752-Table1[[#This Row],[On Hand Stock (units)]]</f>
        <v>14390.557613866669</v>
      </c>
      <c r="Y1752" s="59">
        <f>MAX(Table1[[#This Row],[Qty required to meet next quarter]],Table1[[#This Row],[MOQ/One lead time demand]])</f>
        <v>14390.557613866669</v>
      </c>
      <c r="Z1752" s="59">
        <f>Table1[[#This Row],[Qty to purchase]]*Table1[[#This Row],[Std. Price ($)]]</f>
        <v>184564.74396423128</v>
      </c>
      <c r="AA1752" s="59"/>
      <c r="AB1752" s="59"/>
      <c r="AC1752" s="61">
        <f>Table1[[#This Row],[On Hand Stock (units)]]-(12*Table1[[#This Row],[APU
(units)]])</f>
        <v>-1536.9852610666651</v>
      </c>
      <c r="AD1752" s="64">
        <v>1138.8000000000002</v>
      </c>
      <c r="AE1752" s="65">
        <f>AD1752*Table1[[#This Row],[Std. Price ($)]]</f>
        <v>14605.572352800004</v>
      </c>
    </row>
    <row r="1753" spans="1:31" ht="18.5" x14ac:dyDescent="0.35">
      <c r="A1753" s="46">
        <v>40359.662725572045</v>
      </c>
      <c r="B1753" s="47">
        <v>17.466878000000001</v>
      </c>
      <c r="C1753" s="47">
        <v>3260.3568874080979</v>
      </c>
      <c r="D1753" s="47">
        <f>Table1[[#This Row],[On-Hand Stock ($)]]/Table1[[#This Row],[Std. Price ($)]]</f>
        <v>186.65939542304571</v>
      </c>
      <c r="E1753" s="48">
        <v>146</v>
      </c>
      <c r="F1753" s="49">
        <v>0.8</v>
      </c>
      <c r="G1753" s="48">
        <v>0.82</v>
      </c>
      <c r="H1753" s="48">
        <v>1</v>
      </c>
      <c r="I1753" s="48">
        <v>31</v>
      </c>
      <c r="J1753" s="55">
        <f>Table1[[#This Row],[APU
(units)]]+(Table1[[#This Row],[APU Trend]]*Table1[[#This Row],[APU
(units)]])</f>
        <v>262.8</v>
      </c>
      <c r="K1753" s="55" t="str">
        <f>IF(Table1[[#This Row],[On Hand Stock (units)]]&gt;J1753,"Yes","No")</f>
        <v>No</v>
      </c>
      <c r="L1753" s="55">
        <f>Table1[[#This Row],[Lead Time (days)]]/Table1[[#This Row],[S-OTD]]</f>
        <v>37.804878048780488</v>
      </c>
      <c r="M1753" s="55">
        <f>(Table1[[#This Row],[Demand variability (COV)]]/100)*E1753</f>
        <v>1.46</v>
      </c>
      <c r="N1753" s="55">
        <f>AVERAGE(Table1[[#This Row],[Lead Time (days)]],Table1[[#This Row],[Exp. Lead time]])</f>
        <v>34.402439024390247</v>
      </c>
      <c r="O1753" s="55">
        <f>(Table1[[#This Row],[Exp. Lead time]]-N1753)^2</f>
        <v>11.57659131469361</v>
      </c>
      <c r="P1753" s="55">
        <v>11.57659131469361</v>
      </c>
      <c r="Q1753" s="55">
        <f>1.64*SQRT(Table1[[#This Row],[Lead Time (days)]]*(M1753^2)+Table1[[#This Row],[APU
(units)]]*P1753)</f>
        <v>68.728757388446866</v>
      </c>
      <c r="R1753" s="58">
        <f>Table1[[#This Row],[Safety Stock]]+(E1753/30)*Table1[[#This Row],[Lead Time (days)]]</f>
        <v>219.59542405511351</v>
      </c>
      <c r="S1753" s="58" t="str">
        <f>IF(Table1[[#This Row],[On Hand Stock (units)]]&gt;R1753,"yes","no")</f>
        <v>no</v>
      </c>
      <c r="T1753" s="59">
        <f>Table1[[#This Row],[On Hand Stock (units)]]-J1753</f>
        <v>-76.140604576954303</v>
      </c>
      <c r="U1753" s="59">
        <f>Table1[[#This Row],[Exp. Lead time]]*Table1[[#This Row],[APU
(units)]]/30</f>
        <v>183.98373983739836</v>
      </c>
      <c r="V1753" s="59">
        <f>Table1[[#This Row],[On Hand Stock (units)]]+U1753</f>
        <v>370.64313526044407</v>
      </c>
      <c r="W1753" s="59" t="str">
        <f>IF(Table1[[#This Row],[On hand quantity after purchase]]&gt;Table1[[#This Row],[APU  Projection for oct]],"Yes","No")</f>
        <v>Yes</v>
      </c>
      <c r="X1753" s="59">
        <f>AE1753-Table1[[#This Row],[On Hand Stock (units)]]</f>
        <v>19704.621270976961</v>
      </c>
      <c r="Y1753" s="59">
        <f>MAX(Table1[[#This Row],[Qty required to meet next quarter]],Table1[[#This Row],[MOQ/One lead time demand]])</f>
        <v>19704.621270976961</v>
      </c>
      <c r="Z1753" s="59">
        <f>Table1[[#This Row],[Qty to purchase]]*Table1[[#This Row],[Std. Price ($)]]</f>
        <v>344178.21577635955</v>
      </c>
      <c r="AA1753" s="59"/>
      <c r="AB1753" s="59"/>
      <c r="AC1753" s="61">
        <f>Table1[[#This Row],[On Hand Stock (units)]]-(12*Table1[[#This Row],[APU
(units)]])</f>
        <v>-1565.3406045769543</v>
      </c>
      <c r="AD1753" s="64">
        <v>1138.8000000000002</v>
      </c>
      <c r="AE1753" s="65">
        <f>AD1753*Table1[[#This Row],[Std. Price ($)]]</f>
        <v>19891.280666400005</v>
      </c>
    </row>
    <row r="1754" spans="1:31" ht="18.5" x14ac:dyDescent="0.35">
      <c r="A1754" s="46">
        <v>16792.613948412472</v>
      </c>
      <c r="B1754" s="47">
        <v>27.439599000000001</v>
      </c>
      <c r="C1754" s="47">
        <v>30177.365016361422</v>
      </c>
      <c r="D1754" s="47">
        <f>Table1[[#This Row],[On-Hand Stock ($)]]/Table1[[#This Row],[Std. Price ($)]]</f>
        <v>1099.7742720788822</v>
      </c>
      <c r="E1754" s="48">
        <v>228</v>
      </c>
      <c r="F1754" s="49">
        <v>0.2</v>
      </c>
      <c r="G1754" s="48">
        <v>1</v>
      </c>
      <c r="H1754" s="48">
        <v>0.93</v>
      </c>
      <c r="I1754" s="48">
        <v>130</v>
      </c>
      <c r="J1754" s="55">
        <f>Table1[[#This Row],[APU
(units)]]+(Table1[[#This Row],[APU Trend]]*Table1[[#This Row],[APU
(units)]])</f>
        <v>273.60000000000002</v>
      </c>
      <c r="K1754" s="55" t="str">
        <f>IF(Table1[[#This Row],[On Hand Stock (units)]]&gt;J1754,"Yes","No")</f>
        <v>Yes</v>
      </c>
      <c r="L1754" s="55">
        <f>Table1[[#This Row],[Lead Time (days)]]/Table1[[#This Row],[S-OTD]]</f>
        <v>130</v>
      </c>
      <c r="M1754" s="55">
        <f>(Table1[[#This Row],[Demand variability (COV)]]/100)*E1754</f>
        <v>2.1204000000000001</v>
      </c>
      <c r="N1754" s="55">
        <f>AVERAGE(Table1[[#This Row],[Lead Time (days)]],Table1[[#This Row],[Exp. Lead time]])</f>
        <v>130</v>
      </c>
      <c r="O1754" s="55">
        <f>(Table1[[#This Row],[Exp. Lead time]]-N1754)^2</f>
        <v>0</v>
      </c>
      <c r="P1754" s="55">
        <v>0</v>
      </c>
      <c r="Q1754" s="55">
        <f>1.64*SQRT(Table1[[#This Row],[Lead Time (days)]]*(M1754^2)+Table1[[#This Row],[APU
(units)]]*P1754)</f>
        <v>39.649098730635473</v>
      </c>
      <c r="R1754" s="58">
        <f>Table1[[#This Row],[Safety Stock]]+(E1754/30)*Table1[[#This Row],[Lead Time (days)]]</f>
        <v>1027.6490987306354</v>
      </c>
      <c r="S1754" s="58" t="str">
        <f>IF(Table1[[#This Row],[On Hand Stock (units)]]&gt;R1754,"yes","no")</f>
        <v>yes</v>
      </c>
      <c r="T1754" s="59">
        <f>Table1[[#This Row],[On Hand Stock (units)]]-J1754</f>
        <v>826.17427207888215</v>
      </c>
      <c r="U1754" s="59">
        <f>Table1[[#This Row],[Exp. Lead time]]*Table1[[#This Row],[APU
(units)]]/30</f>
        <v>988</v>
      </c>
      <c r="V1754" s="59">
        <f>Table1[[#This Row],[On Hand Stock (units)]]+U1754</f>
        <v>2087.7742720788819</v>
      </c>
      <c r="W1754" s="59" t="str">
        <f>IF(Table1[[#This Row],[On hand quantity after purchase]]&gt;Table1[[#This Row],[APU  Projection for oct]],"Yes","No")</f>
        <v>Yes</v>
      </c>
      <c r="X1754" s="59">
        <f>AE1754-Table1[[#This Row],[On Hand Stock (units)]]</f>
        <v>25176.385730321119</v>
      </c>
      <c r="Y1754" s="59">
        <f>MAX(Table1[[#This Row],[Qty required to meet next quarter]],Table1[[#This Row],[MOQ/One lead time demand]])</f>
        <v>25176.385730321119</v>
      </c>
      <c r="Z1754" s="59">
        <f>Table1[[#This Row],[Qty to purchase]]*Table1[[#This Row],[Std. Price ($)]]</f>
        <v>690829.92870933365</v>
      </c>
      <c r="AA1754" s="59"/>
      <c r="AB1754" s="59"/>
      <c r="AC1754" s="61">
        <f>Table1[[#This Row],[On Hand Stock (units)]]-(12*Table1[[#This Row],[APU
(units)]])</f>
        <v>-1636.2257279211178</v>
      </c>
      <c r="AD1754" s="64">
        <v>957.59999999999991</v>
      </c>
      <c r="AE1754" s="65">
        <f>AD1754*Table1[[#This Row],[Std. Price ($)]]</f>
        <v>26276.1600024</v>
      </c>
    </row>
    <row r="1755" spans="1:31" ht="18.5" x14ac:dyDescent="0.35">
      <c r="A1755" s="46">
        <v>21779.735961734903</v>
      </c>
      <c r="B1755" s="47">
        <v>26.036637000000002</v>
      </c>
      <c r="C1755" s="47">
        <v>38901.051577868377</v>
      </c>
      <c r="D1755" s="47">
        <f>Table1[[#This Row],[On-Hand Stock ($)]]/Table1[[#This Row],[Std. Price ($)]]</f>
        <v>1494.0889477342398</v>
      </c>
      <c r="E1755" s="48">
        <v>228</v>
      </c>
      <c r="F1755" s="49">
        <v>0.4</v>
      </c>
      <c r="G1755" s="48">
        <v>1</v>
      </c>
      <c r="H1755" s="48">
        <v>1.35</v>
      </c>
      <c r="I1755" s="48">
        <v>123</v>
      </c>
      <c r="J1755" s="55">
        <f>Table1[[#This Row],[APU
(units)]]+(Table1[[#This Row],[APU Trend]]*Table1[[#This Row],[APU
(units)]])</f>
        <v>319.2</v>
      </c>
      <c r="K1755" s="55" t="str">
        <f>IF(Table1[[#This Row],[On Hand Stock (units)]]&gt;J1755,"Yes","No")</f>
        <v>Yes</v>
      </c>
      <c r="L1755" s="55">
        <f>Table1[[#This Row],[Lead Time (days)]]/Table1[[#This Row],[S-OTD]]</f>
        <v>123</v>
      </c>
      <c r="M1755" s="55">
        <f>(Table1[[#This Row],[Demand variability (COV)]]/100)*E1755</f>
        <v>3.0780000000000003</v>
      </c>
      <c r="N1755" s="55">
        <f>AVERAGE(Table1[[#This Row],[Lead Time (days)]],Table1[[#This Row],[Exp. Lead time]])</f>
        <v>123</v>
      </c>
      <c r="O1755" s="55">
        <f>(Table1[[#This Row],[Exp. Lead time]]-N1755)^2</f>
        <v>0</v>
      </c>
      <c r="P1755" s="55">
        <v>0</v>
      </c>
      <c r="Q1755" s="55">
        <f>1.64*SQRT(Table1[[#This Row],[Lead Time (days)]]*(M1755^2)+Table1[[#This Row],[APU
(units)]]*P1755)</f>
        <v>55.984141041434221</v>
      </c>
      <c r="R1755" s="58">
        <f>Table1[[#This Row],[Safety Stock]]+(E1755/30)*Table1[[#This Row],[Lead Time (days)]]</f>
        <v>990.78414104143417</v>
      </c>
      <c r="S1755" s="58" t="str">
        <f>IF(Table1[[#This Row],[On Hand Stock (units)]]&gt;R1755,"yes","no")</f>
        <v>yes</v>
      </c>
      <c r="T1755" s="59">
        <f>Table1[[#This Row],[On Hand Stock (units)]]-J1755</f>
        <v>1174.8889477342398</v>
      </c>
      <c r="U1755" s="59">
        <f>Table1[[#This Row],[Exp. Lead time]]*Table1[[#This Row],[APU
(units)]]/30</f>
        <v>934.8</v>
      </c>
      <c r="V1755" s="59">
        <f>Table1[[#This Row],[On Hand Stock (units)]]+U1755</f>
        <v>2428.88894773424</v>
      </c>
      <c r="W1755" s="59" t="str">
        <f>IF(Table1[[#This Row],[On hand quantity after purchase]]&gt;Table1[[#This Row],[APU  Projection for oct]],"Yes","No")</f>
        <v>Yes</v>
      </c>
      <c r="X1755" s="59">
        <f>AE1755-Table1[[#This Row],[On Hand Stock (units)]]</f>
        <v>30562.218526665758</v>
      </c>
      <c r="Y1755" s="59">
        <f>MAX(Table1[[#This Row],[Qty required to meet next quarter]],Table1[[#This Row],[MOQ/One lead time demand]])</f>
        <v>30562.218526665758</v>
      </c>
      <c r="Z1755" s="59">
        <f>Table1[[#This Row],[Qty to purchase]]*Table1[[#This Row],[Std. Price ($)]]</f>
        <v>795737.38969347125</v>
      </c>
      <c r="AA1755" s="59"/>
      <c r="AB1755" s="59"/>
      <c r="AC1755" s="61">
        <f>Table1[[#This Row],[On Hand Stock (units)]]-(12*Table1[[#This Row],[APU
(units)]])</f>
        <v>-1241.9110522657602</v>
      </c>
      <c r="AD1755" s="64">
        <v>1231.1999999999998</v>
      </c>
      <c r="AE1755" s="65">
        <f>AD1755*Table1[[#This Row],[Std. Price ($)]]</f>
        <v>32056.307474399997</v>
      </c>
    </row>
    <row r="1756" spans="1:31" ht="18.5" x14ac:dyDescent="0.35">
      <c r="A1756" s="46">
        <v>6170.8142829455028</v>
      </c>
      <c r="B1756" s="47">
        <v>18.039758000000003</v>
      </c>
      <c r="C1756" s="47">
        <v>1403.6598433632619</v>
      </c>
      <c r="D1756" s="47">
        <f>Table1[[#This Row],[On-Hand Stock ($)]]/Table1[[#This Row],[Std. Price ($)]]</f>
        <v>77.809239090860402</v>
      </c>
      <c r="E1756" s="48">
        <v>170</v>
      </c>
      <c r="F1756" s="49">
        <v>0.2</v>
      </c>
      <c r="G1756" s="48">
        <v>0.85</v>
      </c>
      <c r="H1756" s="48">
        <v>1.26</v>
      </c>
      <c r="I1756" s="48">
        <v>11</v>
      </c>
      <c r="J1756" s="55">
        <f>Table1[[#This Row],[APU
(units)]]+(Table1[[#This Row],[APU Trend]]*Table1[[#This Row],[APU
(units)]])</f>
        <v>204</v>
      </c>
      <c r="K1756" s="55" t="str">
        <f>IF(Table1[[#This Row],[On Hand Stock (units)]]&gt;J1756,"Yes","No")</f>
        <v>No</v>
      </c>
      <c r="L1756" s="55">
        <f>Table1[[#This Row],[Lead Time (days)]]/Table1[[#This Row],[S-OTD]]</f>
        <v>12.941176470588236</v>
      </c>
      <c r="M1756" s="55">
        <f>(Table1[[#This Row],[Demand variability (COV)]]/100)*E1756</f>
        <v>2.1419999999999999</v>
      </c>
      <c r="N1756" s="55">
        <f>AVERAGE(Table1[[#This Row],[Lead Time (days)]],Table1[[#This Row],[Exp. Lead time]])</f>
        <v>11.970588235294118</v>
      </c>
      <c r="O1756" s="55">
        <f>(Table1[[#This Row],[Exp. Lead time]]-N1756)^2</f>
        <v>0.94204152249134965</v>
      </c>
      <c r="P1756" s="55">
        <v>0.94204152249134965</v>
      </c>
      <c r="Q1756" s="55">
        <f>1.64*SQRT(Table1[[#This Row],[Lead Time (days)]]*(M1756^2)+Table1[[#This Row],[APU
(units)]]*P1756)</f>
        <v>23.800737682898923</v>
      </c>
      <c r="R1756" s="58">
        <f>Table1[[#This Row],[Safety Stock]]+(E1756/30)*Table1[[#This Row],[Lead Time (days)]]</f>
        <v>86.134071016232255</v>
      </c>
      <c r="S1756" s="58" t="str">
        <f>IF(Table1[[#This Row],[On Hand Stock (units)]]&gt;R1756,"yes","no")</f>
        <v>no</v>
      </c>
      <c r="T1756" s="59">
        <f>Table1[[#This Row],[On Hand Stock (units)]]-J1756</f>
        <v>-126.1907609091396</v>
      </c>
      <c r="U1756" s="59">
        <f>Table1[[#This Row],[Exp. Lead time]]*Table1[[#This Row],[APU
(units)]]/30</f>
        <v>73.333333333333329</v>
      </c>
      <c r="V1756" s="59">
        <f>Table1[[#This Row],[On Hand Stock (units)]]+U1756</f>
        <v>151.14257242419373</v>
      </c>
      <c r="W1756" s="59" t="str">
        <f>IF(Table1[[#This Row],[On hand quantity after purchase]]&gt;Table1[[#This Row],[APU  Projection for oct]],"Yes","No")</f>
        <v>No</v>
      </c>
      <c r="X1756" s="59">
        <f>AE1756-Table1[[#This Row],[On Hand Stock (units)]]</f>
        <v>12802.577972909141</v>
      </c>
      <c r="Y1756" s="59">
        <f>MAX(Table1[[#This Row],[Qty required to meet next quarter]],Table1[[#This Row],[MOQ/One lead time demand]])</f>
        <v>12802.577972909141</v>
      </c>
      <c r="Z1756" s="59">
        <f>Table1[[#This Row],[Qty to purchase]]*Table1[[#This Row],[Std. Price ($)]]</f>
        <v>230955.40840741148</v>
      </c>
      <c r="AA1756" s="59"/>
      <c r="AB1756" s="59"/>
      <c r="AC1756" s="61">
        <f>Table1[[#This Row],[On Hand Stock (units)]]-(12*Table1[[#This Row],[APU
(units)]])</f>
        <v>-1962.1907609091395</v>
      </c>
      <c r="AD1756" s="64">
        <v>714</v>
      </c>
      <c r="AE1756" s="65">
        <f>AD1756*Table1[[#This Row],[Std. Price ($)]]</f>
        <v>12880.387212000001</v>
      </c>
    </row>
    <row r="1757" spans="1:31" ht="18.5" x14ac:dyDescent="0.35">
      <c r="A1757" s="46">
        <v>74486.5039899236</v>
      </c>
      <c r="B1757" s="47">
        <v>10.310718</v>
      </c>
      <c r="C1757" s="47">
        <v>2512.9057802075918</v>
      </c>
      <c r="D1757" s="47">
        <f>Table1[[#This Row],[On-Hand Stock ($)]]/Table1[[#This Row],[Std. Price ($)]]</f>
        <v>243.71782646054251</v>
      </c>
      <c r="E1757" s="48">
        <v>276</v>
      </c>
      <c r="F1757" s="49">
        <v>1.2</v>
      </c>
      <c r="G1757" s="48">
        <v>1</v>
      </c>
      <c r="H1757" s="48">
        <v>0.46</v>
      </c>
      <c r="I1757" s="48">
        <v>41</v>
      </c>
      <c r="J1757" s="55">
        <f>Table1[[#This Row],[APU
(units)]]+(Table1[[#This Row],[APU Trend]]*Table1[[#This Row],[APU
(units)]])</f>
        <v>607.20000000000005</v>
      </c>
      <c r="K1757" s="55" t="str">
        <f>IF(Table1[[#This Row],[On Hand Stock (units)]]&gt;J1757,"Yes","No")</f>
        <v>No</v>
      </c>
      <c r="L1757" s="55">
        <f>Table1[[#This Row],[Lead Time (days)]]/Table1[[#This Row],[S-OTD]]</f>
        <v>41</v>
      </c>
      <c r="M1757" s="55">
        <f>(Table1[[#This Row],[Demand variability (COV)]]/100)*E1757</f>
        <v>1.2696000000000001</v>
      </c>
      <c r="N1757" s="55">
        <f>AVERAGE(Table1[[#This Row],[Lead Time (days)]],Table1[[#This Row],[Exp. Lead time]])</f>
        <v>41</v>
      </c>
      <c r="O1757" s="55">
        <f>(Table1[[#This Row],[Exp. Lead time]]-N1757)^2</f>
        <v>0</v>
      </c>
      <c r="P1757" s="55">
        <v>0</v>
      </c>
      <c r="Q1757" s="55">
        <f>1.64*SQRT(Table1[[#This Row],[Lead Time (days)]]*(M1757^2)+Table1[[#This Row],[APU
(units)]]*P1757)</f>
        <v>13.332226712225381</v>
      </c>
      <c r="R1757" s="58">
        <f>Table1[[#This Row],[Safety Stock]]+(E1757/30)*Table1[[#This Row],[Lead Time (days)]]</f>
        <v>390.53222671222539</v>
      </c>
      <c r="S1757" s="58" t="str">
        <f>IF(Table1[[#This Row],[On Hand Stock (units)]]&gt;R1757,"yes","no")</f>
        <v>no</v>
      </c>
      <c r="T1757" s="59">
        <f>Table1[[#This Row],[On Hand Stock (units)]]-J1757</f>
        <v>-363.48217353945756</v>
      </c>
      <c r="U1757" s="59">
        <f>Table1[[#This Row],[Exp. Lead time]]*Table1[[#This Row],[APU
(units)]]/30</f>
        <v>377.2</v>
      </c>
      <c r="V1757" s="59">
        <f>Table1[[#This Row],[On Hand Stock (units)]]+U1757</f>
        <v>620.91782646054253</v>
      </c>
      <c r="W1757" s="59" t="str">
        <f>IF(Table1[[#This Row],[On hand quantity after purchase]]&gt;Table1[[#This Row],[APU  Projection for oct]],"Yes","No")</f>
        <v>Yes</v>
      </c>
      <c r="X1757" s="59">
        <f>AE1757-Table1[[#This Row],[On Hand Stock (units)]]</f>
        <v>28783.015487139455</v>
      </c>
      <c r="Y1757" s="59">
        <f>MAX(Table1[[#This Row],[Qty required to meet next quarter]],Table1[[#This Row],[MOQ/One lead time demand]])</f>
        <v>28783.015487139455</v>
      </c>
      <c r="Z1757" s="59">
        <f>Table1[[#This Row],[Qty to purchase]]*Table1[[#This Row],[Std. Price ($)]]</f>
        <v>296773.55587752751</v>
      </c>
      <c r="AA1757" s="59"/>
      <c r="AB1757" s="59"/>
      <c r="AC1757" s="61">
        <f>Table1[[#This Row],[On Hand Stock (units)]]-(12*Table1[[#This Row],[APU
(units)]])</f>
        <v>-3068.2821735394573</v>
      </c>
      <c r="AD1757" s="64">
        <v>2815.2</v>
      </c>
      <c r="AE1757" s="65">
        <f>AD1757*Table1[[#This Row],[Std. Price ($)]]</f>
        <v>29026.733313599998</v>
      </c>
    </row>
    <row r="1758" spans="1:31" ht="18.5" x14ac:dyDescent="0.35">
      <c r="A1758" s="46">
        <v>22927.399904658596</v>
      </c>
      <c r="B1758" s="47">
        <v>17.139517999999999</v>
      </c>
      <c r="C1758" s="47">
        <v>4120.4052564784552</v>
      </c>
      <c r="D1758" s="47">
        <f>Table1[[#This Row],[On-Hand Stock ($)]]/Table1[[#This Row],[Std. Price ($)]]</f>
        <v>240.40379994807645</v>
      </c>
      <c r="E1758" s="48">
        <v>252</v>
      </c>
      <c r="F1758" s="49">
        <v>1.2</v>
      </c>
      <c r="G1758" s="48">
        <v>0.85</v>
      </c>
      <c r="H1758" s="48">
        <v>1.01</v>
      </c>
      <c r="I1758" s="48">
        <v>23</v>
      </c>
      <c r="J1758" s="55">
        <f>Table1[[#This Row],[APU
(units)]]+(Table1[[#This Row],[APU Trend]]*Table1[[#This Row],[APU
(units)]])</f>
        <v>554.4</v>
      </c>
      <c r="K1758" s="55" t="str">
        <f>IF(Table1[[#This Row],[On Hand Stock (units)]]&gt;J1758,"Yes","No")</f>
        <v>No</v>
      </c>
      <c r="L1758" s="55">
        <f>Table1[[#This Row],[Lead Time (days)]]/Table1[[#This Row],[S-OTD]]</f>
        <v>27.058823529411764</v>
      </c>
      <c r="M1758" s="55">
        <f>(Table1[[#This Row],[Demand variability (COV)]]/100)*E1758</f>
        <v>2.5451999999999999</v>
      </c>
      <c r="N1758" s="55">
        <f>AVERAGE(Table1[[#This Row],[Lead Time (days)]],Table1[[#This Row],[Exp. Lead time]])</f>
        <v>25.029411764705884</v>
      </c>
      <c r="O1758" s="55">
        <f>(Table1[[#This Row],[Exp. Lead time]]-N1758)^2</f>
        <v>4.1185121107266358</v>
      </c>
      <c r="P1758" s="55">
        <v>4.1185121107266358</v>
      </c>
      <c r="Q1758" s="55">
        <f>1.64*SQRT(Table1[[#This Row],[Lead Time (days)]]*(M1758^2)+Table1[[#This Row],[APU
(units)]]*P1758)</f>
        <v>56.499369629115705</v>
      </c>
      <c r="R1758" s="58">
        <f>Table1[[#This Row],[Safety Stock]]+(E1758/30)*Table1[[#This Row],[Lead Time (days)]]</f>
        <v>249.69936962911572</v>
      </c>
      <c r="S1758" s="58" t="str">
        <f>IF(Table1[[#This Row],[On Hand Stock (units)]]&gt;R1758,"yes","no")</f>
        <v>no</v>
      </c>
      <c r="T1758" s="59">
        <f>Table1[[#This Row],[On Hand Stock (units)]]-J1758</f>
        <v>-313.99620005192355</v>
      </c>
      <c r="U1758" s="59">
        <f>Table1[[#This Row],[Exp. Lead time]]*Table1[[#This Row],[APU
(units)]]/30</f>
        <v>227.29411764705884</v>
      </c>
      <c r="V1758" s="59">
        <f>Table1[[#This Row],[On Hand Stock (units)]]+U1758</f>
        <v>467.69791759513532</v>
      </c>
      <c r="W1758" s="59" t="str">
        <f>IF(Table1[[#This Row],[On hand quantity after purchase]]&gt;Table1[[#This Row],[APU  Projection for oct]],"Yes","No")</f>
        <v>No</v>
      </c>
      <c r="X1758" s="59">
        <f>AE1758-Table1[[#This Row],[On Hand Stock (units)]]</f>
        <v>43815.01326725191</v>
      </c>
      <c r="Y1758" s="59">
        <f>MAX(Table1[[#This Row],[Qty required to meet next quarter]],Table1[[#This Row],[MOQ/One lead time demand]])</f>
        <v>43815.01326725191</v>
      </c>
      <c r="Z1758" s="59">
        <f>Table1[[#This Row],[Qty to purchase]]*Table1[[#This Row],[Std. Price ($)]]</f>
        <v>750968.20856430288</v>
      </c>
      <c r="AA1758" s="59"/>
      <c r="AB1758" s="59"/>
      <c r="AC1758" s="61">
        <f>Table1[[#This Row],[On Hand Stock (units)]]-(12*Table1[[#This Row],[APU
(units)]])</f>
        <v>-2783.5962000519235</v>
      </c>
      <c r="AD1758" s="64">
        <v>2570.3999999999996</v>
      </c>
      <c r="AE1758" s="65">
        <f>AD1758*Table1[[#This Row],[Std. Price ($)]]</f>
        <v>44055.417067199989</v>
      </c>
    </row>
    <row r="1759" spans="1:31" ht="18.5" x14ac:dyDescent="0.35">
      <c r="A1759" s="46">
        <v>45694.232100965724</v>
      </c>
      <c r="B1759" s="47">
        <v>30.596258000000002</v>
      </c>
      <c r="C1759" s="47">
        <v>36667.243872877836</v>
      </c>
      <c r="D1759" s="47">
        <f>Table1[[#This Row],[On-Hand Stock ($)]]/Table1[[#This Row],[Std. Price ($)]]</f>
        <v>1198.422495746958</v>
      </c>
      <c r="E1759" s="48">
        <v>324</v>
      </c>
      <c r="F1759" s="49">
        <v>-0.4</v>
      </c>
      <c r="G1759" s="48">
        <v>0.82</v>
      </c>
      <c r="H1759" s="48">
        <v>1.06</v>
      </c>
      <c r="I1759" s="48">
        <v>87</v>
      </c>
      <c r="J1759" s="55">
        <f>Table1[[#This Row],[APU
(units)]]+(Table1[[#This Row],[APU Trend]]*Table1[[#This Row],[APU
(units)]])</f>
        <v>194.4</v>
      </c>
      <c r="K1759" s="55" t="str">
        <f>IF(Table1[[#This Row],[On Hand Stock (units)]]&gt;J1759,"Yes","No")</f>
        <v>Yes</v>
      </c>
      <c r="L1759" s="55">
        <f>Table1[[#This Row],[Lead Time (days)]]/Table1[[#This Row],[S-OTD]]</f>
        <v>106.09756097560977</v>
      </c>
      <c r="M1759" s="55">
        <f>(Table1[[#This Row],[Demand variability (COV)]]/100)*E1759</f>
        <v>3.4344000000000001</v>
      </c>
      <c r="N1759" s="55">
        <f>AVERAGE(Table1[[#This Row],[Lead Time (days)]],Table1[[#This Row],[Exp. Lead time]])</f>
        <v>96.548780487804891</v>
      </c>
      <c r="O1759" s="55">
        <f>(Table1[[#This Row],[Exp. Lead time]]-N1759)^2</f>
        <v>91.179208804283135</v>
      </c>
      <c r="P1759" s="55">
        <v>91.179208804283135</v>
      </c>
      <c r="Q1759" s="55">
        <f>1.64*SQRT(Table1[[#This Row],[Lead Time (days)]]*(M1759^2)+Table1[[#This Row],[APU
(units)]]*P1759)</f>
        <v>286.73390446500014</v>
      </c>
      <c r="R1759" s="58">
        <f>Table1[[#This Row],[Safety Stock]]+(E1759/30)*Table1[[#This Row],[Lead Time (days)]]</f>
        <v>1226.3339044650002</v>
      </c>
      <c r="S1759" s="58" t="str">
        <f>IF(Table1[[#This Row],[On Hand Stock (units)]]&gt;R1759,"yes","no")</f>
        <v>no</v>
      </c>
      <c r="T1759" s="59">
        <f>Table1[[#This Row],[On Hand Stock (units)]]-J1759</f>
        <v>1004.022495746958</v>
      </c>
      <c r="U1759" s="59">
        <f>Table1[[#This Row],[Exp. Lead time]]*Table1[[#This Row],[APU
(units)]]/30</f>
        <v>1145.8536585365853</v>
      </c>
      <c r="V1759" s="59">
        <f>Table1[[#This Row],[On Hand Stock (units)]]+U1759</f>
        <v>2344.2761542835433</v>
      </c>
      <c r="W1759" s="59" t="str">
        <f>IF(Table1[[#This Row],[On hand quantity after purchase]]&gt;Table1[[#This Row],[APU  Projection for oct]],"Yes","No")</f>
        <v>Yes</v>
      </c>
      <c r="X1759" s="59">
        <f>AE1759-Table1[[#This Row],[On Hand Stock (units)]]</f>
        <v>4749.4900594530418</v>
      </c>
      <c r="Y1759" s="59">
        <f>MAX(Table1[[#This Row],[Qty required to meet next quarter]],Table1[[#This Row],[MOQ/One lead time demand]])</f>
        <v>4749.4900594530418</v>
      </c>
      <c r="Z1759" s="59">
        <f>Table1[[#This Row],[Qty to purchase]]*Table1[[#This Row],[Std. Price ($)]]</f>
        <v>145316.62322746063</v>
      </c>
      <c r="AA1759" s="59"/>
      <c r="AB1759" s="59"/>
      <c r="AC1759" s="61">
        <f>Table1[[#This Row],[On Hand Stock (units)]]-(12*Table1[[#This Row],[APU
(units)]])</f>
        <v>-2689.5775042530422</v>
      </c>
      <c r="AD1759" s="64">
        <v>194.39999999999998</v>
      </c>
      <c r="AE1759" s="65">
        <f>AD1759*Table1[[#This Row],[Std. Price ($)]]</f>
        <v>5947.9125551999996</v>
      </c>
    </row>
    <row r="1760" spans="1:31" ht="18.5" x14ac:dyDescent="0.35">
      <c r="A1760" s="46">
        <v>34331.402542111886</v>
      </c>
      <c r="B1760" s="47">
        <v>7.9033570000000006</v>
      </c>
      <c r="C1760" s="47">
        <v>6890.6189504075519</v>
      </c>
      <c r="D1760" s="47">
        <f>Table1[[#This Row],[On-Hand Stock ($)]]/Table1[[#This Row],[Std. Price ($)]]</f>
        <v>871.85976166931994</v>
      </c>
      <c r="E1760" s="48">
        <v>300</v>
      </c>
      <c r="F1760" s="49">
        <v>-0.2</v>
      </c>
      <c r="G1760" s="48">
        <v>0.85</v>
      </c>
      <c r="H1760" s="48">
        <v>2.16</v>
      </c>
      <c r="I1760" s="48">
        <v>33</v>
      </c>
      <c r="J1760" s="55">
        <f>Table1[[#This Row],[APU
(units)]]+(Table1[[#This Row],[APU Trend]]*Table1[[#This Row],[APU
(units)]])</f>
        <v>240</v>
      </c>
      <c r="K1760" s="55" t="str">
        <f>IF(Table1[[#This Row],[On Hand Stock (units)]]&gt;J1760,"Yes","No")</f>
        <v>Yes</v>
      </c>
      <c r="L1760" s="55">
        <f>Table1[[#This Row],[Lead Time (days)]]/Table1[[#This Row],[S-OTD]]</f>
        <v>38.82352941176471</v>
      </c>
      <c r="M1760" s="55">
        <f>(Table1[[#This Row],[Demand variability (COV)]]/100)*E1760</f>
        <v>6.48</v>
      </c>
      <c r="N1760" s="55">
        <f>AVERAGE(Table1[[#This Row],[Lead Time (days)]],Table1[[#This Row],[Exp. Lead time]])</f>
        <v>35.911764705882355</v>
      </c>
      <c r="O1760" s="55">
        <f>(Table1[[#This Row],[Exp. Lead time]]-N1760)^2</f>
        <v>8.4783737024221573</v>
      </c>
      <c r="P1760" s="55">
        <v>8.4783737024221573</v>
      </c>
      <c r="Q1760" s="55">
        <f>1.64*SQRT(Table1[[#This Row],[Lead Time (days)]]*(M1760^2)+Table1[[#This Row],[APU
(units)]]*P1760)</f>
        <v>102.80060168953483</v>
      </c>
      <c r="R1760" s="58">
        <f>Table1[[#This Row],[Safety Stock]]+(E1760/30)*Table1[[#This Row],[Lead Time (days)]]</f>
        <v>432.8006016895348</v>
      </c>
      <c r="S1760" s="58" t="str">
        <f>IF(Table1[[#This Row],[On Hand Stock (units)]]&gt;R1760,"yes","no")</f>
        <v>yes</v>
      </c>
      <c r="T1760" s="59">
        <f>Table1[[#This Row],[On Hand Stock (units)]]-J1760</f>
        <v>631.85976166931994</v>
      </c>
      <c r="U1760" s="59">
        <f>Table1[[#This Row],[Exp. Lead time]]*Table1[[#This Row],[APU
(units)]]/30</f>
        <v>388.23529411764707</v>
      </c>
      <c r="V1760" s="59">
        <f>Table1[[#This Row],[On Hand Stock (units)]]+U1760</f>
        <v>1260.0950557869669</v>
      </c>
      <c r="W1760" s="59" t="str">
        <f>IF(Table1[[#This Row],[On hand quantity after purchase]]&gt;Table1[[#This Row],[APU  Projection for oct]],"Yes","No")</f>
        <v>Yes</v>
      </c>
      <c r="X1760" s="59">
        <f>AE1760-Table1[[#This Row],[On Hand Stock (units)]]</f>
        <v>3395.9530183306802</v>
      </c>
      <c r="Y1760" s="59">
        <f>MAX(Table1[[#This Row],[Qty required to meet next quarter]],Table1[[#This Row],[MOQ/One lead time demand]])</f>
        <v>3395.9530183306802</v>
      </c>
      <c r="Z1760" s="59">
        <f>Table1[[#This Row],[Qty to purchase]]*Table1[[#This Row],[Std. Price ($)]]</f>
        <v>26839.429059094913</v>
      </c>
      <c r="AA1760" s="59"/>
      <c r="AB1760" s="59"/>
      <c r="AC1760" s="61">
        <f>Table1[[#This Row],[On Hand Stock (units)]]-(12*Table1[[#This Row],[APU
(units)]])</f>
        <v>-2728.1402383306799</v>
      </c>
      <c r="AD1760" s="64">
        <v>540</v>
      </c>
      <c r="AE1760" s="65">
        <f>AD1760*Table1[[#This Row],[Std. Price ($)]]</f>
        <v>4267.8127800000002</v>
      </c>
    </row>
    <row r="1761" spans="1:31" ht="18.5" x14ac:dyDescent="0.35">
      <c r="A1761" s="46">
        <v>54476.395391444166</v>
      </c>
      <c r="B1761" s="47">
        <v>43.924396999999999</v>
      </c>
      <c r="C1761" s="47">
        <v>18744.554487764322</v>
      </c>
      <c r="D1761" s="47">
        <f>Table1[[#This Row],[On-Hand Stock ($)]]/Table1[[#This Row],[Std. Price ($)]]</f>
        <v>426.74585806526431</v>
      </c>
      <c r="E1761" s="48">
        <v>308</v>
      </c>
      <c r="F1761" s="49">
        <v>-0.4</v>
      </c>
      <c r="G1761" s="48">
        <v>0.82</v>
      </c>
      <c r="H1761" s="48">
        <v>0.55000000000000004</v>
      </c>
      <c r="I1761" s="48">
        <v>60</v>
      </c>
      <c r="J1761" s="55">
        <f>Table1[[#This Row],[APU
(units)]]+(Table1[[#This Row],[APU Trend]]*Table1[[#This Row],[APU
(units)]])</f>
        <v>184.8</v>
      </c>
      <c r="K1761" s="55" t="str">
        <f>IF(Table1[[#This Row],[On Hand Stock (units)]]&gt;J1761,"Yes","No")</f>
        <v>Yes</v>
      </c>
      <c r="L1761" s="55">
        <f>Table1[[#This Row],[Lead Time (days)]]/Table1[[#This Row],[S-OTD]]</f>
        <v>73.170731707317074</v>
      </c>
      <c r="M1761" s="55">
        <f>(Table1[[#This Row],[Demand variability (COV)]]/100)*E1761</f>
        <v>1.6940000000000002</v>
      </c>
      <c r="N1761" s="55">
        <f>AVERAGE(Table1[[#This Row],[Lead Time (days)]],Table1[[#This Row],[Exp. Lead time]])</f>
        <v>66.585365853658544</v>
      </c>
      <c r="O1761" s="55">
        <f>(Table1[[#This Row],[Exp. Lead time]]-N1761)^2</f>
        <v>43.367043426531737</v>
      </c>
      <c r="P1761" s="55">
        <v>43.367043426531737</v>
      </c>
      <c r="Q1761" s="55">
        <f>1.64*SQRT(Table1[[#This Row],[Lead Time (days)]]*(M1761^2)+Table1[[#This Row],[APU
(units)]]*P1761)</f>
        <v>190.75694057919864</v>
      </c>
      <c r="R1761" s="58">
        <f>Table1[[#This Row],[Safety Stock]]+(E1761/30)*Table1[[#This Row],[Lead Time (days)]]</f>
        <v>806.75694057919861</v>
      </c>
      <c r="S1761" s="58" t="str">
        <f>IF(Table1[[#This Row],[On Hand Stock (units)]]&gt;R1761,"yes","no")</f>
        <v>no</v>
      </c>
      <c r="T1761" s="59">
        <f>Table1[[#This Row],[On Hand Stock (units)]]-J1761</f>
        <v>241.9458580652643</v>
      </c>
      <c r="U1761" s="59">
        <f>Table1[[#This Row],[Exp. Lead time]]*Table1[[#This Row],[APU
(units)]]/30</f>
        <v>751.21951219512198</v>
      </c>
      <c r="V1761" s="59">
        <f>Table1[[#This Row],[On Hand Stock (units)]]+U1761</f>
        <v>1177.9653702603864</v>
      </c>
      <c r="W1761" s="59" t="str">
        <f>IF(Table1[[#This Row],[On hand quantity after purchase]]&gt;Table1[[#This Row],[APU  Projection for oct]],"Yes","No")</f>
        <v>Yes</v>
      </c>
      <c r="X1761" s="59">
        <f>AE1761-Table1[[#This Row],[On Hand Stock (units)]]</f>
        <v>7690.4827075347321</v>
      </c>
      <c r="Y1761" s="59">
        <f>MAX(Table1[[#This Row],[Qty required to meet next quarter]],Table1[[#This Row],[MOQ/One lead time demand]])</f>
        <v>7690.4827075347321</v>
      </c>
      <c r="Z1761" s="59">
        <f>Table1[[#This Row],[Qty to purchase]]*Table1[[#This Row],[Std. Price ($)]]</f>
        <v>337799.81556739047</v>
      </c>
      <c r="AA1761" s="59"/>
      <c r="AB1761" s="59"/>
      <c r="AC1761" s="61">
        <f>Table1[[#This Row],[On Hand Stock (units)]]-(12*Table1[[#This Row],[APU
(units)]])</f>
        <v>-3269.2541419347358</v>
      </c>
      <c r="AD1761" s="64">
        <v>184.79999999999993</v>
      </c>
      <c r="AE1761" s="65">
        <f>AD1761*Table1[[#This Row],[Std. Price ($)]]</f>
        <v>8117.2285655999967</v>
      </c>
    </row>
    <row r="1762" spans="1:31" ht="18.5" x14ac:dyDescent="0.35">
      <c r="A1762" s="46">
        <v>18449.16851202738</v>
      </c>
      <c r="B1762" s="47">
        <v>46.449733000000002</v>
      </c>
      <c r="C1762" s="47">
        <v>21351.314677087768</v>
      </c>
      <c r="D1762" s="47">
        <f>Table1[[#This Row],[On-Hand Stock ($)]]/Table1[[#This Row],[Std. Price ($)]]</f>
        <v>459.66496033653772</v>
      </c>
      <c r="E1762" s="48">
        <v>308</v>
      </c>
      <c r="F1762" s="49">
        <v>-0.1</v>
      </c>
      <c r="G1762" s="48">
        <v>0.7</v>
      </c>
      <c r="H1762" s="48">
        <v>0.55000000000000004</v>
      </c>
      <c r="I1762" s="48">
        <v>60</v>
      </c>
      <c r="J1762" s="55">
        <f>Table1[[#This Row],[APU
(units)]]+(Table1[[#This Row],[APU Trend]]*Table1[[#This Row],[APU
(units)]])</f>
        <v>277.2</v>
      </c>
      <c r="K1762" s="55" t="str">
        <f>IF(Table1[[#This Row],[On Hand Stock (units)]]&gt;J1762,"Yes","No")</f>
        <v>Yes</v>
      </c>
      <c r="L1762" s="55">
        <f>Table1[[#This Row],[Lead Time (days)]]/Table1[[#This Row],[S-OTD]]</f>
        <v>85.714285714285722</v>
      </c>
      <c r="M1762" s="55">
        <f>(Table1[[#This Row],[Demand variability (COV)]]/100)*E1762</f>
        <v>1.6940000000000002</v>
      </c>
      <c r="N1762" s="55">
        <f>AVERAGE(Table1[[#This Row],[Lead Time (days)]],Table1[[#This Row],[Exp. Lead time]])</f>
        <v>72.857142857142861</v>
      </c>
      <c r="O1762" s="55">
        <f>(Table1[[#This Row],[Exp. Lead time]]-N1762)^2</f>
        <v>165.30612244897969</v>
      </c>
      <c r="P1762" s="55">
        <v>165.30612244897969</v>
      </c>
      <c r="Q1762" s="55">
        <f>1.64*SQRT(Table1[[#This Row],[Lead Time (days)]]*(M1762^2)+Table1[[#This Row],[APU
(units)]]*P1762)</f>
        <v>370.67796432520629</v>
      </c>
      <c r="R1762" s="58">
        <f>Table1[[#This Row],[Safety Stock]]+(E1762/30)*Table1[[#This Row],[Lead Time (days)]]</f>
        <v>986.67796432520629</v>
      </c>
      <c r="S1762" s="58" t="str">
        <f>IF(Table1[[#This Row],[On Hand Stock (units)]]&gt;R1762,"yes","no")</f>
        <v>no</v>
      </c>
      <c r="T1762" s="59">
        <f>Table1[[#This Row],[On Hand Stock (units)]]-J1762</f>
        <v>182.46496033653773</v>
      </c>
      <c r="U1762" s="59">
        <f>Table1[[#This Row],[Exp. Lead time]]*Table1[[#This Row],[APU
(units)]]/30</f>
        <v>880.00000000000011</v>
      </c>
      <c r="V1762" s="59">
        <f>Table1[[#This Row],[On Hand Stock (units)]]+U1762</f>
        <v>1339.6649603365379</v>
      </c>
      <c r="W1762" s="59" t="str">
        <f>IF(Table1[[#This Row],[On hand quantity after purchase]]&gt;Table1[[#This Row],[APU  Projection for oct]],"Yes","No")</f>
        <v>Yes</v>
      </c>
      <c r="X1762" s="59">
        <f>AE1762-Table1[[#This Row],[On Hand Stock (units)]]</f>
        <v>33875.977673263464</v>
      </c>
      <c r="Y1762" s="59">
        <f>MAX(Table1[[#This Row],[Qty required to meet next quarter]],Table1[[#This Row],[MOQ/One lead time demand]])</f>
        <v>33875.977673263464</v>
      </c>
      <c r="Z1762" s="59">
        <f>Table1[[#This Row],[Qty to purchase]]*Table1[[#This Row],[Std. Price ($)]]</f>
        <v>1573530.1180370492</v>
      </c>
      <c r="AA1762" s="59"/>
      <c r="AB1762" s="59"/>
      <c r="AC1762" s="61">
        <f>Table1[[#This Row],[On Hand Stock (units)]]-(12*Table1[[#This Row],[APU
(units)]])</f>
        <v>-3236.3350396634623</v>
      </c>
      <c r="AD1762" s="64">
        <v>739.2</v>
      </c>
      <c r="AE1762" s="65">
        <f>AD1762*Table1[[#This Row],[Std. Price ($)]]</f>
        <v>34335.6426336</v>
      </c>
    </row>
    <row r="1763" spans="1:31" ht="18.5" x14ac:dyDescent="0.35">
      <c r="A1763" s="46">
        <v>50957.972180025943</v>
      </c>
      <c r="B1763" s="47">
        <v>39.353083000000005</v>
      </c>
      <c r="C1763" s="47">
        <v>29934.043301663711</v>
      </c>
      <c r="D1763" s="47">
        <f>Table1[[#This Row],[On-Hand Stock ($)]]/Table1[[#This Row],[Std. Price ($)]]</f>
        <v>760.65306755416611</v>
      </c>
      <c r="E1763" s="48">
        <v>332</v>
      </c>
      <c r="F1763" s="49">
        <v>0.5</v>
      </c>
      <c r="G1763" s="48">
        <v>0.82</v>
      </c>
      <c r="H1763" s="48">
        <v>1.32</v>
      </c>
      <c r="I1763" s="48">
        <v>44</v>
      </c>
      <c r="J1763" s="55">
        <f>Table1[[#This Row],[APU
(units)]]+(Table1[[#This Row],[APU Trend]]*Table1[[#This Row],[APU
(units)]])</f>
        <v>498</v>
      </c>
      <c r="K1763" s="55" t="str">
        <f>IF(Table1[[#This Row],[On Hand Stock (units)]]&gt;J1763,"Yes","No")</f>
        <v>Yes</v>
      </c>
      <c r="L1763" s="55">
        <f>Table1[[#This Row],[Lead Time (days)]]/Table1[[#This Row],[S-OTD]]</f>
        <v>53.658536585365859</v>
      </c>
      <c r="M1763" s="55">
        <f>(Table1[[#This Row],[Demand variability (COV)]]/100)*E1763</f>
        <v>4.3823999999999996</v>
      </c>
      <c r="N1763" s="55">
        <f>AVERAGE(Table1[[#This Row],[Lead Time (days)]],Table1[[#This Row],[Exp. Lead time]])</f>
        <v>48.829268292682926</v>
      </c>
      <c r="O1763" s="55">
        <f>(Table1[[#This Row],[Exp. Lead time]]-N1763)^2</f>
        <v>23.32183224271273</v>
      </c>
      <c r="P1763" s="55">
        <v>23.32183224271273</v>
      </c>
      <c r="Q1763" s="55">
        <f>1.64*SQRT(Table1[[#This Row],[Lead Time (days)]]*(M1763^2)+Table1[[#This Row],[APU
(units)]]*P1763)</f>
        <v>151.98020085139336</v>
      </c>
      <c r="R1763" s="58">
        <f>Table1[[#This Row],[Safety Stock]]+(E1763/30)*Table1[[#This Row],[Lead Time (days)]]</f>
        <v>638.9135341847267</v>
      </c>
      <c r="S1763" s="58" t="str">
        <f>IF(Table1[[#This Row],[On Hand Stock (units)]]&gt;R1763,"yes","no")</f>
        <v>yes</v>
      </c>
      <c r="T1763" s="59">
        <f>Table1[[#This Row],[On Hand Stock (units)]]-J1763</f>
        <v>262.65306755416611</v>
      </c>
      <c r="U1763" s="59">
        <f>Table1[[#This Row],[Exp. Lead time]]*Table1[[#This Row],[APU
(units)]]/30</f>
        <v>593.82113821138216</v>
      </c>
      <c r="V1763" s="59">
        <f>Table1[[#This Row],[On Hand Stock (units)]]+U1763</f>
        <v>1354.4742057655483</v>
      </c>
      <c r="W1763" s="59" t="str">
        <f>IF(Table1[[#This Row],[On hand quantity after purchase]]&gt;Table1[[#This Row],[APU  Projection for oct]],"Yes","No")</f>
        <v>Yes</v>
      </c>
      <c r="X1763" s="59">
        <f>AE1763-Table1[[#This Row],[On Hand Stock (units)]]</f>
        <v>77630.68826844584</v>
      </c>
      <c r="Y1763" s="59">
        <f>MAX(Table1[[#This Row],[Qty required to meet next quarter]],Table1[[#This Row],[MOQ/One lead time demand]])</f>
        <v>77630.68826844584</v>
      </c>
      <c r="Z1763" s="59">
        <f>Table1[[#This Row],[Qty to purchase]]*Table1[[#This Row],[Std. Price ($)]]</f>
        <v>3055006.9187752758</v>
      </c>
      <c r="AA1763" s="59"/>
      <c r="AB1763" s="59"/>
      <c r="AC1763" s="61">
        <f>Table1[[#This Row],[On Hand Stock (units)]]-(12*Table1[[#This Row],[APU
(units)]])</f>
        <v>-3223.3469324458338</v>
      </c>
      <c r="AD1763" s="64">
        <v>1992</v>
      </c>
      <c r="AE1763" s="65">
        <f>AD1763*Table1[[#This Row],[Std. Price ($)]]</f>
        <v>78391.341336000012</v>
      </c>
    </row>
    <row r="1764" spans="1:31" ht="18.5" x14ac:dyDescent="0.35">
      <c r="A1764" s="46">
        <v>86111.204221201071</v>
      </c>
      <c r="B1764" s="47">
        <v>29.228375</v>
      </c>
      <c r="C1764" s="47">
        <v>10704.685895323752</v>
      </c>
      <c r="D1764" s="47">
        <f>Table1[[#This Row],[On-Hand Stock ($)]]/Table1[[#This Row],[Std. Price ($)]]</f>
        <v>366.24293671214195</v>
      </c>
      <c r="E1764" s="48">
        <v>186</v>
      </c>
      <c r="F1764" s="49">
        <v>-0.7</v>
      </c>
      <c r="G1764" s="48">
        <v>1</v>
      </c>
      <c r="H1764" s="48">
        <v>0.85</v>
      </c>
      <c r="I1764" s="48">
        <v>58</v>
      </c>
      <c r="J1764" s="55">
        <f>Table1[[#This Row],[APU
(units)]]+(Table1[[#This Row],[APU Trend]]*Table1[[#This Row],[APU
(units)]])</f>
        <v>55.800000000000011</v>
      </c>
      <c r="K1764" s="55" t="str">
        <f>IF(Table1[[#This Row],[On Hand Stock (units)]]&gt;J1764,"Yes","No")</f>
        <v>Yes</v>
      </c>
      <c r="L1764" s="55">
        <f>Table1[[#This Row],[Lead Time (days)]]/Table1[[#This Row],[S-OTD]]</f>
        <v>58</v>
      </c>
      <c r="M1764" s="55">
        <f>(Table1[[#This Row],[Demand variability (COV)]]/100)*E1764</f>
        <v>1.5810000000000002</v>
      </c>
      <c r="N1764" s="55">
        <f>AVERAGE(Table1[[#This Row],[Lead Time (days)]],Table1[[#This Row],[Exp. Lead time]])</f>
        <v>58</v>
      </c>
      <c r="O1764" s="55">
        <f>(Table1[[#This Row],[Exp. Lead time]]-N1764)^2</f>
        <v>0</v>
      </c>
      <c r="P1764" s="55">
        <v>0</v>
      </c>
      <c r="Q1764" s="55">
        <f>1.64*SQRT(Table1[[#This Row],[Lead Time (days)]]*(M1764^2)+Table1[[#This Row],[APU
(units)]]*P1764)</f>
        <v>19.746481139808175</v>
      </c>
      <c r="R1764" s="58">
        <f>Table1[[#This Row],[Safety Stock]]+(E1764/30)*Table1[[#This Row],[Lead Time (days)]]</f>
        <v>379.34648113980819</v>
      </c>
      <c r="S1764" s="58" t="str">
        <f>IF(Table1[[#This Row],[On Hand Stock (units)]]&gt;R1764,"yes","no")</f>
        <v>no</v>
      </c>
      <c r="T1764" s="59">
        <f>Table1[[#This Row],[On Hand Stock (units)]]-J1764</f>
        <v>310.44293671214194</v>
      </c>
      <c r="U1764" s="59">
        <f>Table1[[#This Row],[Exp. Lead time]]*Table1[[#This Row],[APU
(units)]]/30</f>
        <v>359.6</v>
      </c>
      <c r="V1764" s="59">
        <f>Table1[[#This Row],[On Hand Stock (units)]]+U1764</f>
        <v>725.84293671214198</v>
      </c>
      <c r="W1764" s="59" t="str">
        <f>IF(Table1[[#This Row],[On hand quantity after purchase]]&gt;Table1[[#This Row],[APU  Projection for oct]],"Yes","No")</f>
        <v>Yes</v>
      </c>
      <c r="X1764" s="59">
        <f>AE1764-Table1[[#This Row],[On Hand Stock (units)]]</f>
        <v>-6890.0162367121384</v>
      </c>
      <c r="Y1764" s="59">
        <f>MAX(Table1[[#This Row],[Qty required to meet next quarter]],Table1[[#This Row],[MOQ/One lead time demand]])</f>
        <v>359.6</v>
      </c>
      <c r="Z1764" s="59">
        <f>Table1[[#This Row],[Qty to purchase]]*Table1[[#This Row],[Std. Price ($)]]</f>
        <v>10510.523650000001</v>
      </c>
      <c r="AA1764" s="59"/>
      <c r="AB1764" s="59"/>
      <c r="AC1764" s="61">
        <f>Table1[[#This Row],[On Hand Stock (units)]]-(12*Table1[[#This Row],[APU
(units)]])</f>
        <v>-1865.757063287858</v>
      </c>
      <c r="AD1764" s="64">
        <v>-223.19999999999987</v>
      </c>
      <c r="AE1764" s="65">
        <f>AD1764*Table1[[#This Row],[Std. Price ($)]]</f>
        <v>-6523.7732999999962</v>
      </c>
    </row>
    <row r="1765" spans="1:31" ht="18.5" x14ac:dyDescent="0.35">
      <c r="A1765" s="46">
        <v>51560.040226927282</v>
      </c>
      <c r="B1765" s="47">
        <v>56.995334000000007</v>
      </c>
      <c r="C1765" s="47">
        <v>19340.112025922277</v>
      </c>
      <c r="D1765" s="47">
        <f>Table1[[#This Row],[On-Hand Stock ($)]]/Table1[[#This Row],[Std. Price ($)]]</f>
        <v>339.32798825114833</v>
      </c>
      <c r="E1765" s="48">
        <v>236</v>
      </c>
      <c r="F1765" s="49">
        <v>0.4</v>
      </c>
      <c r="G1765" s="48">
        <v>0.75</v>
      </c>
      <c r="H1765" s="48">
        <v>0.49</v>
      </c>
      <c r="I1765" s="48">
        <v>66</v>
      </c>
      <c r="J1765" s="55">
        <f>Table1[[#This Row],[APU
(units)]]+(Table1[[#This Row],[APU Trend]]*Table1[[#This Row],[APU
(units)]])</f>
        <v>330.4</v>
      </c>
      <c r="K1765" s="55" t="str">
        <f>IF(Table1[[#This Row],[On Hand Stock (units)]]&gt;J1765,"Yes","No")</f>
        <v>Yes</v>
      </c>
      <c r="L1765" s="55">
        <f>Table1[[#This Row],[Lead Time (days)]]/Table1[[#This Row],[S-OTD]]</f>
        <v>88</v>
      </c>
      <c r="M1765" s="55">
        <f>(Table1[[#This Row],[Demand variability (COV)]]/100)*E1765</f>
        <v>1.1563999999999999</v>
      </c>
      <c r="N1765" s="55">
        <f>AVERAGE(Table1[[#This Row],[Lead Time (days)]],Table1[[#This Row],[Exp. Lead time]])</f>
        <v>77</v>
      </c>
      <c r="O1765" s="55">
        <f>(Table1[[#This Row],[Exp. Lead time]]-N1765)^2</f>
        <v>121</v>
      </c>
      <c r="P1765" s="55">
        <v>121</v>
      </c>
      <c r="Q1765" s="55">
        <f>1.64*SQRT(Table1[[#This Row],[Lead Time (days)]]*(M1765^2)+Table1[[#This Row],[APU
(units)]]*P1765)</f>
        <v>277.56368567798825</v>
      </c>
      <c r="R1765" s="58">
        <f>Table1[[#This Row],[Safety Stock]]+(E1765/30)*Table1[[#This Row],[Lead Time (days)]]</f>
        <v>796.76368567798818</v>
      </c>
      <c r="S1765" s="58" t="str">
        <f>IF(Table1[[#This Row],[On Hand Stock (units)]]&gt;R1765,"yes","no")</f>
        <v>no</v>
      </c>
      <c r="T1765" s="59">
        <f>Table1[[#This Row],[On Hand Stock (units)]]-J1765</f>
        <v>8.9279882511483493</v>
      </c>
      <c r="U1765" s="59">
        <f>Table1[[#This Row],[Exp. Lead time]]*Table1[[#This Row],[APU
(units)]]/30</f>
        <v>692.26666666666665</v>
      </c>
      <c r="V1765" s="59">
        <f>Table1[[#This Row],[On Hand Stock (units)]]+U1765</f>
        <v>1031.594654917815</v>
      </c>
      <c r="W1765" s="59" t="str">
        <f>IF(Table1[[#This Row],[On hand quantity after purchase]]&gt;Table1[[#This Row],[APU  Projection for oct]],"Yes","No")</f>
        <v>Yes</v>
      </c>
      <c r="X1765" s="59">
        <f>AE1765-Table1[[#This Row],[On Hand Stock (units)]]</f>
        <v>72295.525661348875</v>
      </c>
      <c r="Y1765" s="59">
        <f>MAX(Table1[[#This Row],[Qty required to meet next quarter]],Table1[[#This Row],[MOQ/One lead time demand]])</f>
        <v>72295.525661348875</v>
      </c>
      <c r="Z1765" s="59">
        <f>Table1[[#This Row],[Qty to purchase]]*Table1[[#This Row],[Std. Price ($)]]</f>
        <v>4120507.6317741503</v>
      </c>
      <c r="AA1765" s="59"/>
      <c r="AB1765" s="59"/>
      <c r="AC1765" s="61">
        <f>Table1[[#This Row],[On Hand Stock (units)]]-(12*Table1[[#This Row],[APU
(units)]])</f>
        <v>-2492.6720117488517</v>
      </c>
      <c r="AD1765" s="64">
        <v>1274.4000000000001</v>
      </c>
      <c r="AE1765" s="65">
        <f>AD1765*Table1[[#This Row],[Std. Price ($)]]</f>
        <v>72634.853649600016</v>
      </c>
    </row>
    <row r="1766" spans="1:31" ht="18.5" x14ac:dyDescent="0.35">
      <c r="A1766" s="46">
        <v>98972.779914384795</v>
      </c>
      <c r="B1766" s="47">
        <v>12.458303000000001</v>
      </c>
      <c r="C1766" s="47">
        <v>2772.5833207610904</v>
      </c>
      <c r="D1766" s="47">
        <f>Table1[[#This Row],[On-Hand Stock ($)]]/Table1[[#This Row],[Std. Price ($)]]</f>
        <v>222.54903583265636</v>
      </c>
      <c r="E1766" s="48">
        <v>300</v>
      </c>
      <c r="F1766" s="49">
        <v>1.2</v>
      </c>
      <c r="G1766" s="48">
        <v>0.83</v>
      </c>
      <c r="H1766" s="48">
        <v>0.82</v>
      </c>
      <c r="I1766" s="48">
        <v>21</v>
      </c>
      <c r="J1766" s="55">
        <f>Table1[[#This Row],[APU
(units)]]+(Table1[[#This Row],[APU Trend]]*Table1[[#This Row],[APU
(units)]])</f>
        <v>660</v>
      </c>
      <c r="K1766" s="55" t="str">
        <f>IF(Table1[[#This Row],[On Hand Stock (units)]]&gt;J1766,"Yes","No")</f>
        <v>No</v>
      </c>
      <c r="L1766" s="55">
        <f>Table1[[#This Row],[Lead Time (days)]]/Table1[[#This Row],[S-OTD]]</f>
        <v>25.30120481927711</v>
      </c>
      <c r="M1766" s="55">
        <f>(Table1[[#This Row],[Demand variability (COV)]]/100)*E1766</f>
        <v>2.4599999999999995</v>
      </c>
      <c r="N1766" s="55">
        <f>AVERAGE(Table1[[#This Row],[Lead Time (days)]],Table1[[#This Row],[Exp. Lead time]])</f>
        <v>23.150602409638555</v>
      </c>
      <c r="O1766" s="55">
        <f>(Table1[[#This Row],[Exp. Lead time]]-N1766)^2</f>
        <v>4.6250907243431598</v>
      </c>
      <c r="P1766" s="55">
        <v>4.6250907243431598</v>
      </c>
      <c r="Q1766" s="55">
        <f>1.64*SQRT(Table1[[#This Row],[Lead Time (days)]]*(M1766^2)+Table1[[#This Row],[APU
(units)]]*P1766)</f>
        <v>63.82552196588766</v>
      </c>
      <c r="R1766" s="58">
        <f>Table1[[#This Row],[Safety Stock]]+(E1766/30)*Table1[[#This Row],[Lead Time (days)]]</f>
        <v>273.82552196588767</v>
      </c>
      <c r="S1766" s="58" t="str">
        <f>IF(Table1[[#This Row],[On Hand Stock (units)]]&gt;R1766,"yes","no")</f>
        <v>no</v>
      </c>
      <c r="T1766" s="59">
        <f>Table1[[#This Row],[On Hand Stock (units)]]-J1766</f>
        <v>-437.45096416734361</v>
      </c>
      <c r="U1766" s="59">
        <f>Table1[[#This Row],[Exp. Lead time]]*Table1[[#This Row],[APU
(units)]]/30</f>
        <v>253.01204819277109</v>
      </c>
      <c r="V1766" s="59">
        <f>Table1[[#This Row],[On Hand Stock (units)]]+U1766</f>
        <v>475.56108402542748</v>
      </c>
      <c r="W1766" s="59" t="str">
        <f>IF(Table1[[#This Row],[On hand quantity after purchase]]&gt;Table1[[#This Row],[APU  Projection for oct]],"Yes","No")</f>
        <v>No</v>
      </c>
      <c r="X1766" s="59">
        <f>AE1766-Table1[[#This Row],[On Hand Stock (units)]]</f>
        <v>37899.858144167345</v>
      </c>
      <c r="Y1766" s="59">
        <f>MAX(Table1[[#This Row],[Qty required to meet next quarter]],Table1[[#This Row],[MOQ/One lead time demand]])</f>
        <v>37899.858144167345</v>
      </c>
      <c r="Z1766" s="59">
        <f>Table1[[#This Row],[Qty to purchase]]*Table1[[#This Row],[Std. Price ($)]]</f>
        <v>472167.91641705448</v>
      </c>
      <c r="AA1766" s="59"/>
      <c r="AB1766" s="59"/>
      <c r="AC1766" s="61">
        <f>Table1[[#This Row],[On Hand Stock (units)]]-(12*Table1[[#This Row],[APU
(units)]])</f>
        <v>-3377.4509641673435</v>
      </c>
      <c r="AD1766" s="64">
        <v>3060</v>
      </c>
      <c r="AE1766" s="65">
        <f>AD1766*Table1[[#This Row],[Std. Price ($)]]</f>
        <v>38122.407180000002</v>
      </c>
    </row>
    <row r="1767" spans="1:31" ht="18.5" x14ac:dyDescent="0.35">
      <c r="A1767" s="46">
        <v>94223.26803937096</v>
      </c>
      <c r="B1767" s="47">
        <v>38.943883000000007</v>
      </c>
      <c r="C1767" s="47">
        <v>29002.547072515707</v>
      </c>
      <c r="D1767" s="47">
        <f>Table1[[#This Row],[On-Hand Stock ($)]]/Table1[[#This Row],[Std. Price ($)]]</f>
        <v>744.72663839185475</v>
      </c>
      <c r="E1767" s="48">
        <v>244</v>
      </c>
      <c r="F1767" s="49">
        <v>0.8</v>
      </c>
      <c r="G1767" s="48">
        <v>0.85</v>
      </c>
      <c r="H1767" s="48">
        <v>1.01</v>
      </c>
      <c r="I1767" s="48">
        <v>76</v>
      </c>
      <c r="J1767" s="55">
        <f>Table1[[#This Row],[APU
(units)]]+(Table1[[#This Row],[APU Trend]]*Table1[[#This Row],[APU
(units)]])</f>
        <v>439.20000000000005</v>
      </c>
      <c r="K1767" s="55" t="str">
        <f>IF(Table1[[#This Row],[On Hand Stock (units)]]&gt;J1767,"Yes","No")</f>
        <v>Yes</v>
      </c>
      <c r="L1767" s="55">
        <f>Table1[[#This Row],[Lead Time (days)]]/Table1[[#This Row],[S-OTD]]</f>
        <v>89.411764705882362</v>
      </c>
      <c r="M1767" s="55">
        <f>(Table1[[#This Row],[Demand variability (COV)]]/100)*E1767</f>
        <v>2.4643999999999999</v>
      </c>
      <c r="N1767" s="55">
        <f>AVERAGE(Table1[[#This Row],[Lead Time (days)]],Table1[[#This Row],[Exp. Lead time]])</f>
        <v>82.705882352941188</v>
      </c>
      <c r="O1767" s="55">
        <f>(Table1[[#This Row],[Exp. Lead time]]-N1767)^2</f>
        <v>44.968858131487856</v>
      </c>
      <c r="P1767" s="55">
        <v>44.968858131487856</v>
      </c>
      <c r="Q1767" s="55">
        <f>1.64*SQRT(Table1[[#This Row],[Lead Time (days)]]*(M1767^2)+Table1[[#This Row],[APU
(units)]]*P1767)</f>
        <v>175.36477672092644</v>
      </c>
      <c r="R1767" s="58">
        <f>Table1[[#This Row],[Safety Stock]]+(E1767/30)*Table1[[#This Row],[Lead Time (days)]]</f>
        <v>793.49811005425977</v>
      </c>
      <c r="S1767" s="58" t="str">
        <f>IF(Table1[[#This Row],[On Hand Stock (units)]]&gt;R1767,"yes","no")</f>
        <v>no</v>
      </c>
      <c r="T1767" s="59">
        <f>Table1[[#This Row],[On Hand Stock (units)]]-J1767</f>
        <v>305.5266383918547</v>
      </c>
      <c r="U1767" s="59">
        <f>Table1[[#This Row],[Exp. Lead time]]*Table1[[#This Row],[APU
(units)]]/30</f>
        <v>727.21568627450995</v>
      </c>
      <c r="V1767" s="59">
        <f>Table1[[#This Row],[On Hand Stock (units)]]+U1767</f>
        <v>1471.9423246663646</v>
      </c>
      <c r="W1767" s="59" t="str">
        <f>IF(Table1[[#This Row],[On hand quantity after purchase]]&gt;Table1[[#This Row],[APU  Projection for oct]],"Yes","No")</f>
        <v>Yes</v>
      </c>
      <c r="X1767" s="59">
        <f>AE1767-Table1[[#This Row],[On Hand Stock (units)]]</f>
        <v>73373.271487208156</v>
      </c>
      <c r="Y1767" s="59">
        <f>MAX(Table1[[#This Row],[Qty required to meet next quarter]],Table1[[#This Row],[MOQ/One lead time demand]])</f>
        <v>73373.271487208156</v>
      </c>
      <c r="Z1767" s="59">
        <f>Table1[[#This Row],[Qty to purchase]]*Table1[[#This Row],[Std. Price ($)]]</f>
        <v>2857440.1001250711</v>
      </c>
      <c r="AA1767" s="59"/>
      <c r="AB1767" s="59"/>
      <c r="AC1767" s="61">
        <f>Table1[[#This Row],[On Hand Stock (units)]]-(12*Table1[[#This Row],[APU
(units)]])</f>
        <v>-2183.273361608145</v>
      </c>
      <c r="AD1767" s="64">
        <v>1903.2000000000003</v>
      </c>
      <c r="AE1767" s="65">
        <f>AD1767*Table1[[#This Row],[Std. Price ($)]]</f>
        <v>74117.998125600017</v>
      </c>
    </row>
    <row r="1768" spans="1:31" ht="18.5" x14ac:dyDescent="0.35">
      <c r="A1768" s="46">
        <v>2224.124802168792</v>
      </c>
      <c r="B1768" s="47">
        <v>11.282150000000001</v>
      </c>
      <c r="C1768" s="47">
        <v>740.26781550899329</v>
      </c>
      <c r="D1768" s="47">
        <f>Table1[[#This Row],[On-Hand Stock ($)]]/Table1[[#This Row],[Std. Price ($)]]</f>
        <v>65.614073160611511</v>
      </c>
      <c r="E1768" s="48">
        <v>66</v>
      </c>
      <c r="F1768" s="49">
        <v>-0.1</v>
      </c>
      <c r="G1768" s="48">
        <v>0.85</v>
      </c>
      <c r="H1768" s="48">
        <v>1.27</v>
      </c>
      <c r="I1768" s="48">
        <v>16</v>
      </c>
      <c r="J1768" s="55">
        <f>Table1[[#This Row],[APU
(units)]]+(Table1[[#This Row],[APU Trend]]*Table1[[#This Row],[APU
(units)]])</f>
        <v>59.4</v>
      </c>
      <c r="K1768" s="55" t="str">
        <f>IF(Table1[[#This Row],[On Hand Stock (units)]]&gt;J1768,"Yes","No")</f>
        <v>Yes</v>
      </c>
      <c r="L1768" s="55">
        <f>Table1[[#This Row],[Lead Time (days)]]/Table1[[#This Row],[S-OTD]]</f>
        <v>18.823529411764707</v>
      </c>
      <c r="M1768" s="55">
        <f>(Table1[[#This Row],[Demand variability (COV)]]/100)*E1768</f>
        <v>0.83819999999999995</v>
      </c>
      <c r="N1768" s="55">
        <f>AVERAGE(Table1[[#This Row],[Lead Time (days)]],Table1[[#This Row],[Exp. Lead time]])</f>
        <v>17.411764705882355</v>
      </c>
      <c r="O1768" s="55">
        <f>(Table1[[#This Row],[Exp. Lead time]]-N1768)^2</f>
        <v>1.9930795847750824</v>
      </c>
      <c r="P1768" s="55">
        <v>1.9930795847750824</v>
      </c>
      <c r="Q1768" s="55">
        <f>1.64*SQRT(Table1[[#This Row],[Lead Time (days)]]*(M1768^2)+Table1[[#This Row],[APU
(units)]]*P1768)</f>
        <v>19.596766216965342</v>
      </c>
      <c r="R1768" s="58">
        <f>Table1[[#This Row],[Safety Stock]]+(E1768/30)*Table1[[#This Row],[Lead Time (days)]]</f>
        <v>54.796766216965345</v>
      </c>
      <c r="S1768" s="58" t="str">
        <f>IF(Table1[[#This Row],[On Hand Stock (units)]]&gt;R1768,"yes","no")</f>
        <v>yes</v>
      </c>
      <c r="T1768" s="59">
        <f>Table1[[#This Row],[On Hand Stock (units)]]-J1768</f>
        <v>6.2140731606115125</v>
      </c>
      <c r="U1768" s="59">
        <f>Table1[[#This Row],[Exp. Lead time]]*Table1[[#This Row],[APU
(units)]]/30</f>
        <v>41.411764705882355</v>
      </c>
      <c r="V1768" s="59">
        <f>Table1[[#This Row],[On Hand Stock (units)]]+U1768</f>
        <v>107.02583786649387</v>
      </c>
      <c r="W1768" s="59" t="str">
        <f>IF(Table1[[#This Row],[On hand quantity after purchase]]&gt;Table1[[#This Row],[APU  Projection for oct]],"Yes","No")</f>
        <v>Yes</v>
      </c>
      <c r="X1768" s="59">
        <f>AE1768-Table1[[#This Row],[On Hand Stock (units)]]</f>
        <v>1721.4784868393886</v>
      </c>
      <c r="Y1768" s="59">
        <f>MAX(Table1[[#This Row],[Qty required to meet next quarter]],Table1[[#This Row],[MOQ/One lead time demand]])</f>
        <v>1721.4784868393886</v>
      </c>
      <c r="Z1768" s="59">
        <f>Table1[[#This Row],[Qty to purchase]]*Table1[[#This Row],[Std. Price ($)]]</f>
        <v>19421.978510295012</v>
      </c>
      <c r="AA1768" s="59"/>
      <c r="AB1768" s="59"/>
      <c r="AC1768" s="61">
        <f>Table1[[#This Row],[On Hand Stock (units)]]-(12*Table1[[#This Row],[APU
(units)]])</f>
        <v>-726.3859268393885</v>
      </c>
      <c r="AD1768" s="64">
        <v>158.39999999999998</v>
      </c>
      <c r="AE1768" s="65">
        <f>AD1768*Table1[[#This Row],[Std. Price ($)]]</f>
        <v>1787.09256</v>
      </c>
    </row>
    <row r="1769" spans="1:31" ht="18.5" x14ac:dyDescent="0.35">
      <c r="A1769" s="46">
        <v>62008.627969073503</v>
      </c>
      <c r="B1769" s="47">
        <v>10.639123</v>
      </c>
      <c r="C1769" s="47">
        <v>4387.8294974071405</v>
      </c>
      <c r="D1769" s="47">
        <f>Table1[[#This Row],[On-Hand Stock ($)]]/Table1[[#This Row],[Std. Price ($)]]</f>
        <v>412.42398432719881</v>
      </c>
      <c r="E1769" s="48">
        <v>332</v>
      </c>
      <c r="F1769" s="49">
        <v>0.4</v>
      </c>
      <c r="G1769" s="48">
        <v>0.85</v>
      </c>
      <c r="H1769" s="48">
        <v>0.62</v>
      </c>
      <c r="I1769" s="48">
        <v>44</v>
      </c>
      <c r="J1769" s="55">
        <f>Table1[[#This Row],[APU
(units)]]+(Table1[[#This Row],[APU Trend]]*Table1[[#This Row],[APU
(units)]])</f>
        <v>464.8</v>
      </c>
      <c r="K1769" s="55" t="str">
        <f>IF(Table1[[#This Row],[On Hand Stock (units)]]&gt;J1769,"Yes","No")</f>
        <v>No</v>
      </c>
      <c r="L1769" s="55">
        <f>Table1[[#This Row],[Lead Time (days)]]/Table1[[#This Row],[S-OTD]]</f>
        <v>51.764705882352942</v>
      </c>
      <c r="M1769" s="55">
        <f>(Table1[[#This Row],[Demand variability (COV)]]/100)*E1769</f>
        <v>2.0583999999999998</v>
      </c>
      <c r="N1769" s="55">
        <f>AVERAGE(Table1[[#This Row],[Lead Time (days)]],Table1[[#This Row],[Exp. Lead time]])</f>
        <v>47.882352941176471</v>
      </c>
      <c r="O1769" s="55">
        <f>(Table1[[#This Row],[Exp. Lead time]]-N1769)^2</f>
        <v>15.072664359861594</v>
      </c>
      <c r="P1769" s="55">
        <v>15.072664359861594</v>
      </c>
      <c r="Q1769" s="55">
        <f>1.64*SQRT(Table1[[#This Row],[Lead Time (days)]]*(M1769^2)+Table1[[#This Row],[APU
(units)]]*P1769)</f>
        <v>118.15460818425132</v>
      </c>
      <c r="R1769" s="58">
        <f>Table1[[#This Row],[Safety Stock]]+(E1769/30)*Table1[[#This Row],[Lead Time (days)]]</f>
        <v>605.08794151758468</v>
      </c>
      <c r="S1769" s="58" t="str">
        <f>IF(Table1[[#This Row],[On Hand Stock (units)]]&gt;R1769,"yes","no")</f>
        <v>no</v>
      </c>
      <c r="T1769" s="59">
        <f>Table1[[#This Row],[On Hand Stock (units)]]-J1769</f>
        <v>-52.376015672801202</v>
      </c>
      <c r="U1769" s="59">
        <f>Table1[[#This Row],[Exp. Lead time]]*Table1[[#This Row],[APU
(units)]]/30</f>
        <v>572.86274509803923</v>
      </c>
      <c r="V1769" s="59">
        <f>Table1[[#This Row],[On Hand Stock (units)]]+U1769</f>
        <v>985.28672942523804</v>
      </c>
      <c r="W1769" s="59" t="str">
        <f>IF(Table1[[#This Row],[On hand quantity after purchase]]&gt;Table1[[#This Row],[APU  Projection for oct]],"Yes","No")</f>
        <v>Yes</v>
      </c>
      <c r="X1769" s="59">
        <f>AE1769-Table1[[#This Row],[On Hand Stock (units)]]</f>
        <v>18661.395730072803</v>
      </c>
      <c r="Y1769" s="59">
        <f>MAX(Table1[[#This Row],[Qty required to meet next quarter]],Table1[[#This Row],[MOQ/One lead time demand]])</f>
        <v>18661.395730072803</v>
      </c>
      <c r="Z1769" s="59">
        <f>Table1[[#This Row],[Qty to purchase]]*Table1[[#This Row],[Std. Price ($)]]</f>
        <v>198540.88452391935</v>
      </c>
      <c r="AA1769" s="59"/>
      <c r="AB1769" s="59"/>
      <c r="AC1769" s="61">
        <f>Table1[[#This Row],[On Hand Stock (units)]]-(12*Table1[[#This Row],[APU
(units)]])</f>
        <v>-3571.5760156728011</v>
      </c>
      <c r="AD1769" s="64">
        <v>1792.8000000000002</v>
      </c>
      <c r="AE1769" s="65">
        <f>AD1769*Table1[[#This Row],[Std. Price ($)]]</f>
        <v>19073.819714400001</v>
      </c>
    </row>
    <row r="1770" spans="1:31" ht="18.5" x14ac:dyDescent="0.35">
      <c r="A1770" s="46">
        <v>17596.664538150242</v>
      </c>
      <c r="B1770" s="47">
        <v>5.1772600000000004</v>
      </c>
      <c r="C1770" s="47">
        <v>2337.1673090421332</v>
      </c>
      <c r="D1770" s="47">
        <f>Table1[[#This Row],[On-Hand Stock ($)]]/Table1[[#This Row],[Std. Price ($)]]</f>
        <v>451.42938717432253</v>
      </c>
      <c r="E1770" s="48">
        <v>220</v>
      </c>
      <c r="F1770" s="49">
        <v>1.2</v>
      </c>
      <c r="G1770" s="48">
        <v>1</v>
      </c>
      <c r="H1770" s="48">
        <v>0.72</v>
      </c>
      <c r="I1770" s="48">
        <v>58</v>
      </c>
      <c r="J1770" s="55">
        <f>Table1[[#This Row],[APU
(units)]]+(Table1[[#This Row],[APU Trend]]*Table1[[#This Row],[APU
(units)]])</f>
        <v>484</v>
      </c>
      <c r="K1770" s="55" t="str">
        <f>IF(Table1[[#This Row],[On Hand Stock (units)]]&gt;J1770,"Yes","No")</f>
        <v>No</v>
      </c>
      <c r="L1770" s="55">
        <f>Table1[[#This Row],[Lead Time (days)]]/Table1[[#This Row],[S-OTD]]</f>
        <v>58</v>
      </c>
      <c r="M1770" s="55">
        <f>(Table1[[#This Row],[Demand variability (COV)]]/100)*E1770</f>
        <v>1.5839999999999999</v>
      </c>
      <c r="N1770" s="55">
        <f>AVERAGE(Table1[[#This Row],[Lead Time (days)]],Table1[[#This Row],[Exp. Lead time]])</f>
        <v>58</v>
      </c>
      <c r="O1770" s="55">
        <f>(Table1[[#This Row],[Exp. Lead time]]-N1770)^2</f>
        <v>0</v>
      </c>
      <c r="P1770" s="55">
        <v>0</v>
      </c>
      <c r="Q1770" s="55">
        <f>1.64*SQRT(Table1[[#This Row],[Lead Time (days)]]*(M1770^2)+Table1[[#This Row],[APU
(units)]]*P1770)</f>
        <v>19.783950743489022</v>
      </c>
      <c r="R1770" s="58">
        <f>Table1[[#This Row],[Safety Stock]]+(E1770/30)*Table1[[#This Row],[Lead Time (days)]]</f>
        <v>445.11728407682233</v>
      </c>
      <c r="S1770" s="58" t="str">
        <f>IF(Table1[[#This Row],[On Hand Stock (units)]]&gt;R1770,"yes","no")</f>
        <v>yes</v>
      </c>
      <c r="T1770" s="59">
        <f>Table1[[#This Row],[On Hand Stock (units)]]-J1770</f>
        <v>-32.570612825677472</v>
      </c>
      <c r="U1770" s="59">
        <f>Table1[[#This Row],[Exp. Lead time]]*Table1[[#This Row],[APU
(units)]]/30</f>
        <v>425.33333333333331</v>
      </c>
      <c r="V1770" s="59">
        <f>Table1[[#This Row],[On Hand Stock (units)]]+U1770</f>
        <v>876.76272050765579</v>
      </c>
      <c r="W1770" s="59" t="str">
        <f>IF(Table1[[#This Row],[On hand quantity after purchase]]&gt;Table1[[#This Row],[APU  Projection for oct]],"Yes","No")</f>
        <v>Yes</v>
      </c>
      <c r="X1770" s="59">
        <f>AE1770-Table1[[#This Row],[On Hand Stock (units)]]</f>
        <v>11166.342052825677</v>
      </c>
      <c r="Y1770" s="59">
        <f>MAX(Table1[[#This Row],[Qty required to meet next quarter]],Table1[[#This Row],[MOQ/One lead time demand]])</f>
        <v>11166.342052825677</v>
      </c>
      <c r="Z1770" s="59">
        <f>Table1[[#This Row],[Qty to purchase]]*Table1[[#This Row],[Std. Price ($)]]</f>
        <v>57811.056056412272</v>
      </c>
      <c r="AA1770" s="59"/>
      <c r="AB1770" s="59"/>
      <c r="AC1770" s="61">
        <f>Table1[[#This Row],[On Hand Stock (units)]]-(12*Table1[[#This Row],[APU
(units)]])</f>
        <v>-2188.5706128256775</v>
      </c>
      <c r="AD1770" s="64">
        <v>2244</v>
      </c>
      <c r="AE1770" s="65">
        <f>AD1770*Table1[[#This Row],[Std. Price ($)]]</f>
        <v>11617.77144</v>
      </c>
    </row>
    <row r="1771" spans="1:31" ht="18.5" x14ac:dyDescent="0.35">
      <c r="A1771" s="46">
        <v>63320.621166122015</v>
      </c>
      <c r="B1771" s="47">
        <v>29.906470000000002</v>
      </c>
      <c r="C1771" s="47">
        <v>19419.419541438401</v>
      </c>
      <c r="D1771" s="47">
        <f>Table1[[#This Row],[On-Hand Stock ($)]]/Table1[[#This Row],[Std. Price ($)]]</f>
        <v>649.33840541656707</v>
      </c>
      <c r="E1771" s="48">
        <v>510</v>
      </c>
      <c r="F1771" s="49">
        <v>1.5</v>
      </c>
      <c r="G1771" s="48">
        <v>1</v>
      </c>
      <c r="H1771" s="48">
        <v>0.72</v>
      </c>
      <c r="I1771" s="48">
        <v>44</v>
      </c>
      <c r="J1771" s="55">
        <f>Table1[[#This Row],[APU
(units)]]+(Table1[[#This Row],[APU Trend]]*Table1[[#This Row],[APU
(units)]])</f>
        <v>1275</v>
      </c>
      <c r="K1771" s="55" t="str">
        <f>IF(Table1[[#This Row],[On Hand Stock (units)]]&gt;J1771,"Yes","No")</f>
        <v>No</v>
      </c>
      <c r="L1771" s="55">
        <f>Table1[[#This Row],[Lead Time (days)]]/Table1[[#This Row],[S-OTD]]</f>
        <v>44</v>
      </c>
      <c r="M1771" s="55">
        <f>(Table1[[#This Row],[Demand variability (COV)]]/100)*E1771</f>
        <v>3.6719999999999997</v>
      </c>
      <c r="N1771" s="55">
        <f>AVERAGE(Table1[[#This Row],[Lead Time (days)]],Table1[[#This Row],[Exp. Lead time]])</f>
        <v>44</v>
      </c>
      <c r="O1771" s="55">
        <f>(Table1[[#This Row],[Exp. Lead time]]-N1771)^2</f>
        <v>0</v>
      </c>
      <c r="P1771" s="55">
        <v>0</v>
      </c>
      <c r="Q1771" s="55">
        <f>1.64*SQRT(Table1[[#This Row],[Lead Time (days)]]*(M1771^2)+Table1[[#This Row],[APU
(units)]]*P1771)</f>
        <v>39.945959635006894</v>
      </c>
      <c r="R1771" s="58">
        <f>Table1[[#This Row],[Safety Stock]]+(E1771/30)*Table1[[#This Row],[Lead Time (days)]]</f>
        <v>787.94595963500694</v>
      </c>
      <c r="S1771" s="58" t="str">
        <f>IF(Table1[[#This Row],[On Hand Stock (units)]]&gt;R1771,"yes","no")</f>
        <v>no</v>
      </c>
      <c r="T1771" s="59">
        <f>Table1[[#This Row],[On Hand Stock (units)]]-J1771</f>
        <v>-625.66159458343293</v>
      </c>
      <c r="U1771" s="59">
        <f>Table1[[#This Row],[Exp. Lead time]]*Table1[[#This Row],[APU
(units)]]/30</f>
        <v>748</v>
      </c>
      <c r="V1771" s="59">
        <f>Table1[[#This Row],[On Hand Stock (units)]]+U1771</f>
        <v>1397.3384054165672</v>
      </c>
      <c r="W1771" s="59" t="str">
        <f>IF(Table1[[#This Row],[On hand quantity after purchase]]&gt;Table1[[#This Row],[APU  Projection for oct]],"Yes","No")</f>
        <v>Yes</v>
      </c>
      <c r="X1771" s="59">
        <f>AE1771-Table1[[#This Row],[On Hand Stock (units)]]</f>
        <v>182378.25799458343</v>
      </c>
      <c r="Y1771" s="59">
        <f>MAX(Table1[[#This Row],[Qty required to meet next quarter]],Table1[[#This Row],[MOQ/One lead time demand]])</f>
        <v>182378.25799458343</v>
      </c>
      <c r="Z1771" s="59">
        <f>Table1[[#This Row],[Qty to purchase]]*Table1[[#This Row],[Std. Price ($)]]</f>
        <v>5454289.9013672704</v>
      </c>
      <c r="AA1771" s="59"/>
      <c r="AB1771" s="59"/>
      <c r="AC1771" s="61">
        <f>Table1[[#This Row],[On Hand Stock (units)]]-(12*Table1[[#This Row],[APU
(units)]])</f>
        <v>-5470.6615945834328</v>
      </c>
      <c r="AD1771" s="64">
        <v>6120</v>
      </c>
      <c r="AE1771" s="65">
        <f>AD1771*Table1[[#This Row],[Std. Price ($)]]</f>
        <v>183027.59640000001</v>
      </c>
    </row>
    <row r="1772" spans="1:31" ht="18.5" x14ac:dyDescent="0.35">
      <c r="A1772" s="46">
        <v>58184.207342130889</v>
      </c>
      <c r="B1772" s="47">
        <v>8.1254910000000002</v>
      </c>
      <c r="C1772" s="47">
        <v>8106.2530748602412</v>
      </c>
      <c r="D1772" s="47">
        <f>Table1[[#This Row],[On-Hand Stock ($)]]/Table1[[#This Row],[Std. Price ($)]]</f>
        <v>997.63239844339762</v>
      </c>
      <c r="E1772" s="48">
        <v>332</v>
      </c>
      <c r="F1772" s="49">
        <v>-0.4</v>
      </c>
      <c r="G1772" s="48">
        <v>1</v>
      </c>
      <c r="H1772" s="48">
        <v>1.99</v>
      </c>
      <c r="I1772" s="48">
        <v>37</v>
      </c>
      <c r="J1772" s="55">
        <f>Table1[[#This Row],[APU
(units)]]+(Table1[[#This Row],[APU Trend]]*Table1[[#This Row],[APU
(units)]])</f>
        <v>199.2</v>
      </c>
      <c r="K1772" s="55" t="str">
        <f>IF(Table1[[#This Row],[On Hand Stock (units)]]&gt;J1772,"Yes","No")</f>
        <v>Yes</v>
      </c>
      <c r="L1772" s="55">
        <f>Table1[[#This Row],[Lead Time (days)]]/Table1[[#This Row],[S-OTD]]</f>
        <v>37</v>
      </c>
      <c r="M1772" s="55">
        <f>(Table1[[#This Row],[Demand variability (COV)]]/100)*E1772</f>
        <v>6.6068000000000007</v>
      </c>
      <c r="N1772" s="55">
        <f>AVERAGE(Table1[[#This Row],[Lead Time (days)]],Table1[[#This Row],[Exp. Lead time]])</f>
        <v>37</v>
      </c>
      <c r="O1772" s="55">
        <f>(Table1[[#This Row],[Exp. Lead time]]-N1772)^2</f>
        <v>0</v>
      </c>
      <c r="P1772" s="55">
        <v>0</v>
      </c>
      <c r="Q1772" s="55">
        <f>1.64*SQRT(Table1[[#This Row],[Lead Time (days)]]*(M1772^2)+Table1[[#This Row],[APU
(units)]]*P1772)</f>
        <v>65.907656595685822</v>
      </c>
      <c r="R1772" s="58">
        <f>Table1[[#This Row],[Safety Stock]]+(E1772/30)*Table1[[#This Row],[Lead Time (days)]]</f>
        <v>475.37432326235245</v>
      </c>
      <c r="S1772" s="58" t="str">
        <f>IF(Table1[[#This Row],[On Hand Stock (units)]]&gt;R1772,"yes","no")</f>
        <v>yes</v>
      </c>
      <c r="T1772" s="59">
        <f>Table1[[#This Row],[On Hand Stock (units)]]-J1772</f>
        <v>798.43239844339769</v>
      </c>
      <c r="U1772" s="59">
        <f>Table1[[#This Row],[Exp. Lead time]]*Table1[[#This Row],[APU
(units)]]/30</f>
        <v>409.46666666666664</v>
      </c>
      <c r="V1772" s="59">
        <f>Table1[[#This Row],[On Hand Stock (units)]]+U1772</f>
        <v>1407.0990651100642</v>
      </c>
      <c r="W1772" s="59" t="str">
        <f>IF(Table1[[#This Row],[On hand quantity after purchase]]&gt;Table1[[#This Row],[APU  Projection for oct]],"Yes","No")</f>
        <v>Yes</v>
      </c>
      <c r="X1772" s="59">
        <f>AE1772-Table1[[#This Row],[On Hand Stock (units)]]</f>
        <v>620.96540875660196</v>
      </c>
      <c r="Y1772" s="59">
        <f>MAX(Table1[[#This Row],[Qty required to meet next quarter]],Table1[[#This Row],[MOQ/One lead time demand]])</f>
        <v>620.96540875660196</v>
      </c>
      <c r="Z1772" s="59">
        <f>Table1[[#This Row],[Qty to purchase]]*Table1[[#This Row],[Std. Price ($)]]</f>
        <v>5045.6488401630904</v>
      </c>
      <c r="AA1772" s="59"/>
      <c r="AB1772" s="59"/>
      <c r="AC1772" s="61">
        <f>Table1[[#This Row],[On Hand Stock (units)]]-(12*Table1[[#This Row],[APU
(units)]])</f>
        <v>-2986.3676015566025</v>
      </c>
      <c r="AD1772" s="64">
        <v>199.19999999999993</v>
      </c>
      <c r="AE1772" s="65">
        <f>AD1772*Table1[[#This Row],[Std. Price ($)]]</f>
        <v>1618.5978071999996</v>
      </c>
    </row>
    <row r="1773" spans="1:31" ht="18.5" x14ac:dyDescent="0.35">
      <c r="A1773" s="46">
        <v>19925.592274116676</v>
      </c>
      <c r="B1773" s="47">
        <v>12.860485000000001</v>
      </c>
      <c r="C1773" s="47">
        <v>1288.8933558500999</v>
      </c>
      <c r="D1773" s="47">
        <f>Table1[[#This Row],[On-Hand Stock ($)]]/Table1[[#This Row],[Std. Price ($)]]</f>
        <v>100.22120906405161</v>
      </c>
      <c r="E1773" s="48">
        <v>276</v>
      </c>
      <c r="F1773" s="49">
        <v>-0.4</v>
      </c>
      <c r="G1773" s="48">
        <v>1</v>
      </c>
      <c r="H1773" s="48">
        <v>0.3</v>
      </c>
      <c r="I1773" s="48">
        <v>21</v>
      </c>
      <c r="J1773" s="55">
        <f>Table1[[#This Row],[APU
(units)]]+(Table1[[#This Row],[APU Trend]]*Table1[[#This Row],[APU
(units)]])</f>
        <v>165.6</v>
      </c>
      <c r="K1773" s="55" t="str">
        <f>IF(Table1[[#This Row],[On Hand Stock (units)]]&gt;J1773,"Yes","No")</f>
        <v>No</v>
      </c>
      <c r="L1773" s="55">
        <f>Table1[[#This Row],[Lead Time (days)]]/Table1[[#This Row],[S-OTD]]</f>
        <v>21</v>
      </c>
      <c r="M1773" s="55">
        <f>(Table1[[#This Row],[Demand variability (COV)]]/100)*E1773</f>
        <v>0.82800000000000007</v>
      </c>
      <c r="N1773" s="55">
        <f>AVERAGE(Table1[[#This Row],[Lead Time (days)]],Table1[[#This Row],[Exp. Lead time]])</f>
        <v>21</v>
      </c>
      <c r="O1773" s="55">
        <f>(Table1[[#This Row],[Exp. Lead time]]-N1773)^2</f>
        <v>0</v>
      </c>
      <c r="P1773" s="55">
        <v>0</v>
      </c>
      <c r="Q1773" s="55">
        <f>1.64*SQRT(Table1[[#This Row],[Lead Time (days)]]*(M1773^2)+Table1[[#This Row],[APU
(units)]]*P1773)</f>
        <v>6.2227711876944349</v>
      </c>
      <c r="R1773" s="58">
        <f>Table1[[#This Row],[Safety Stock]]+(E1773/30)*Table1[[#This Row],[Lead Time (days)]]</f>
        <v>199.42277118769442</v>
      </c>
      <c r="S1773" s="58" t="str">
        <f>IF(Table1[[#This Row],[On Hand Stock (units)]]&gt;R1773,"yes","no")</f>
        <v>no</v>
      </c>
      <c r="T1773" s="59">
        <f>Table1[[#This Row],[On Hand Stock (units)]]-J1773</f>
        <v>-65.378790935948388</v>
      </c>
      <c r="U1773" s="59">
        <f>Table1[[#This Row],[Exp. Lead time]]*Table1[[#This Row],[APU
(units)]]/30</f>
        <v>193.2</v>
      </c>
      <c r="V1773" s="59">
        <f>Table1[[#This Row],[On Hand Stock (units)]]+U1773</f>
        <v>293.4212090640516</v>
      </c>
      <c r="W1773" s="59" t="str">
        <f>IF(Table1[[#This Row],[On hand quantity after purchase]]&gt;Table1[[#This Row],[APU  Projection for oct]],"Yes","No")</f>
        <v>Yes</v>
      </c>
      <c r="X1773" s="59">
        <f>AE1773-Table1[[#This Row],[On Hand Stock (units)]]</f>
        <v>2029.4751069359475</v>
      </c>
      <c r="Y1773" s="59">
        <f>MAX(Table1[[#This Row],[Qty required to meet next quarter]],Table1[[#This Row],[MOQ/One lead time demand]])</f>
        <v>2029.4751069359475</v>
      </c>
      <c r="Z1773" s="59">
        <f>Table1[[#This Row],[Qty to purchase]]*Table1[[#This Row],[Std. Price ($)]]</f>
        <v>26100.034170623148</v>
      </c>
      <c r="AA1773" s="59"/>
      <c r="AB1773" s="59"/>
      <c r="AC1773" s="61">
        <f>Table1[[#This Row],[On Hand Stock (units)]]-(12*Table1[[#This Row],[APU
(units)]])</f>
        <v>-3211.7787909359486</v>
      </c>
      <c r="AD1773" s="64">
        <v>165.59999999999994</v>
      </c>
      <c r="AE1773" s="65">
        <f>AD1773*Table1[[#This Row],[Std. Price ($)]]</f>
        <v>2129.6963159999991</v>
      </c>
    </row>
    <row r="1774" spans="1:31" ht="18.5" x14ac:dyDescent="0.35">
      <c r="A1774" s="46">
        <v>93847.020352260806</v>
      </c>
      <c r="B1774" s="47">
        <v>34.618089000000005</v>
      </c>
      <c r="C1774" s="47">
        <v>17852.651837798232</v>
      </c>
      <c r="D1774" s="47">
        <f>Table1[[#This Row],[On-Hand Stock ($)]]/Table1[[#This Row],[Std. Price ($)]]</f>
        <v>515.70298515895058</v>
      </c>
      <c r="E1774" s="48">
        <v>170</v>
      </c>
      <c r="F1774" s="49">
        <v>0.2</v>
      </c>
      <c r="G1774" s="48">
        <v>0.7</v>
      </c>
      <c r="H1774" s="48">
        <v>1.1299999999999999</v>
      </c>
      <c r="I1774" s="48">
        <v>66</v>
      </c>
      <c r="J1774" s="55">
        <f>Table1[[#This Row],[APU
(units)]]+(Table1[[#This Row],[APU Trend]]*Table1[[#This Row],[APU
(units)]])</f>
        <v>204</v>
      </c>
      <c r="K1774" s="55" t="str">
        <f>IF(Table1[[#This Row],[On Hand Stock (units)]]&gt;J1774,"Yes","No")</f>
        <v>Yes</v>
      </c>
      <c r="L1774" s="55">
        <f>Table1[[#This Row],[Lead Time (days)]]/Table1[[#This Row],[S-OTD]]</f>
        <v>94.285714285714292</v>
      </c>
      <c r="M1774" s="55">
        <f>(Table1[[#This Row],[Demand variability (COV)]]/100)*E1774</f>
        <v>1.9209999999999998</v>
      </c>
      <c r="N1774" s="55">
        <f>AVERAGE(Table1[[#This Row],[Lead Time (days)]],Table1[[#This Row],[Exp. Lead time]])</f>
        <v>80.142857142857139</v>
      </c>
      <c r="O1774" s="55">
        <f>(Table1[[#This Row],[Exp. Lead time]]-N1774)^2</f>
        <v>200.02040816326559</v>
      </c>
      <c r="P1774" s="55">
        <v>200.02040816326559</v>
      </c>
      <c r="Q1774" s="55">
        <f>1.64*SQRT(Table1[[#This Row],[Lead Time (days)]]*(M1774^2)+Table1[[#This Row],[APU
(units)]]*P1774)</f>
        <v>303.49760992482931</v>
      </c>
      <c r="R1774" s="58">
        <f>Table1[[#This Row],[Safety Stock]]+(E1774/30)*Table1[[#This Row],[Lead Time (days)]]</f>
        <v>677.49760992482925</v>
      </c>
      <c r="S1774" s="58" t="str">
        <f>IF(Table1[[#This Row],[On Hand Stock (units)]]&gt;R1774,"yes","no")</f>
        <v>no</v>
      </c>
      <c r="T1774" s="59">
        <f>Table1[[#This Row],[On Hand Stock (units)]]-J1774</f>
        <v>311.70298515895058</v>
      </c>
      <c r="U1774" s="59">
        <f>Table1[[#This Row],[Exp. Lead time]]*Table1[[#This Row],[APU
(units)]]/30</f>
        <v>534.28571428571433</v>
      </c>
      <c r="V1774" s="59">
        <f>Table1[[#This Row],[On Hand Stock (units)]]+U1774</f>
        <v>1049.9886994446649</v>
      </c>
      <c r="W1774" s="59" t="str">
        <f>IF(Table1[[#This Row],[On hand quantity after purchase]]&gt;Table1[[#This Row],[APU  Projection for oct]],"Yes","No")</f>
        <v>Yes</v>
      </c>
      <c r="X1774" s="59">
        <f>AE1774-Table1[[#This Row],[On Hand Stock (units)]]</f>
        <v>24201.612560841051</v>
      </c>
      <c r="Y1774" s="59">
        <f>MAX(Table1[[#This Row],[Qty required to meet next quarter]],Table1[[#This Row],[MOQ/One lead time demand]])</f>
        <v>24201.612560841051</v>
      </c>
      <c r="Z1774" s="59">
        <f>Table1[[#This Row],[Qty to purchase]]*Table1[[#This Row],[Std. Price ($)]]</f>
        <v>837813.5775747135</v>
      </c>
      <c r="AA1774" s="59"/>
      <c r="AB1774" s="59"/>
      <c r="AC1774" s="61">
        <f>Table1[[#This Row],[On Hand Stock (units)]]-(12*Table1[[#This Row],[APU
(units)]])</f>
        <v>-1524.2970148410495</v>
      </c>
      <c r="AD1774" s="64">
        <v>714</v>
      </c>
      <c r="AE1774" s="65">
        <f>AD1774*Table1[[#This Row],[Std. Price ($)]]</f>
        <v>24717.315546000002</v>
      </c>
    </row>
    <row r="1775" spans="1:31" ht="18.5" x14ac:dyDescent="0.35">
      <c r="A1775" s="46">
        <v>34704.759540881656</v>
      </c>
      <c r="B1775" s="47">
        <v>6.8043690000000003</v>
      </c>
      <c r="C1775" s="47">
        <v>1362.7864294745925</v>
      </c>
      <c r="D1775" s="47">
        <f>Table1[[#This Row],[On-Hand Stock ($)]]/Table1[[#This Row],[Std. Price ($)]]</f>
        <v>200.28108844105788</v>
      </c>
      <c r="E1775" s="48">
        <v>364</v>
      </c>
      <c r="F1775" s="49">
        <v>0.2</v>
      </c>
      <c r="G1775" s="48">
        <v>0.82</v>
      </c>
      <c r="H1775" s="48">
        <v>0.37</v>
      </c>
      <c r="I1775" s="48">
        <v>31</v>
      </c>
      <c r="J1775" s="55">
        <f>Table1[[#This Row],[APU
(units)]]+(Table1[[#This Row],[APU Trend]]*Table1[[#This Row],[APU
(units)]])</f>
        <v>436.8</v>
      </c>
      <c r="K1775" s="55" t="str">
        <f>IF(Table1[[#This Row],[On Hand Stock (units)]]&gt;J1775,"Yes","No")</f>
        <v>No</v>
      </c>
      <c r="L1775" s="55">
        <f>Table1[[#This Row],[Lead Time (days)]]/Table1[[#This Row],[S-OTD]]</f>
        <v>37.804878048780488</v>
      </c>
      <c r="M1775" s="55">
        <f>(Table1[[#This Row],[Demand variability (COV)]]/100)*E1775</f>
        <v>1.3468</v>
      </c>
      <c r="N1775" s="55">
        <f>AVERAGE(Table1[[#This Row],[Lead Time (days)]],Table1[[#This Row],[Exp. Lead time]])</f>
        <v>34.402439024390247</v>
      </c>
      <c r="O1775" s="55">
        <f>(Table1[[#This Row],[Exp. Lead time]]-N1775)^2</f>
        <v>11.57659131469361</v>
      </c>
      <c r="P1775" s="55">
        <v>11.57659131469361</v>
      </c>
      <c r="Q1775" s="55">
        <f>1.64*SQRT(Table1[[#This Row],[Lead Time (days)]]*(M1775^2)+Table1[[#This Row],[APU
(units)]]*P1775)</f>
        <v>107.16755921137047</v>
      </c>
      <c r="R1775" s="58">
        <f>Table1[[#This Row],[Safety Stock]]+(E1775/30)*Table1[[#This Row],[Lead Time (days)]]</f>
        <v>483.3008925447038</v>
      </c>
      <c r="S1775" s="58" t="str">
        <f>IF(Table1[[#This Row],[On Hand Stock (units)]]&gt;R1775,"yes","no")</f>
        <v>no</v>
      </c>
      <c r="T1775" s="59">
        <f>Table1[[#This Row],[On Hand Stock (units)]]-J1775</f>
        <v>-236.51891155894214</v>
      </c>
      <c r="U1775" s="59">
        <f>Table1[[#This Row],[Exp. Lead time]]*Table1[[#This Row],[APU
(units)]]/30</f>
        <v>458.69918699186991</v>
      </c>
      <c r="V1775" s="59">
        <f>Table1[[#This Row],[On Hand Stock (units)]]+U1775</f>
        <v>658.98027543292778</v>
      </c>
      <c r="W1775" s="59" t="str">
        <f>IF(Table1[[#This Row],[On hand quantity after purchase]]&gt;Table1[[#This Row],[APU  Projection for oct]],"Yes","No")</f>
        <v>Yes</v>
      </c>
      <c r="X1775" s="59">
        <f>AE1775-Table1[[#This Row],[On Hand Stock (units)]]</f>
        <v>10202.238238758944</v>
      </c>
      <c r="Y1775" s="59">
        <f>MAX(Table1[[#This Row],[Qty required to meet next quarter]],Table1[[#This Row],[MOQ/One lead time demand]])</f>
        <v>10202.238238758944</v>
      </c>
      <c r="Z1775" s="59">
        <f>Table1[[#This Row],[Qty to purchase]]*Table1[[#This Row],[Std. Price ($)]]</f>
        <v>69419.793602425954</v>
      </c>
      <c r="AA1775" s="59"/>
      <c r="AB1775" s="59"/>
      <c r="AC1775" s="61">
        <f>Table1[[#This Row],[On Hand Stock (units)]]-(12*Table1[[#This Row],[APU
(units)]])</f>
        <v>-4167.7189115589417</v>
      </c>
      <c r="AD1775" s="64">
        <v>1528.8000000000002</v>
      </c>
      <c r="AE1775" s="65">
        <f>AD1775*Table1[[#This Row],[Std. Price ($)]]</f>
        <v>10402.519327200001</v>
      </c>
    </row>
    <row r="1776" spans="1:31" ht="18.5" x14ac:dyDescent="0.35">
      <c r="A1776" s="46">
        <v>93769.787712064834</v>
      </c>
      <c r="B1776" s="47">
        <v>27.720187000000003</v>
      </c>
      <c r="C1776" s="47">
        <v>14643.508811618696</v>
      </c>
      <c r="D1776" s="47">
        <f>Table1[[#This Row],[On-Hand Stock ($)]]/Table1[[#This Row],[Std. Price ($)]]</f>
        <v>528.26154497510049</v>
      </c>
      <c r="E1776" s="48">
        <v>566</v>
      </c>
      <c r="F1776" s="49">
        <v>0.5</v>
      </c>
      <c r="G1776" s="48">
        <v>0.85</v>
      </c>
      <c r="H1776" s="48">
        <v>1.01</v>
      </c>
      <c r="I1776" s="48">
        <v>23</v>
      </c>
      <c r="J1776" s="55">
        <f>Table1[[#This Row],[APU
(units)]]+(Table1[[#This Row],[APU Trend]]*Table1[[#This Row],[APU
(units)]])</f>
        <v>849</v>
      </c>
      <c r="K1776" s="55" t="str">
        <f>IF(Table1[[#This Row],[On Hand Stock (units)]]&gt;J1776,"Yes","No")</f>
        <v>No</v>
      </c>
      <c r="L1776" s="55">
        <f>Table1[[#This Row],[Lead Time (days)]]/Table1[[#This Row],[S-OTD]]</f>
        <v>27.058823529411764</v>
      </c>
      <c r="M1776" s="55">
        <f>(Table1[[#This Row],[Demand variability (COV)]]/100)*E1776</f>
        <v>5.7165999999999997</v>
      </c>
      <c r="N1776" s="55">
        <f>AVERAGE(Table1[[#This Row],[Lead Time (days)]],Table1[[#This Row],[Exp. Lead time]])</f>
        <v>25.029411764705884</v>
      </c>
      <c r="O1776" s="55">
        <f>(Table1[[#This Row],[Exp. Lead time]]-N1776)^2</f>
        <v>4.1185121107266358</v>
      </c>
      <c r="P1776" s="55">
        <v>4.1185121107266358</v>
      </c>
      <c r="Q1776" s="55">
        <f>1.64*SQRT(Table1[[#This Row],[Lead Time (days)]]*(M1776^2)+Table1[[#This Row],[APU
(units)]]*P1776)</f>
        <v>91.056290140099122</v>
      </c>
      <c r="R1776" s="58">
        <f>Table1[[#This Row],[Safety Stock]]+(E1776/30)*Table1[[#This Row],[Lead Time (days)]]</f>
        <v>524.9896234734324</v>
      </c>
      <c r="S1776" s="58" t="str">
        <f>IF(Table1[[#This Row],[On Hand Stock (units)]]&gt;R1776,"yes","no")</f>
        <v>yes</v>
      </c>
      <c r="T1776" s="59">
        <f>Table1[[#This Row],[On Hand Stock (units)]]-J1776</f>
        <v>-320.73845502489951</v>
      </c>
      <c r="U1776" s="59">
        <f>Table1[[#This Row],[Exp. Lead time]]*Table1[[#This Row],[APU
(units)]]/30</f>
        <v>510.50980392156868</v>
      </c>
      <c r="V1776" s="59">
        <f>Table1[[#This Row],[On Hand Stock (units)]]+U1776</f>
        <v>1038.7713488966692</v>
      </c>
      <c r="W1776" s="59" t="str">
        <f>IF(Table1[[#This Row],[On hand quantity after purchase]]&gt;Table1[[#This Row],[APU  Projection for oct]],"Yes","No")</f>
        <v>Yes</v>
      </c>
      <c r="X1776" s="59">
        <f>AE1776-Table1[[#This Row],[On Hand Stock (units)]]</f>
        <v>93609.493507024905</v>
      </c>
      <c r="Y1776" s="59">
        <f>MAX(Table1[[#This Row],[Qty required to meet next quarter]],Table1[[#This Row],[MOQ/One lead time demand]])</f>
        <v>93609.493507024905</v>
      </c>
      <c r="Z1776" s="59">
        <f>Table1[[#This Row],[Qty to purchase]]*Table1[[#This Row],[Std. Price ($)]]</f>
        <v>2594872.6649900163</v>
      </c>
      <c r="AA1776" s="59"/>
      <c r="AB1776" s="59"/>
      <c r="AC1776" s="61">
        <f>Table1[[#This Row],[On Hand Stock (units)]]-(12*Table1[[#This Row],[APU
(units)]])</f>
        <v>-6263.7384550248998</v>
      </c>
      <c r="AD1776" s="64">
        <v>3396</v>
      </c>
      <c r="AE1776" s="65">
        <f>AD1776*Table1[[#This Row],[Std. Price ($)]]</f>
        <v>94137.755052000008</v>
      </c>
    </row>
    <row r="1777" spans="1:31" ht="18.5" x14ac:dyDescent="0.35">
      <c r="A1777" s="46">
        <v>34340.893431141587</v>
      </c>
      <c r="B1777" s="47">
        <v>7.110246000000001</v>
      </c>
      <c r="C1777" s="47">
        <v>4191.4029432116067</v>
      </c>
      <c r="D1777" s="47">
        <f>Table1[[#This Row],[On-Hand Stock ($)]]/Table1[[#This Row],[Std. Price ($)]]</f>
        <v>589.48775375867535</v>
      </c>
      <c r="E1777" s="48">
        <v>268</v>
      </c>
      <c r="F1777" s="49">
        <v>0.2</v>
      </c>
      <c r="G1777" s="48">
        <v>0.82</v>
      </c>
      <c r="H1777" s="48">
        <v>0.57999999999999996</v>
      </c>
      <c r="I1777" s="48">
        <v>76</v>
      </c>
      <c r="J1777" s="55">
        <f>Table1[[#This Row],[APU
(units)]]+(Table1[[#This Row],[APU Trend]]*Table1[[#This Row],[APU
(units)]])</f>
        <v>321.60000000000002</v>
      </c>
      <c r="K1777" s="55" t="str">
        <f>IF(Table1[[#This Row],[On Hand Stock (units)]]&gt;J1777,"Yes","No")</f>
        <v>Yes</v>
      </c>
      <c r="L1777" s="55">
        <f>Table1[[#This Row],[Lead Time (days)]]/Table1[[#This Row],[S-OTD]]</f>
        <v>92.682926829268297</v>
      </c>
      <c r="M1777" s="55">
        <f>(Table1[[#This Row],[Demand variability (COV)]]/100)*E1777</f>
        <v>1.5543999999999998</v>
      </c>
      <c r="N1777" s="55">
        <f>AVERAGE(Table1[[#This Row],[Lead Time (days)]],Table1[[#This Row],[Exp. Lead time]])</f>
        <v>84.341463414634148</v>
      </c>
      <c r="O1777" s="55">
        <f>(Table1[[#This Row],[Exp. Lead time]]-N1777)^2</f>
        <v>69.580011897679981</v>
      </c>
      <c r="P1777" s="55">
        <v>69.580011897679981</v>
      </c>
      <c r="Q1777" s="55">
        <f>1.64*SQRT(Table1[[#This Row],[Lead Time (days)]]*(M1777^2)+Table1[[#This Row],[APU
(units)]]*P1777)</f>
        <v>225.05121498964161</v>
      </c>
      <c r="R1777" s="58">
        <f>Table1[[#This Row],[Safety Stock]]+(E1777/30)*Table1[[#This Row],[Lead Time (days)]]</f>
        <v>903.984548322975</v>
      </c>
      <c r="S1777" s="58" t="str">
        <f>IF(Table1[[#This Row],[On Hand Stock (units)]]&gt;R1777,"yes","no")</f>
        <v>no</v>
      </c>
      <c r="T1777" s="59">
        <f>Table1[[#This Row],[On Hand Stock (units)]]-J1777</f>
        <v>267.88775375867533</v>
      </c>
      <c r="U1777" s="59">
        <f>Table1[[#This Row],[Exp. Lead time]]*Table1[[#This Row],[APU
(units)]]/30</f>
        <v>827.96747967479678</v>
      </c>
      <c r="V1777" s="59">
        <f>Table1[[#This Row],[On Hand Stock (units)]]+U1777</f>
        <v>1417.4552334334721</v>
      </c>
      <c r="W1777" s="59" t="str">
        <f>IF(Table1[[#This Row],[On hand quantity after purchase]]&gt;Table1[[#This Row],[APU  Projection for oct]],"Yes","No")</f>
        <v>Yes</v>
      </c>
      <c r="X1777" s="59">
        <f>AE1777-Table1[[#This Row],[On Hand Stock (units)]]</f>
        <v>7413.8051438413249</v>
      </c>
      <c r="Y1777" s="59">
        <f>MAX(Table1[[#This Row],[Qty required to meet next quarter]],Table1[[#This Row],[MOQ/One lead time demand]])</f>
        <v>7413.8051438413249</v>
      </c>
      <c r="Z1777" s="59">
        <f>Table1[[#This Row],[Qty to purchase]]*Table1[[#This Row],[Std. Price ($)]]</f>
        <v>52713.978368777214</v>
      </c>
      <c r="AA1777" s="59"/>
      <c r="AB1777" s="59"/>
      <c r="AC1777" s="61">
        <f>Table1[[#This Row],[On Hand Stock (units)]]-(12*Table1[[#This Row],[APU
(units)]])</f>
        <v>-2626.5122462413246</v>
      </c>
      <c r="AD1777" s="64">
        <v>1125.5999999999999</v>
      </c>
      <c r="AE1777" s="65">
        <f>AD1777*Table1[[#This Row],[Std. Price ($)]]</f>
        <v>8003.2928976000003</v>
      </c>
    </row>
    <row r="1778" spans="1:31" ht="18.5" x14ac:dyDescent="0.35">
      <c r="A1778" s="46">
        <v>46846.800480514772</v>
      </c>
      <c r="B1778" s="47">
        <v>24.458302</v>
      </c>
      <c r="C1778" s="47">
        <v>32912.742821586027</v>
      </c>
      <c r="D1778" s="47">
        <f>Table1[[#This Row],[On-Hand Stock ($)]]/Table1[[#This Row],[Std. Price ($)]]</f>
        <v>1345.6675292334696</v>
      </c>
      <c r="E1778" s="48">
        <v>252</v>
      </c>
      <c r="F1778" s="49">
        <v>1.2</v>
      </c>
      <c r="G1778" s="48">
        <v>1</v>
      </c>
      <c r="H1778" s="48">
        <v>1.0900000000000001</v>
      </c>
      <c r="I1778" s="48">
        <v>123</v>
      </c>
      <c r="J1778" s="55">
        <f>Table1[[#This Row],[APU
(units)]]+(Table1[[#This Row],[APU Trend]]*Table1[[#This Row],[APU
(units)]])</f>
        <v>554.4</v>
      </c>
      <c r="K1778" s="55" t="str">
        <f>IF(Table1[[#This Row],[On Hand Stock (units)]]&gt;J1778,"Yes","No")</f>
        <v>Yes</v>
      </c>
      <c r="L1778" s="55">
        <f>Table1[[#This Row],[Lead Time (days)]]/Table1[[#This Row],[S-OTD]]</f>
        <v>123</v>
      </c>
      <c r="M1778" s="55">
        <f>(Table1[[#This Row],[Demand variability (COV)]]/100)*E1778</f>
        <v>2.7467999999999999</v>
      </c>
      <c r="N1778" s="55">
        <f>AVERAGE(Table1[[#This Row],[Lead Time (days)]],Table1[[#This Row],[Exp. Lead time]])</f>
        <v>123</v>
      </c>
      <c r="O1778" s="55">
        <f>(Table1[[#This Row],[Exp. Lead time]]-N1778)^2</f>
        <v>0</v>
      </c>
      <c r="P1778" s="55">
        <v>0</v>
      </c>
      <c r="Q1778" s="55">
        <f>1.64*SQRT(Table1[[#This Row],[Lead Time (days)]]*(M1778^2)+Table1[[#This Row],[APU
(units)]]*P1778)</f>
        <v>49.96011650832083</v>
      </c>
      <c r="R1778" s="58">
        <f>Table1[[#This Row],[Safety Stock]]+(E1778/30)*Table1[[#This Row],[Lead Time (days)]]</f>
        <v>1083.1601165083209</v>
      </c>
      <c r="S1778" s="58" t="str">
        <f>IF(Table1[[#This Row],[On Hand Stock (units)]]&gt;R1778,"yes","no")</f>
        <v>yes</v>
      </c>
      <c r="T1778" s="59">
        <f>Table1[[#This Row],[On Hand Stock (units)]]-J1778</f>
        <v>791.26752923346965</v>
      </c>
      <c r="U1778" s="59">
        <f>Table1[[#This Row],[Exp. Lead time]]*Table1[[#This Row],[APU
(units)]]/30</f>
        <v>1033.2</v>
      </c>
      <c r="V1778" s="59">
        <f>Table1[[#This Row],[On Hand Stock (units)]]+U1778</f>
        <v>2378.8675292334697</v>
      </c>
      <c r="W1778" s="59" t="str">
        <f>IF(Table1[[#This Row],[On hand quantity after purchase]]&gt;Table1[[#This Row],[APU  Projection for oct]],"Yes","No")</f>
        <v>Yes</v>
      </c>
      <c r="X1778" s="59">
        <f>AE1778-Table1[[#This Row],[On Hand Stock (units)]]</f>
        <v>61521.951931566524</v>
      </c>
      <c r="Y1778" s="59">
        <f>MAX(Table1[[#This Row],[Qty required to meet next quarter]],Table1[[#This Row],[MOQ/One lead time demand]])</f>
        <v>61521.951931566524</v>
      </c>
      <c r="Z1778" s="59">
        <f>Table1[[#This Row],[Qty to purchase]]*Table1[[#This Row],[Std. Price ($)]]</f>
        <v>1504722.4799717374</v>
      </c>
      <c r="AA1778" s="59"/>
      <c r="AB1778" s="59"/>
      <c r="AC1778" s="61">
        <f>Table1[[#This Row],[On Hand Stock (units)]]-(12*Table1[[#This Row],[APU
(units)]])</f>
        <v>-1678.3324707665304</v>
      </c>
      <c r="AD1778" s="64">
        <v>2570.3999999999996</v>
      </c>
      <c r="AE1778" s="65">
        <f>AD1778*Table1[[#This Row],[Std. Price ($)]]</f>
        <v>62867.619460799993</v>
      </c>
    </row>
    <row r="1779" spans="1:31" ht="18.5" x14ac:dyDescent="0.35">
      <c r="A1779" s="46">
        <v>51679.807953946955</v>
      </c>
      <c r="B1779" s="47">
        <v>13.088207000000001</v>
      </c>
      <c r="C1779" s="47">
        <v>240.89744271849278</v>
      </c>
      <c r="D1779" s="47">
        <f>Table1[[#This Row],[On-Hand Stock ($)]]/Table1[[#This Row],[Std. Price ($)]]</f>
        <v>18.405687098201668</v>
      </c>
      <c r="E1779" s="48">
        <v>204</v>
      </c>
      <c r="F1779" s="49">
        <v>-0.4</v>
      </c>
      <c r="G1779" s="48">
        <v>0.7</v>
      </c>
      <c r="H1779" s="48">
        <v>0.25</v>
      </c>
      <c r="I1779" s="48">
        <v>5</v>
      </c>
      <c r="J1779" s="55">
        <f>Table1[[#This Row],[APU
(units)]]+(Table1[[#This Row],[APU Trend]]*Table1[[#This Row],[APU
(units)]])</f>
        <v>122.39999999999999</v>
      </c>
      <c r="K1779" s="55" t="str">
        <f>IF(Table1[[#This Row],[On Hand Stock (units)]]&gt;J1779,"Yes","No")</f>
        <v>No</v>
      </c>
      <c r="L1779" s="55">
        <f>Table1[[#This Row],[Lead Time (days)]]/Table1[[#This Row],[S-OTD]]</f>
        <v>7.1428571428571432</v>
      </c>
      <c r="M1779" s="55">
        <f>(Table1[[#This Row],[Demand variability (COV)]]/100)*E1779</f>
        <v>0.51</v>
      </c>
      <c r="N1779" s="55">
        <f>AVERAGE(Table1[[#This Row],[Lead Time (days)]],Table1[[#This Row],[Exp. Lead time]])</f>
        <v>6.0714285714285712</v>
      </c>
      <c r="O1779" s="55">
        <f>(Table1[[#This Row],[Exp. Lead time]]-N1779)^2</f>
        <v>1.1479591836734708</v>
      </c>
      <c r="P1779" s="55">
        <v>1.1479591836734708</v>
      </c>
      <c r="Q1779" s="55">
        <f>1.64*SQRT(Table1[[#This Row],[Lead Time (days)]]*(M1779^2)+Table1[[#This Row],[APU
(units)]]*P1779)</f>
        <v>25.166609484856437</v>
      </c>
      <c r="R1779" s="58">
        <f>Table1[[#This Row],[Safety Stock]]+(E1779/30)*Table1[[#This Row],[Lead Time (days)]]</f>
        <v>59.166609484856437</v>
      </c>
      <c r="S1779" s="58" t="str">
        <f>IF(Table1[[#This Row],[On Hand Stock (units)]]&gt;R1779,"yes","no")</f>
        <v>no</v>
      </c>
      <c r="T1779" s="59">
        <f>Table1[[#This Row],[On Hand Stock (units)]]-J1779</f>
        <v>-103.99431290179832</v>
      </c>
      <c r="U1779" s="59">
        <f>Table1[[#This Row],[Exp. Lead time]]*Table1[[#This Row],[APU
(units)]]/30</f>
        <v>48.571428571428569</v>
      </c>
      <c r="V1779" s="59">
        <f>Table1[[#This Row],[On Hand Stock (units)]]+U1779</f>
        <v>66.977115669630237</v>
      </c>
      <c r="W1779" s="59" t="str">
        <f>IF(Table1[[#This Row],[On hand quantity after purchase]]&gt;Table1[[#This Row],[APU  Projection for oct]],"Yes","No")</f>
        <v>No</v>
      </c>
      <c r="X1779" s="59">
        <f>AE1779-Table1[[#This Row],[On Hand Stock (units)]]</f>
        <v>1583.5908497017977</v>
      </c>
      <c r="Y1779" s="59">
        <f>MAX(Table1[[#This Row],[Qty required to meet next quarter]],Table1[[#This Row],[MOQ/One lead time demand]])</f>
        <v>1583.5908497017977</v>
      </c>
      <c r="Z1779" s="59">
        <f>Table1[[#This Row],[Qty to purchase]]*Table1[[#This Row],[Std. Price ($)]]</f>
        <v>20726.364844203017</v>
      </c>
      <c r="AA1779" s="59"/>
      <c r="AB1779" s="59"/>
      <c r="AC1779" s="61">
        <f>Table1[[#This Row],[On Hand Stock (units)]]-(12*Table1[[#This Row],[APU
(units)]])</f>
        <v>-2429.5943129017983</v>
      </c>
      <c r="AD1779" s="64">
        <v>122.39999999999995</v>
      </c>
      <c r="AE1779" s="65">
        <f>AD1779*Table1[[#This Row],[Std. Price ($)]]</f>
        <v>1601.9965367999994</v>
      </c>
    </row>
    <row r="1780" spans="1:31" ht="18.5" x14ac:dyDescent="0.35">
      <c r="A1780" s="46">
        <v>90924.367091429333</v>
      </c>
      <c r="B1780" s="47">
        <v>9.785655000000002</v>
      </c>
      <c r="C1780" s="47">
        <v>1284.8841324503776</v>
      </c>
      <c r="D1780" s="47">
        <f>Table1[[#This Row],[On-Hand Stock ($)]]/Table1[[#This Row],[Std. Price ($)]]</f>
        <v>131.30282361787508</v>
      </c>
      <c r="E1780" s="48">
        <v>324</v>
      </c>
      <c r="F1780" s="49">
        <v>1.5</v>
      </c>
      <c r="G1780" s="48">
        <v>0.88</v>
      </c>
      <c r="H1780" s="48">
        <v>0.69</v>
      </c>
      <c r="I1780" s="48">
        <v>16</v>
      </c>
      <c r="J1780" s="55">
        <f>Table1[[#This Row],[APU
(units)]]+(Table1[[#This Row],[APU Trend]]*Table1[[#This Row],[APU
(units)]])</f>
        <v>810</v>
      </c>
      <c r="K1780" s="55" t="str">
        <f>IF(Table1[[#This Row],[On Hand Stock (units)]]&gt;J1780,"Yes","No")</f>
        <v>No</v>
      </c>
      <c r="L1780" s="55">
        <f>Table1[[#This Row],[Lead Time (days)]]/Table1[[#This Row],[S-OTD]]</f>
        <v>18.181818181818183</v>
      </c>
      <c r="M1780" s="55">
        <f>(Table1[[#This Row],[Demand variability (COV)]]/100)*E1780</f>
        <v>2.2355999999999998</v>
      </c>
      <c r="N1780" s="55">
        <f>AVERAGE(Table1[[#This Row],[Lead Time (days)]],Table1[[#This Row],[Exp. Lead time]])</f>
        <v>17.090909090909093</v>
      </c>
      <c r="O1780" s="55">
        <f>(Table1[[#This Row],[Exp. Lead time]]-N1780)^2</f>
        <v>1.190082644628097</v>
      </c>
      <c r="P1780" s="55">
        <v>1.190082644628097</v>
      </c>
      <c r="Q1780" s="55">
        <f>1.64*SQRT(Table1[[#This Row],[Lead Time (days)]]*(M1780^2)+Table1[[#This Row],[APU
(units)]]*P1780)</f>
        <v>35.3857618429873</v>
      </c>
      <c r="R1780" s="58">
        <f>Table1[[#This Row],[Safety Stock]]+(E1780/30)*Table1[[#This Row],[Lead Time (days)]]</f>
        <v>208.18576184298732</v>
      </c>
      <c r="S1780" s="58" t="str">
        <f>IF(Table1[[#This Row],[On Hand Stock (units)]]&gt;R1780,"yes","no")</f>
        <v>no</v>
      </c>
      <c r="T1780" s="59">
        <f>Table1[[#This Row],[On Hand Stock (units)]]-J1780</f>
        <v>-678.69717638212489</v>
      </c>
      <c r="U1780" s="59">
        <f>Table1[[#This Row],[Exp. Lead time]]*Table1[[#This Row],[APU
(units)]]/30</f>
        <v>196.36363636363637</v>
      </c>
      <c r="V1780" s="59">
        <f>Table1[[#This Row],[On Hand Stock (units)]]+U1780</f>
        <v>327.66645998151148</v>
      </c>
      <c r="W1780" s="59" t="str">
        <f>IF(Table1[[#This Row],[On hand quantity after purchase]]&gt;Table1[[#This Row],[APU  Projection for oct]],"Yes","No")</f>
        <v>No</v>
      </c>
      <c r="X1780" s="59">
        <f>AE1780-Table1[[#This Row],[On Hand Stock (units)]]</f>
        <v>37915.323816382137</v>
      </c>
      <c r="Y1780" s="59">
        <f>MAX(Table1[[#This Row],[Qty required to meet next quarter]],Table1[[#This Row],[MOQ/One lead time demand]])</f>
        <v>37915.323816382137</v>
      </c>
      <c r="Z1780" s="59">
        <f>Table1[[#This Row],[Qty to purchase]]*Table1[[#This Row],[Std. Price ($)]]</f>
        <v>371026.27808039903</v>
      </c>
      <c r="AA1780" s="59"/>
      <c r="AB1780" s="59"/>
      <c r="AC1780" s="61">
        <f>Table1[[#This Row],[On Hand Stock (units)]]-(12*Table1[[#This Row],[APU
(units)]])</f>
        <v>-3756.6971763821248</v>
      </c>
      <c r="AD1780" s="64">
        <v>3888</v>
      </c>
      <c r="AE1780" s="65">
        <f>AD1780*Table1[[#This Row],[Std. Price ($)]]</f>
        <v>38046.62664000001</v>
      </c>
    </row>
    <row r="1781" spans="1:31" ht="18.5" x14ac:dyDescent="0.35">
      <c r="A1781" s="46">
        <v>74724.528671816093</v>
      </c>
      <c r="B1781" s="47">
        <v>11.223696</v>
      </c>
      <c r="C1781" s="47">
        <v>8632.6901089803796</v>
      </c>
      <c r="D1781" s="47">
        <f>Table1[[#This Row],[On-Hand Stock ($)]]/Table1[[#This Row],[Std. Price ($)]]</f>
        <v>769.14860389842875</v>
      </c>
      <c r="E1781" s="48">
        <v>276</v>
      </c>
      <c r="F1781" s="49">
        <v>-0.6</v>
      </c>
      <c r="G1781" s="48">
        <v>0.85</v>
      </c>
      <c r="H1781" s="48">
        <v>0.79</v>
      </c>
      <c r="I1781" s="48">
        <v>81</v>
      </c>
      <c r="J1781" s="55">
        <f>Table1[[#This Row],[APU
(units)]]+(Table1[[#This Row],[APU Trend]]*Table1[[#This Row],[APU
(units)]])</f>
        <v>110.4</v>
      </c>
      <c r="K1781" s="55" t="str">
        <f>IF(Table1[[#This Row],[On Hand Stock (units)]]&gt;J1781,"Yes","No")</f>
        <v>Yes</v>
      </c>
      <c r="L1781" s="55">
        <f>Table1[[#This Row],[Lead Time (days)]]/Table1[[#This Row],[S-OTD]]</f>
        <v>95.294117647058826</v>
      </c>
      <c r="M1781" s="55">
        <f>(Table1[[#This Row],[Demand variability (COV)]]/100)*E1781</f>
        <v>2.1804000000000001</v>
      </c>
      <c r="N1781" s="55">
        <f>AVERAGE(Table1[[#This Row],[Lead Time (days)]],Table1[[#This Row],[Exp. Lead time]])</f>
        <v>88.14705882352942</v>
      </c>
      <c r="O1781" s="55">
        <f>(Table1[[#This Row],[Exp. Lead time]]-N1781)^2</f>
        <v>51.080449826989536</v>
      </c>
      <c r="P1781" s="55">
        <v>51.080449826989536</v>
      </c>
      <c r="Q1781" s="55">
        <f>1.64*SQRT(Table1[[#This Row],[Lead Time (days)]]*(M1781^2)+Table1[[#This Row],[APU
(units)]]*P1781)</f>
        <v>197.3683265487166</v>
      </c>
      <c r="R1781" s="58">
        <f>Table1[[#This Row],[Safety Stock]]+(E1781/30)*Table1[[#This Row],[Lead Time (days)]]</f>
        <v>942.56832654871653</v>
      </c>
      <c r="S1781" s="58" t="str">
        <f>IF(Table1[[#This Row],[On Hand Stock (units)]]&gt;R1781,"yes","no")</f>
        <v>no</v>
      </c>
      <c r="T1781" s="59">
        <f>Table1[[#This Row],[On Hand Stock (units)]]-J1781</f>
        <v>658.74860389842877</v>
      </c>
      <c r="U1781" s="59">
        <f>Table1[[#This Row],[Exp. Lead time]]*Table1[[#This Row],[APU
(units)]]/30</f>
        <v>876.7058823529411</v>
      </c>
      <c r="V1781" s="59">
        <f>Table1[[#This Row],[On Hand Stock (units)]]+U1781</f>
        <v>1645.85448625137</v>
      </c>
      <c r="W1781" s="59" t="str">
        <f>IF(Table1[[#This Row],[On hand quantity after purchase]]&gt;Table1[[#This Row],[APU  Projection for oct]],"Yes","No")</f>
        <v>Yes</v>
      </c>
      <c r="X1781" s="59">
        <f>AE1781-Table1[[#This Row],[On Hand Stock (units)]]</f>
        <v>-2627.7926614984281</v>
      </c>
      <c r="Y1781" s="59">
        <f>MAX(Table1[[#This Row],[Qty required to meet next quarter]],Table1[[#This Row],[MOQ/One lead time demand]])</f>
        <v>876.7058823529411</v>
      </c>
      <c r="Z1781" s="59">
        <f>Table1[[#This Row],[Qty to purchase]]*Table1[[#This Row],[Std. Price ($)]]</f>
        <v>9839.8803049411763</v>
      </c>
      <c r="AA1781" s="59"/>
      <c r="AB1781" s="59"/>
      <c r="AC1781" s="61">
        <f>Table1[[#This Row],[On Hand Stock (units)]]-(12*Table1[[#This Row],[APU
(units)]])</f>
        <v>-2542.8513961015715</v>
      </c>
      <c r="AD1781" s="64">
        <v>-165.59999999999994</v>
      </c>
      <c r="AE1781" s="65">
        <f>AD1781*Table1[[#This Row],[Std. Price ($)]]</f>
        <v>-1858.6440575999993</v>
      </c>
    </row>
    <row r="1782" spans="1:31" ht="18.5" x14ac:dyDescent="0.35">
      <c r="A1782" s="46">
        <v>4154.6087023703767</v>
      </c>
      <c r="B1782" s="47">
        <v>5.8456750000000008</v>
      </c>
      <c r="C1782" s="47">
        <v>802.20842937235011</v>
      </c>
      <c r="D1782" s="47">
        <f>Table1[[#This Row],[On-Hand Stock ($)]]/Table1[[#This Row],[Std. Price ($)]]</f>
        <v>137.23110322971257</v>
      </c>
      <c r="E1782" s="48">
        <v>284</v>
      </c>
      <c r="F1782" s="49">
        <v>-0.4</v>
      </c>
      <c r="G1782" s="48">
        <v>1</v>
      </c>
      <c r="H1782" s="48">
        <v>0.79</v>
      </c>
      <c r="I1782" s="48">
        <v>11</v>
      </c>
      <c r="J1782" s="55">
        <f>Table1[[#This Row],[APU
(units)]]+(Table1[[#This Row],[APU Trend]]*Table1[[#This Row],[APU
(units)]])</f>
        <v>170.39999999999998</v>
      </c>
      <c r="K1782" s="55" t="str">
        <f>IF(Table1[[#This Row],[On Hand Stock (units)]]&gt;J1782,"Yes","No")</f>
        <v>No</v>
      </c>
      <c r="L1782" s="55">
        <f>Table1[[#This Row],[Lead Time (days)]]/Table1[[#This Row],[S-OTD]]</f>
        <v>11</v>
      </c>
      <c r="M1782" s="55">
        <f>(Table1[[#This Row],[Demand variability (COV)]]/100)*E1782</f>
        <v>2.2436000000000003</v>
      </c>
      <c r="N1782" s="55">
        <f>AVERAGE(Table1[[#This Row],[Lead Time (days)]],Table1[[#This Row],[Exp. Lead time]])</f>
        <v>11</v>
      </c>
      <c r="O1782" s="55">
        <f>(Table1[[#This Row],[Exp. Lead time]]-N1782)^2</f>
        <v>0</v>
      </c>
      <c r="P1782" s="55">
        <v>0</v>
      </c>
      <c r="Q1782" s="55">
        <f>1.64*SQRT(Table1[[#This Row],[Lead Time (days)]]*(M1782^2)+Table1[[#This Row],[APU
(units)]]*P1782)</f>
        <v>12.203534182611856</v>
      </c>
      <c r="R1782" s="58">
        <f>Table1[[#This Row],[Safety Stock]]+(E1782/30)*Table1[[#This Row],[Lead Time (days)]]</f>
        <v>116.3368675159452</v>
      </c>
      <c r="S1782" s="58" t="str">
        <f>IF(Table1[[#This Row],[On Hand Stock (units)]]&gt;R1782,"yes","no")</f>
        <v>yes</v>
      </c>
      <c r="T1782" s="59">
        <f>Table1[[#This Row],[On Hand Stock (units)]]-J1782</f>
        <v>-33.168896770287404</v>
      </c>
      <c r="U1782" s="59">
        <f>Table1[[#This Row],[Exp. Lead time]]*Table1[[#This Row],[APU
(units)]]/30</f>
        <v>104.13333333333334</v>
      </c>
      <c r="V1782" s="59">
        <f>Table1[[#This Row],[On Hand Stock (units)]]+U1782</f>
        <v>241.3644365630459</v>
      </c>
      <c r="W1782" s="59" t="str">
        <f>IF(Table1[[#This Row],[On hand quantity after purchase]]&gt;Table1[[#This Row],[APU  Projection for oct]],"Yes","No")</f>
        <v>Yes</v>
      </c>
      <c r="X1782" s="59">
        <f>AE1782-Table1[[#This Row],[On Hand Stock (units)]]</f>
        <v>858.87191677028704</v>
      </c>
      <c r="Y1782" s="59">
        <f>MAX(Table1[[#This Row],[Qty required to meet next quarter]],Table1[[#This Row],[MOQ/One lead time demand]])</f>
        <v>858.87191677028704</v>
      </c>
      <c r="Z1782" s="59">
        <f>Table1[[#This Row],[Qty to purchase]]*Table1[[#This Row],[Std. Price ($)]]</f>
        <v>5020.6860920661484</v>
      </c>
      <c r="AA1782" s="59"/>
      <c r="AB1782" s="59"/>
      <c r="AC1782" s="61">
        <f>Table1[[#This Row],[On Hand Stock (units)]]-(12*Table1[[#This Row],[APU
(units)]])</f>
        <v>-3270.7688967702875</v>
      </c>
      <c r="AD1782" s="64">
        <v>170.39999999999989</v>
      </c>
      <c r="AE1782" s="65">
        <f>AD1782*Table1[[#This Row],[Std. Price ($)]]</f>
        <v>996.10301999999956</v>
      </c>
    </row>
    <row r="1783" spans="1:31" ht="18.5" x14ac:dyDescent="0.35">
      <c r="A1783" s="46">
        <v>1901.8016361101343</v>
      </c>
      <c r="B1783" s="47">
        <v>19.270273</v>
      </c>
      <c r="C1783" s="47">
        <v>12817.267687608006</v>
      </c>
      <c r="D1783" s="47">
        <f>Table1[[#This Row],[On-Hand Stock ($)]]/Table1[[#This Row],[Std. Price ($)]]</f>
        <v>665.13160906480186</v>
      </c>
      <c r="E1783" s="48">
        <v>478</v>
      </c>
      <c r="F1783" s="49">
        <v>-0.7</v>
      </c>
      <c r="G1783" s="48">
        <v>0.82</v>
      </c>
      <c r="H1783" s="48">
        <v>1.33</v>
      </c>
      <c r="I1783" s="48">
        <v>26</v>
      </c>
      <c r="J1783" s="55">
        <f>Table1[[#This Row],[APU
(units)]]+(Table1[[#This Row],[APU Trend]]*Table1[[#This Row],[APU
(units)]])</f>
        <v>143.40000000000003</v>
      </c>
      <c r="K1783" s="55" t="str">
        <f>IF(Table1[[#This Row],[On Hand Stock (units)]]&gt;J1783,"Yes","No")</f>
        <v>Yes</v>
      </c>
      <c r="L1783" s="55">
        <f>Table1[[#This Row],[Lead Time (days)]]/Table1[[#This Row],[S-OTD]]</f>
        <v>31.707317073170735</v>
      </c>
      <c r="M1783" s="55">
        <f>(Table1[[#This Row],[Demand variability (COV)]]/100)*E1783</f>
        <v>6.3574000000000002</v>
      </c>
      <c r="N1783" s="55">
        <f>AVERAGE(Table1[[#This Row],[Lead Time (days)]],Table1[[#This Row],[Exp. Lead time]])</f>
        <v>28.853658536585368</v>
      </c>
      <c r="O1783" s="55">
        <f>(Table1[[#This Row],[Exp. Lead time]]-N1783)^2</f>
        <v>8.1433670434265419</v>
      </c>
      <c r="P1783" s="55">
        <v>8.1433670434265419</v>
      </c>
      <c r="Q1783" s="55">
        <f>1.64*SQRT(Table1[[#This Row],[Lead Time (days)]]*(M1783^2)+Table1[[#This Row],[APU
(units)]]*P1783)</f>
        <v>115.30680512941508</v>
      </c>
      <c r="R1783" s="58">
        <f>Table1[[#This Row],[Safety Stock]]+(E1783/30)*Table1[[#This Row],[Lead Time (days)]]</f>
        <v>529.57347179608178</v>
      </c>
      <c r="S1783" s="58" t="str">
        <f>IF(Table1[[#This Row],[On Hand Stock (units)]]&gt;R1783,"yes","no")</f>
        <v>yes</v>
      </c>
      <c r="T1783" s="59">
        <f>Table1[[#This Row],[On Hand Stock (units)]]-J1783</f>
        <v>521.73160906480189</v>
      </c>
      <c r="U1783" s="59">
        <f>Table1[[#This Row],[Exp. Lead time]]*Table1[[#This Row],[APU
(units)]]/30</f>
        <v>505.20325203252037</v>
      </c>
      <c r="V1783" s="59">
        <f>Table1[[#This Row],[On Hand Stock (units)]]+U1783</f>
        <v>1170.3348610973221</v>
      </c>
      <c r="W1783" s="59" t="str">
        <f>IF(Table1[[#This Row],[On hand quantity after purchase]]&gt;Table1[[#This Row],[APU  Projection for oct]],"Yes","No")</f>
        <v>Yes</v>
      </c>
      <c r="X1783" s="59">
        <f>AE1783-Table1[[#This Row],[On Hand Stock (units)]]</f>
        <v>-11718.560201864795</v>
      </c>
      <c r="Y1783" s="59">
        <f>MAX(Table1[[#This Row],[Qty required to meet next quarter]],Table1[[#This Row],[MOQ/One lead time demand]])</f>
        <v>505.20325203252037</v>
      </c>
      <c r="Z1783" s="59">
        <f>Table1[[#This Row],[Qty to purchase]]*Table1[[#This Row],[Std. Price ($)]]</f>
        <v>9735.4045871544713</v>
      </c>
      <c r="AA1783" s="59"/>
      <c r="AB1783" s="59"/>
      <c r="AC1783" s="61">
        <f>Table1[[#This Row],[On Hand Stock (units)]]-(12*Table1[[#This Row],[APU
(units)]])</f>
        <v>-5070.8683909351985</v>
      </c>
      <c r="AD1783" s="64">
        <v>-573.59999999999968</v>
      </c>
      <c r="AE1783" s="65">
        <f>AD1783*Table1[[#This Row],[Std. Price ($)]]</f>
        <v>-11053.428592799994</v>
      </c>
    </row>
    <row r="1784" spans="1:31" ht="18.5" x14ac:dyDescent="0.35">
      <c r="A1784" s="46">
        <v>62208.772981282593</v>
      </c>
      <c r="B1784" s="47">
        <v>30.140297</v>
      </c>
      <c r="C1784" s="47">
        <v>34210.959891589489</v>
      </c>
      <c r="D1784" s="47">
        <f>Table1[[#This Row],[On-Hand Stock ($)]]/Table1[[#This Row],[Std. Price ($)]]</f>
        <v>1135.057159243968</v>
      </c>
      <c r="E1784" s="48">
        <v>284</v>
      </c>
      <c r="F1784" s="49">
        <v>-0.4</v>
      </c>
      <c r="G1784" s="48">
        <v>0.82</v>
      </c>
      <c r="H1784" s="48">
        <v>1.1499999999999999</v>
      </c>
      <c r="I1784" s="48">
        <v>87</v>
      </c>
      <c r="J1784" s="55">
        <f>Table1[[#This Row],[APU
(units)]]+(Table1[[#This Row],[APU Trend]]*Table1[[#This Row],[APU
(units)]])</f>
        <v>170.39999999999998</v>
      </c>
      <c r="K1784" s="55" t="str">
        <f>IF(Table1[[#This Row],[On Hand Stock (units)]]&gt;J1784,"Yes","No")</f>
        <v>Yes</v>
      </c>
      <c r="L1784" s="55">
        <f>Table1[[#This Row],[Lead Time (days)]]/Table1[[#This Row],[S-OTD]]</f>
        <v>106.09756097560977</v>
      </c>
      <c r="M1784" s="55">
        <f>(Table1[[#This Row],[Demand variability (COV)]]/100)*E1784</f>
        <v>3.266</v>
      </c>
      <c r="N1784" s="55">
        <f>AVERAGE(Table1[[#This Row],[Lead Time (days)]],Table1[[#This Row],[Exp. Lead time]])</f>
        <v>96.548780487804891</v>
      </c>
      <c r="O1784" s="55">
        <f>(Table1[[#This Row],[Exp. Lead time]]-N1784)^2</f>
        <v>91.179208804283135</v>
      </c>
      <c r="P1784" s="55">
        <v>91.179208804283135</v>
      </c>
      <c r="Q1784" s="55">
        <f>1.64*SQRT(Table1[[#This Row],[Lead Time (days)]]*(M1784^2)+Table1[[#This Row],[APU
(units)]]*P1784)</f>
        <v>268.59426669899557</v>
      </c>
      <c r="R1784" s="58">
        <f>Table1[[#This Row],[Safety Stock]]+(E1784/30)*Table1[[#This Row],[Lead Time (days)]]</f>
        <v>1092.1942666989955</v>
      </c>
      <c r="S1784" s="58" t="str">
        <f>IF(Table1[[#This Row],[On Hand Stock (units)]]&gt;R1784,"yes","no")</f>
        <v>yes</v>
      </c>
      <c r="T1784" s="59">
        <f>Table1[[#This Row],[On Hand Stock (units)]]-J1784</f>
        <v>964.65715924396807</v>
      </c>
      <c r="U1784" s="59">
        <f>Table1[[#This Row],[Exp. Lead time]]*Table1[[#This Row],[APU
(units)]]/30</f>
        <v>1004.3902439024391</v>
      </c>
      <c r="V1784" s="59">
        <f>Table1[[#This Row],[On Hand Stock (units)]]+U1784</f>
        <v>2139.4474031464069</v>
      </c>
      <c r="W1784" s="59" t="str">
        <f>IF(Table1[[#This Row],[On hand quantity after purchase]]&gt;Table1[[#This Row],[APU  Projection for oct]],"Yes","No")</f>
        <v>Yes</v>
      </c>
      <c r="X1784" s="59">
        <f>AE1784-Table1[[#This Row],[On Hand Stock (units)]]</f>
        <v>4000.849449556029</v>
      </c>
      <c r="Y1784" s="59">
        <f>MAX(Table1[[#This Row],[Qty required to meet next quarter]],Table1[[#This Row],[MOQ/One lead time demand]])</f>
        <v>4000.849449556029</v>
      </c>
      <c r="Z1784" s="59">
        <f>Table1[[#This Row],[Qty to purchase]]*Table1[[#This Row],[Std. Price ($)]]</f>
        <v>120586.79066190524</v>
      </c>
      <c r="AA1784" s="59"/>
      <c r="AB1784" s="59"/>
      <c r="AC1784" s="61">
        <f>Table1[[#This Row],[On Hand Stock (units)]]-(12*Table1[[#This Row],[APU
(units)]])</f>
        <v>-2272.9428407560317</v>
      </c>
      <c r="AD1784" s="64">
        <v>170.39999999999989</v>
      </c>
      <c r="AE1784" s="65">
        <f>AD1784*Table1[[#This Row],[Std. Price ($)]]</f>
        <v>5135.9066087999972</v>
      </c>
    </row>
    <row r="1785" spans="1:31" ht="18.5" x14ac:dyDescent="0.35">
      <c r="A1785" s="46">
        <v>92572.364158260098</v>
      </c>
      <c r="B1785" s="47">
        <v>8.5346910000000005</v>
      </c>
      <c r="C1785" s="47">
        <v>1345.3271491159501</v>
      </c>
      <c r="D1785" s="47">
        <f>Table1[[#This Row],[On-Hand Stock ($)]]/Table1[[#This Row],[Std. Price ($)]]</f>
        <v>157.63044603676337</v>
      </c>
      <c r="E1785" s="48">
        <v>252</v>
      </c>
      <c r="F1785" s="49">
        <v>0.4</v>
      </c>
      <c r="G1785" s="48">
        <v>1</v>
      </c>
      <c r="H1785" s="48">
        <v>0.25</v>
      </c>
      <c r="I1785" s="48">
        <v>37</v>
      </c>
      <c r="J1785" s="55">
        <f>Table1[[#This Row],[APU
(units)]]+(Table1[[#This Row],[APU Trend]]*Table1[[#This Row],[APU
(units)]])</f>
        <v>352.8</v>
      </c>
      <c r="K1785" s="55" t="str">
        <f>IF(Table1[[#This Row],[On Hand Stock (units)]]&gt;J1785,"Yes","No")</f>
        <v>No</v>
      </c>
      <c r="L1785" s="55">
        <f>Table1[[#This Row],[Lead Time (days)]]/Table1[[#This Row],[S-OTD]]</f>
        <v>37</v>
      </c>
      <c r="M1785" s="55">
        <f>(Table1[[#This Row],[Demand variability (COV)]]/100)*E1785</f>
        <v>0.63</v>
      </c>
      <c r="N1785" s="55">
        <f>AVERAGE(Table1[[#This Row],[Lead Time (days)]],Table1[[#This Row],[Exp. Lead time]])</f>
        <v>37</v>
      </c>
      <c r="O1785" s="55">
        <f>(Table1[[#This Row],[Exp. Lead time]]-N1785)^2</f>
        <v>0</v>
      </c>
      <c r="P1785" s="55">
        <v>0</v>
      </c>
      <c r="Q1785" s="55">
        <f>1.64*SQRT(Table1[[#This Row],[Lead Time (days)]]*(M1785^2)+Table1[[#This Row],[APU
(units)]]*P1785)</f>
        <v>6.2847102463041207</v>
      </c>
      <c r="R1785" s="58">
        <f>Table1[[#This Row],[Safety Stock]]+(E1785/30)*Table1[[#This Row],[Lead Time (days)]]</f>
        <v>317.08471024630416</v>
      </c>
      <c r="S1785" s="58" t="str">
        <f>IF(Table1[[#This Row],[On Hand Stock (units)]]&gt;R1785,"yes","no")</f>
        <v>no</v>
      </c>
      <c r="T1785" s="59">
        <f>Table1[[#This Row],[On Hand Stock (units)]]-J1785</f>
        <v>-195.16955396323664</v>
      </c>
      <c r="U1785" s="59">
        <f>Table1[[#This Row],[Exp. Lead time]]*Table1[[#This Row],[APU
(units)]]/30</f>
        <v>310.8</v>
      </c>
      <c r="V1785" s="59">
        <f>Table1[[#This Row],[On Hand Stock (units)]]+U1785</f>
        <v>468.43044603676339</v>
      </c>
      <c r="W1785" s="59" t="str">
        <f>IF(Table1[[#This Row],[On hand quantity after purchase]]&gt;Table1[[#This Row],[APU  Projection for oct]],"Yes","No")</f>
        <v>Yes</v>
      </c>
      <c r="X1785" s="59">
        <f>AE1785-Table1[[#This Row],[On Hand Stock (units)]]</f>
        <v>11456.37706676324</v>
      </c>
      <c r="Y1785" s="59">
        <f>MAX(Table1[[#This Row],[Qty required to meet next quarter]],Table1[[#This Row],[MOQ/One lead time demand]])</f>
        <v>11456.37706676324</v>
      </c>
      <c r="Z1785" s="59">
        <f>Table1[[#This Row],[Qty to purchase]]*Table1[[#This Row],[Std. Price ($)]]</f>
        <v>97776.638244310627</v>
      </c>
      <c r="AA1785" s="59"/>
      <c r="AB1785" s="59"/>
      <c r="AC1785" s="61">
        <f>Table1[[#This Row],[On Hand Stock (units)]]-(12*Table1[[#This Row],[APU
(units)]])</f>
        <v>-2866.3695539632367</v>
      </c>
      <c r="AD1785" s="64">
        <v>1360.8000000000002</v>
      </c>
      <c r="AE1785" s="65">
        <f>AD1785*Table1[[#This Row],[Std. Price ($)]]</f>
        <v>11614.007512800003</v>
      </c>
    </row>
    <row r="1786" spans="1:31" ht="18.5" x14ac:dyDescent="0.35">
      <c r="A1786" s="46">
        <v>9076.5991670378571</v>
      </c>
      <c r="B1786" s="47">
        <v>6.7576080000000003</v>
      </c>
      <c r="C1786" s="47">
        <v>9668.3046740557784</v>
      </c>
      <c r="D1786" s="47">
        <f>Table1[[#This Row],[On-Hand Stock ($)]]/Table1[[#This Row],[Std. Price ($)]]</f>
        <v>1430.7288428177217</v>
      </c>
      <c r="E1786" s="48">
        <v>414</v>
      </c>
      <c r="F1786" s="49">
        <v>0.4</v>
      </c>
      <c r="G1786" s="48">
        <v>0.85</v>
      </c>
      <c r="H1786" s="48">
        <v>1.02</v>
      </c>
      <c r="I1786" s="48">
        <v>76</v>
      </c>
      <c r="J1786" s="55">
        <f>Table1[[#This Row],[APU
(units)]]+(Table1[[#This Row],[APU Trend]]*Table1[[#This Row],[APU
(units)]])</f>
        <v>579.6</v>
      </c>
      <c r="K1786" s="55" t="str">
        <f>IF(Table1[[#This Row],[On Hand Stock (units)]]&gt;J1786,"Yes","No")</f>
        <v>Yes</v>
      </c>
      <c r="L1786" s="55">
        <f>Table1[[#This Row],[Lead Time (days)]]/Table1[[#This Row],[S-OTD]]</f>
        <v>89.411764705882362</v>
      </c>
      <c r="M1786" s="55">
        <f>(Table1[[#This Row],[Demand variability (COV)]]/100)*E1786</f>
        <v>4.2228000000000003</v>
      </c>
      <c r="N1786" s="55">
        <f>AVERAGE(Table1[[#This Row],[Lead Time (days)]],Table1[[#This Row],[Exp. Lead time]])</f>
        <v>82.705882352941188</v>
      </c>
      <c r="O1786" s="55">
        <f>(Table1[[#This Row],[Exp. Lead time]]-N1786)^2</f>
        <v>44.968858131487856</v>
      </c>
      <c r="P1786" s="55">
        <v>44.968858131487856</v>
      </c>
      <c r="Q1786" s="55">
        <f>1.64*SQRT(Table1[[#This Row],[Lead Time (days)]]*(M1786^2)+Table1[[#This Row],[APU
(units)]]*P1786)</f>
        <v>231.77060174811785</v>
      </c>
      <c r="R1786" s="58">
        <f>Table1[[#This Row],[Safety Stock]]+(E1786/30)*Table1[[#This Row],[Lead Time (days)]]</f>
        <v>1280.5706017481177</v>
      </c>
      <c r="S1786" s="58" t="str">
        <f>IF(Table1[[#This Row],[On Hand Stock (units)]]&gt;R1786,"yes","no")</f>
        <v>yes</v>
      </c>
      <c r="T1786" s="59">
        <f>Table1[[#This Row],[On Hand Stock (units)]]-J1786</f>
        <v>851.12884281772165</v>
      </c>
      <c r="U1786" s="59">
        <f>Table1[[#This Row],[Exp. Lead time]]*Table1[[#This Row],[APU
(units)]]/30</f>
        <v>1233.8823529411768</v>
      </c>
      <c r="V1786" s="59">
        <f>Table1[[#This Row],[On Hand Stock (units)]]+U1786</f>
        <v>2664.6111957588982</v>
      </c>
      <c r="W1786" s="59" t="str">
        <f>IF(Table1[[#This Row],[On hand quantity after purchase]]&gt;Table1[[#This Row],[APU  Projection for oct]],"Yes","No")</f>
        <v>Yes</v>
      </c>
      <c r="X1786" s="59">
        <f>AE1786-Table1[[#This Row],[On Hand Stock (units)]]</f>
        <v>13676.579601982281</v>
      </c>
      <c r="Y1786" s="59">
        <f>MAX(Table1[[#This Row],[Qty required to meet next quarter]],Table1[[#This Row],[MOQ/One lead time demand]])</f>
        <v>13676.579601982281</v>
      </c>
      <c r="Z1786" s="59">
        <f>Table1[[#This Row],[Qty to purchase]]*Table1[[#This Row],[Std. Price ($)]]</f>
        <v>92420.963730992284</v>
      </c>
      <c r="AA1786" s="59"/>
      <c r="AB1786" s="59"/>
      <c r="AC1786" s="61">
        <f>Table1[[#This Row],[On Hand Stock (units)]]-(12*Table1[[#This Row],[APU
(units)]])</f>
        <v>-3537.2711571822783</v>
      </c>
      <c r="AD1786" s="64">
        <v>2235.6000000000004</v>
      </c>
      <c r="AE1786" s="65">
        <f>AD1786*Table1[[#This Row],[Std. Price ($)]]</f>
        <v>15107.308444800003</v>
      </c>
    </row>
    <row r="1787" spans="1:31" ht="18.5" x14ac:dyDescent="0.35">
      <c r="A1787" s="46">
        <v>55712.617667856699</v>
      </c>
      <c r="B1787" s="47">
        <v>9.4232270000000007</v>
      </c>
      <c r="C1787" s="47">
        <v>10857.630269574091</v>
      </c>
      <c r="D1787" s="47">
        <f>Table1[[#This Row],[On-Hand Stock ($)]]/Table1[[#This Row],[Std. Price ($)]]</f>
        <v>1152.2199634556282</v>
      </c>
      <c r="E1787" s="48">
        <v>364</v>
      </c>
      <c r="F1787" s="49">
        <v>1.2</v>
      </c>
      <c r="G1787" s="48">
        <v>1</v>
      </c>
      <c r="H1787" s="48">
        <v>1.1399999999999999</v>
      </c>
      <c r="I1787" s="48">
        <v>66</v>
      </c>
      <c r="J1787" s="55">
        <f>Table1[[#This Row],[APU
(units)]]+(Table1[[#This Row],[APU Trend]]*Table1[[#This Row],[APU
(units)]])</f>
        <v>800.8</v>
      </c>
      <c r="K1787" s="55" t="str">
        <f>IF(Table1[[#This Row],[On Hand Stock (units)]]&gt;J1787,"Yes","No")</f>
        <v>Yes</v>
      </c>
      <c r="L1787" s="55">
        <f>Table1[[#This Row],[Lead Time (days)]]/Table1[[#This Row],[S-OTD]]</f>
        <v>66</v>
      </c>
      <c r="M1787" s="55">
        <f>(Table1[[#This Row],[Demand variability (COV)]]/100)*E1787</f>
        <v>4.1495999999999995</v>
      </c>
      <c r="N1787" s="55">
        <f>AVERAGE(Table1[[#This Row],[Lead Time (days)]],Table1[[#This Row],[Exp. Lead time]])</f>
        <v>66</v>
      </c>
      <c r="O1787" s="55">
        <f>(Table1[[#This Row],[Exp. Lead time]]-N1787)^2</f>
        <v>0</v>
      </c>
      <c r="P1787" s="55">
        <v>0</v>
      </c>
      <c r="Q1787" s="55">
        <f>1.64*SQRT(Table1[[#This Row],[Lead Time (days)]]*(M1787^2)+Table1[[#This Row],[APU
(units)]]*P1787)</f>
        <v>55.286876012758889</v>
      </c>
      <c r="R1787" s="58">
        <f>Table1[[#This Row],[Safety Stock]]+(E1787/30)*Table1[[#This Row],[Lead Time (days)]]</f>
        <v>856.08687601275881</v>
      </c>
      <c r="S1787" s="58" t="str">
        <f>IF(Table1[[#This Row],[On Hand Stock (units)]]&gt;R1787,"yes","no")</f>
        <v>yes</v>
      </c>
      <c r="T1787" s="59">
        <f>Table1[[#This Row],[On Hand Stock (units)]]-J1787</f>
        <v>351.41996345562825</v>
      </c>
      <c r="U1787" s="59">
        <f>Table1[[#This Row],[Exp. Lead time]]*Table1[[#This Row],[APU
(units)]]/30</f>
        <v>800.8</v>
      </c>
      <c r="V1787" s="59">
        <f>Table1[[#This Row],[On Hand Stock (units)]]+U1787</f>
        <v>1953.0199634556282</v>
      </c>
      <c r="W1787" s="59" t="str">
        <f>IF(Table1[[#This Row],[On hand quantity after purchase]]&gt;Table1[[#This Row],[APU  Projection for oct]],"Yes","No")</f>
        <v>Yes</v>
      </c>
      <c r="X1787" s="59">
        <f>AE1787-Table1[[#This Row],[On Hand Stock (units)]]</f>
        <v>33834.337242144371</v>
      </c>
      <c r="Y1787" s="59">
        <f>MAX(Table1[[#This Row],[Qty required to meet next quarter]],Table1[[#This Row],[MOQ/One lead time demand]])</f>
        <v>33834.337242144371</v>
      </c>
      <c r="Z1787" s="59">
        <f>Table1[[#This Row],[Qty to purchase]]*Table1[[#This Row],[Std. Price ($)]]</f>
        <v>318828.64022728038</v>
      </c>
      <c r="AA1787" s="59"/>
      <c r="AB1787" s="59"/>
      <c r="AC1787" s="61">
        <f>Table1[[#This Row],[On Hand Stock (units)]]-(12*Table1[[#This Row],[APU
(units)]])</f>
        <v>-3215.7800365443718</v>
      </c>
      <c r="AD1787" s="64">
        <v>3712.7999999999997</v>
      </c>
      <c r="AE1787" s="65">
        <f>AD1787*Table1[[#This Row],[Std. Price ($)]]</f>
        <v>34986.557205600002</v>
      </c>
    </row>
    <row r="1788" spans="1:31" ht="18.5" x14ac:dyDescent="0.35">
      <c r="A1788" s="46">
        <v>83827.890943165679</v>
      </c>
      <c r="B1788" s="47">
        <v>12.860485000000001</v>
      </c>
      <c r="C1788" s="47">
        <v>2993.9539143013503</v>
      </c>
      <c r="D1788" s="47">
        <f>Table1[[#This Row],[On-Hand Stock ($)]]/Table1[[#This Row],[Std. Price ($)]]</f>
        <v>232.80256648962697</v>
      </c>
      <c r="E1788" s="48">
        <v>390</v>
      </c>
      <c r="F1788" s="49">
        <v>-0.2</v>
      </c>
      <c r="G1788" s="48">
        <v>1</v>
      </c>
      <c r="H1788" s="48">
        <v>0.66</v>
      </c>
      <c r="I1788" s="48">
        <v>21</v>
      </c>
      <c r="J1788" s="55">
        <f>Table1[[#This Row],[APU
(units)]]+(Table1[[#This Row],[APU Trend]]*Table1[[#This Row],[APU
(units)]])</f>
        <v>312</v>
      </c>
      <c r="K1788" s="55" t="str">
        <f>IF(Table1[[#This Row],[On Hand Stock (units)]]&gt;J1788,"Yes","No")</f>
        <v>No</v>
      </c>
      <c r="L1788" s="55">
        <f>Table1[[#This Row],[Lead Time (days)]]/Table1[[#This Row],[S-OTD]]</f>
        <v>21</v>
      </c>
      <c r="M1788" s="55">
        <f>(Table1[[#This Row],[Demand variability (COV)]]/100)*E1788</f>
        <v>2.5739999999999998</v>
      </c>
      <c r="N1788" s="55">
        <f>AVERAGE(Table1[[#This Row],[Lead Time (days)]],Table1[[#This Row],[Exp. Lead time]])</f>
        <v>21</v>
      </c>
      <c r="O1788" s="55">
        <f>(Table1[[#This Row],[Exp. Lead time]]-N1788)^2</f>
        <v>0</v>
      </c>
      <c r="P1788" s="55">
        <v>0</v>
      </c>
      <c r="Q1788" s="55">
        <f>1.64*SQRT(Table1[[#This Row],[Lead Time (days)]]*(M1788^2)+Table1[[#This Row],[APU
(units)]]*P1788)</f>
        <v>19.344701735658781</v>
      </c>
      <c r="R1788" s="58">
        <f>Table1[[#This Row],[Safety Stock]]+(E1788/30)*Table1[[#This Row],[Lead Time (days)]]</f>
        <v>292.34470173565876</v>
      </c>
      <c r="S1788" s="58" t="str">
        <f>IF(Table1[[#This Row],[On Hand Stock (units)]]&gt;R1788,"yes","no")</f>
        <v>no</v>
      </c>
      <c r="T1788" s="59">
        <f>Table1[[#This Row],[On Hand Stock (units)]]-J1788</f>
        <v>-79.197433510373031</v>
      </c>
      <c r="U1788" s="59">
        <f>Table1[[#This Row],[Exp. Lead time]]*Table1[[#This Row],[APU
(units)]]/30</f>
        <v>273</v>
      </c>
      <c r="V1788" s="59">
        <f>Table1[[#This Row],[On Hand Stock (units)]]+U1788</f>
        <v>505.802566489627</v>
      </c>
      <c r="W1788" s="59" t="str">
        <f>IF(Table1[[#This Row],[On hand quantity after purchase]]&gt;Table1[[#This Row],[APU  Projection for oct]],"Yes","No")</f>
        <v>Yes</v>
      </c>
      <c r="X1788" s="59">
        <f>AE1788-Table1[[#This Row],[On Hand Stock (units)]]</f>
        <v>8795.2579035103736</v>
      </c>
      <c r="Y1788" s="59">
        <f>MAX(Table1[[#This Row],[Qty required to meet next quarter]],Table1[[#This Row],[MOQ/One lead time demand]])</f>
        <v>8795.2579035103736</v>
      </c>
      <c r="Z1788" s="59">
        <f>Table1[[#This Row],[Qty to purchase]]*Table1[[#This Row],[Std. Price ($)]]</f>
        <v>113111.28233922661</v>
      </c>
      <c r="AA1788" s="59"/>
      <c r="AB1788" s="59"/>
      <c r="AC1788" s="61">
        <f>Table1[[#This Row],[On Hand Stock (units)]]-(12*Table1[[#This Row],[APU
(units)]])</f>
        <v>-4447.1974335103732</v>
      </c>
      <c r="AD1788" s="64">
        <v>702</v>
      </c>
      <c r="AE1788" s="65">
        <f>AD1788*Table1[[#This Row],[Std. Price ($)]]</f>
        <v>9028.0604700000004</v>
      </c>
    </row>
    <row r="1789" spans="1:31" ht="18.5" x14ac:dyDescent="0.35">
      <c r="A1789" s="46">
        <v>91961.605774789976</v>
      </c>
      <c r="B1789" s="47">
        <v>6.5472770000000002</v>
      </c>
      <c r="C1789" s="47">
        <v>1180.4334221029624</v>
      </c>
      <c r="D1789" s="47">
        <f>Table1[[#This Row],[On-Hand Stock ($)]]/Table1[[#This Row],[Std. Price ($)]]</f>
        <v>180.29379574179652</v>
      </c>
      <c r="E1789" s="48">
        <v>146</v>
      </c>
      <c r="F1789" s="49">
        <v>0.8</v>
      </c>
      <c r="G1789" s="48">
        <v>0.7</v>
      </c>
      <c r="H1789" s="48">
        <v>0.98</v>
      </c>
      <c r="I1789" s="48">
        <v>23</v>
      </c>
      <c r="J1789" s="55">
        <f>Table1[[#This Row],[APU
(units)]]+(Table1[[#This Row],[APU Trend]]*Table1[[#This Row],[APU
(units)]])</f>
        <v>262.8</v>
      </c>
      <c r="K1789" s="55" t="str">
        <f>IF(Table1[[#This Row],[On Hand Stock (units)]]&gt;J1789,"Yes","No")</f>
        <v>No</v>
      </c>
      <c r="L1789" s="55">
        <f>Table1[[#This Row],[Lead Time (days)]]/Table1[[#This Row],[S-OTD]]</f>
        <v>32.857142857142861</v>
      </c>
      <c r="M1789" s="55">
        <f>(Table1[[#This Row],[Demand variability (COV)]]/100)*E1789</f>
        <v>1.4307999999999998</v>
      </c>
      <c r="N1789" s="55">
        <f>AVERAGE(Table1[[#This Row],[Lead Time (days)]],Table1[[#This Row],[Exp. Lead time]])</f>
        <v>27.928571428571431</v>
      </c>
      <c r="O1789" s="55">
        <f>(Table1[[#This Row],[Exp. Lead time]]-N1789)^2</f>
        <v>24.290816326530631</v>
      </c>
      <c r="P1789" s="55">
        <v>24.290816326530631</v>
      </c>
      <c r="Q1789" s="55">
        <f>1.64*SQRT(Table1[[#This Row],[Lead Time (days)]]*(M1789^2)+Table1[[#This Row],[APU
(units)]]*P1789)</f>
        <v>98.311735552931225</v>
      </c>
      <c r="R1789" s="58">
        <f>Table1[[#This Row],[Safety Stock]]+(E1789/30)*Table1[[#This Row],[Lead Time (days)]]</f>
        <v>210.24506888626456</v>
      </c>
      <c r="S1789" s="58" t="str">
        <f>IF(Table1[[#This Row],[On Hand Stock (units)]]&gt;R1789,"yes","no")</f>
        <v>no</v>
      </c>
      <c r="T1789" s="59">
        <f>Table1[[#This Row],[On Hand Stock (units)]]-J1789</f>
        <v>-82.506204258203496</v>
      </c>
      <c r="U1789" s="59">
        <f>Table1[[#This Row],[Exp. Lead time]]*Table1[[#This Row],[APU
(units)]]/30</f>
        <v>159.90476190476193</v>
      </c>
      <c r="V1789" s="59">
        <f>Table1[[#This Row],[On Hand Stock (units)]]+U1789</f>
        <v>340.19855764655847</v>
      </c>
      <c r="W1789" s="59" t="str">
        <f>IF(Table1[[#This Row],[On hand quantity after purchase]]&gt;Table1[[#This Row],[APU  Projection for oct]],"Yes","No")</f>
        <v>Yes</v>
      </c>
      <c r="X1789" s="59">
        <f>AE1789-Table1[[#This Row],[On Hand Stock (units)]]</f>
        <v>7275.7452518582049</v>
      </c>
      <c r="Y1789" s="59">
        <f>MAX(Table1[[#This Row],[Qty required to meet next quarter]],Table1[[#This Row],[MOQ/One lead time demand]])</f>
        <v>7275.7452518582049</v>
      </c>
      <c r="Z1789" s="59">
        <f>Table1[[#This Row],[Qty to purchase]]*Table1[[#This Row],[Std. Price ($)]]</f>
        <v>47636.319545350438</v>
      </c>
      <c r="AA1789" s="59"/>
      <c r="AB1789" s="59"/>
      <c r="AC1789" s="61">
        <f>Table1[[#This Row],[On Hand Stock (units)]]-(12*Table1[[#This Row],[APU
(units)]])</f>
        <v>-1571.7062042582036</v>
      </c>
      <c r="AD1789" s="64">
        <v>1138.8000000000002</v>
      </c>
      <c r="AE1789" s="65">
        <f>AD1789*Table1[[#This Row],[Std. Price ($)]]</f>
        <v>7456.0390476000011</v>
      </c>
    </row>
    <row r="1790" spans="1:31" ht="18.5" x14ac:dyDescent="0.35">
      <c r="A1790" s="46">
        <v>35452.879534049833</v>
      </c>
      <c r="B1790" s="47">
        <v>15.783328000000001</v>
      </c>
      <c r="C1790" s="47">
        <v>7918.6478100197874</v>
      </c>
      <c r="D1790" s="47">
        <f>Table1[[#This Row],[On-Hand Stock ($)]]/Table1[[#This Row],[Std. Price ($)]]</f>
        <v>501.70964007209295</v>
      </c>
      <c r="E1790" s="48">
        <v>260</v>
      </c>
      <c r="F1790" s="49">
        <v>-0.4</v>
      </c>
      <c r="G1790" s="48">
        <v>0.85</v>
      </c>
      <c r="H1790" s="48">
        <v>0.68</v>
      </c>
      <c r="I1790" s="48">
        <v>66</v>
      </c>
      <c r="J1790" s="55">
        <f>Table1[[#This Row],[APU
(units)]]+(Table1[[#This Row],[APU Trend]]*Table1[[#This Row],[APU
(units)]])</f>
        <v>156</v>
      </c>
      <c r="K1790" s="55" t="str">
        <f>IF(Table1[[#This Row],[On Hand Stock (units)]]&gt;J1790,"Yes","No")</f>
        <v>Yes</v>
      </c>
      <c r="L1790" s="55">
        <f>Table1[[#This Row],[Lead Time (days)]]/Table1[[#This Row],[S-OTD]]</f>
        <v>77.64705882352942</v>
      </c>
      <c r="M1790" s="55">
        <f>(Table1[[#This Row],[Demand variability (COV)]]/100)*E1790</f>
        <v>1.7680000000000002</v>
      </c>
      <c r="N1790" s="55">
        <f>AVERAGE(Table1[[#This Row],[Lead Time (days)]],Table1[[#This Row],[Exp. Lead time]])</f>
        <v>71.82352941176471</v>
      </c>
      <c r="O1790" s="55">
        <f>(Table1[[#This Row],[Exp. Lead time]]-N1790)^2</f>
        <v>33.913494809688629</v>
      </c>
      <c r="P1790" s="55">
        <v>33.913494809688629</v>
      </c>
      <c r="Q1790" s="55">
        <f>1.64*SQRT(Table1[[#This Row],[Lead Time (days)]]*(M1790^2)+Table1[[#This Row],[APU
(units)]]*P1790)</f>
        <v>155.78975427685359</v>
      </c>
      <c r="R1790" s="58">
        <f>Table1[[#This Row],[Safety Stock]]+(E1790/30)*Table1[[#This Row],[Lead Time (days)]]</f>
        <v>727.78975427685361</v>
      </c>
      <c r="S1790" s="58" t="str">
        <f>IF(Table1[[#This Row],[On Hand Stock (units)]]&gt;R1790,"yes","no")</f>
        <v>no</v>
      </c>
      <c r="T1790" s="59">
        <f>Table1[[#This Row],[On Hand Stock (units)]]-J1790</f>
        <v>345.70964007209295</v>
      </c>
      <c r="U1790" s="59">
        <f>Table1[[#This Row],[Exp. Lead time]]*Table1[[#This Row],[APU
(units)]]/30</f>
        <v>672.9411764705884</v>
      </c>
      <c r="V1790" s="59">
        <f>Table1[[#This Row],[On Hand Stock (units)]]+U1790</f>
        <v>1174.6508165426812</v>
      </c>
      <c r="W1790" s="59" t="str">
        <f>IF(Table1[[#This Row],[On hand quantity after purchase]]&gt;Table1[[#This Row],[APU  Projection for oct]],"Yes","No")</f>
        <v>Yes</v>
      </c>
      <c r="X1790" s="59">
        <f>AE1790-Table1[[#This Row],[On Hand Stock (units)]]</f>
        <v>1960.4895279279062</v>
      </c>
      <c r="Y1790" s="59">
        <f>MAX(Table1[[#This Row],[Qty required to meet next quarter]],Table1[[#This Row],[MOQ/One lead time demand]])</f>
        <v>1960.4895279279062</v>
      </c>
      <c r="Z1790" s="59">
        <f>Table1[[#This Row],[Qty to purchase]]*Table1[[#This Row],[Std. Price ($)]]</f>
        <v>30943.049259851305</v>
      </c>
      <c r="AA1790" s="59"/>
      <c r="AB1790" s="59"/>
      <c r="AC1790" s="61">
        <f>Table1[[#This Row],[On Hand Stock (units)]]-(12*Table1[[#This Row],[APU
(units)]])</f>
        <v>-2618.290359927907</v>
      </c>
      <c r="AD1790" s="64">
        <v>155.99999999999994</v>
      </c>
      <c r="AE1790" s="65">
        <f>AD1790*Table1[[#This Row],[Std. Price ($)]]</f>
        <v>2462.1991679999992</v>
      </c>
    </row>
    <row r="1791" spans="1:31" ht="18.5" x14ac:dyDescent="0.35">
      <c r="A1791" s="46">
        <v>30303.939740438323</v>
      </c>
      <c r="B1791" s="47">
        <v>14.614193</v>
      </c>
      <c r="C1791" s="47">
        <v>2542.7341846603113</v>
      </c>
      <c r="D1791" s="47">
        <f>Table1[[#This Row],[On-Hand Stock ($)]]/Table1[[#This Row],[Std. Price ($)]]</f>
        <v>173.99073521612252</v>
      </c>
      <c r="E1791" s="48">
        <v>260</v>
      </c>
      <c r="F1791" s="49">
        <v>0.2</v>
      </c>
      <c r="G1791" s="48">
        <v>0.9</v>
      </c>
      <c r="H1791" s="48">
        <v>0.68</v>
      </c>
      <c r="I1791" s="48">
        <v>23</v>
      </c>
      <c r="J1791" s="55">
        <f>Table1[[#This Row],[APU
(units)]]+(Table1[[#This Row],[APU Trend]]*Table1[[#This Row],[APU
(units)]])</f>
        <v>312</v>
      </c>
      <c r="K1791" s="55" t="str">
        <f>IF(Table1[[#This Row],[On Hand Stock (units)]]&gt;J1791,"Yes","No")</f>
        <v>No</v>
      </c>
      <c r="L1791" s="55">
        <f>Table1[[#This Row],[Lead Time (days)]]/Table1[[#This Row],[S-OTD]]</f>
        <v>25.555555555555554</v>
      </c>
      <c r="M1791" s="55">
        <f>(Table1[[#This Row],[Demand variability (COV)]]/100)*E1791</f>
        <v>1.7680000000000002</v>
      </c>
      <c r="N1791" s="55">
        <f>AVERAGE(Table1[[#This Row],[Lead Time (days)]],Table1[[#This Row],[Exp. Lead time]])</f>
        <v>24.277777777777779</v>
      </c>
      <c r="O1791" s="55">
        <f>(Table1[[#This Row],[Exp. Lead time]]-N1791)^2</f>
        <v>1.6327160493827091</v>
      </c>
      <c r="P1791" s="55">
        <v>1.6327160493827091</v>
      </c>
      <c r="Q1791" s="55">
        <f>1.64*SQRT(Table1[[#This Row],[Lead Time (days)]]*(M1791^2)+Table1[[#This Row],[APU
(units)]]*P1791)</f>
        <v>36.539263481470599</v>
      </c>
      <c r="R1791" s="58">
        <f>Table1[[#This Row],[Safety Stock]]+(E1791/30)*Table1[[#This Row],[Lead Time (days)]]</f>
        <v>235.8725968148039</v>
      </c>
      <c r="S1791" s="58" t="str">
        <f>IF(Table1[[#This Row],[On Hand Stock (units)]]&gt;R1791,"yes","no")</f>
        <v>no</v>
      </c>
      <c r="T1791" s="59">
        <f>Table1[[#This Row],[On Hand Stock (units)]]-J1791</f>
        <v>-138.00926478387748</v>
      </c>
      <c r="U1791" s="59">
        <f>Table1[[#This Row],[Exp. Lead time]]*Table1[[#This Row],[APU
(units)]]/30</f>
        <v>221.48148148148147</v>
      </c>
      <c r="V1791" s="59">
        <f>Table1[[#This Row],[On Hand Stock (units)]]+U1791</f>
        <v>395.47221669760398</v>
      </c>
      <c r="W1791" s="59" t="str">
        <f>IF(Table1[[#This Row],[On hand quantity after purchase]]&gt;Table1[[#This Row],[APU  Projection for oct]],"Yes","No")</f>
        <v>Yes</v>
      </c>
      <c r="X1791" s="59">
        <f>AE1791-Table1[[#This Row],[On Hand Stock (units)]]</f>
        <v>15784.708020783877</v>
      </c>
      <c r="Y1791" s="59">
        <f>MAX(Table1[[#This Row],[Qty required to meet next quarter]],Table1[[#This Row],[MOQ/One lead time demand]])</f>
        <v>15784.708020783877</v>
      </c>
      <c r="Z1791" s="59">
        <f>Table1[[#This Row],[Qty to purchase]]*Table1[[#This Row],[Std. Price ($)]]</f>
        <v>230680.7694643836</v>
      </c>
      <c r="AA1791" s="59"/>
      <c r="AB1791" s="59"/>
      <c r="AC1791" s="61">
        <f>Table1[[#This Row],[On Hand Stock (units)]]-(12*Table1[[#This Row],[APU
(units)]])</f>
        <v>-2946.0092647838774</v>
      </c>
      <c r="AD1791" s="64">
        <v>1092</v>
      </c>
      <c r="AE1791" s="65">
        <f>AD1791*Table1[[#This Row],[Std. Price ($)]]</f>
        <v>15958.698756</v>
      </c>
    </row>
    <row r="1792" spans="1:31" ht="18.5" x14ac:dyDescent="0.35">
      <c r="A1792" s="46">
        <v>64737.507822413085</v>
      </c>
      <c r="B1792" s="47">
        <v>8.5346910000000005</v>
      </c>
      <c r="C1792" s="47">
        <v>1079.2184822578502</v>
      </c>
      <c r="D1792" s="47">
        <f>Table1[[#This Row],[On-Hand Stock ($)]]/Table1[[#This Row],[Std. Price ($)]]</f>
        <v>126.45079737015085</v>
      </c>
      <c r="E1792" s="48">
        <v>292</v>
      </c>
      <c r="F1792" s="49">
        <v>0.5</v>
      </c>
      <c r="G1792" s="48">
        <v>1</v>
      </c>
      <c r="H1792" s="48">
        <v>0.25</v>
      </c>
      <c r="I1792" s="48">
        <v>37</v>
      </c>
      <c r="J1792" s="55">
        <f>Table1[[#This Row],[APU
(units)]]+(Table1[[#This Row],[APU Trend]]*Table1[[#This Row],[APU
(units)]])</f>
        <v>438</v>
      </c>
      <c r="K1792" s="55" t="str">
        <f>IF(Table1[[#This Row],[On Hand Stock (units)]]&gt;J1792,"Yes","No")</f>
        <v>No</v>
      </c>
      <c r="L1792" s="55">
        <f>Table1[[#This Row],[Lead Time (days)]]/Table1[[#This Row],[S-OTD]]</f>
        <v>37</v>
      </c>
      <c r="M1792" s="55">
        <f>(Table1[[#This Row],[Demand variability (COV)]]/100)*E1792</f>
        <v>0.73</v>
      </c>
      <c r="N1792" s="55">
        <f>AVERAGE(Table1[[#This Row],[Lead Time (days)]],Table1[[#This Row],[Exp. Lead time]])</f>
        <v>37</v>
      </c>
      <c r="O1792" s="55">
        <f>(Table1[[#This Row],[Exp. Lead time]]-N1792)^2</f>
        <v>0</v>
      </c>
      <c r="P1792" s="55">
        <v>0</v>
      </c>
      <c r="Q1792" s="55">
        <f>1.64*SQRT(Table1[[#This Row],[Lead Time (days)]]*(M1792^2)+Table1[[#This Row],[APU
(units)]]*P1792)</f>
        <v>7.2822833012730275</v>
      </c>
      <c r="R1792" s="58">
        <f>Table1[[#This Row],[Safety Stock]]+(E1792/30)*Table1[[#This Row],[Lead Time (days)]]</f>
        <v>367.41561663460635</v>
      </c>
      <c r="S1792" s="58" t="str">
        <f>IF(Table1[[#This Row],[On Hand Stock (units)]]&gt;R1792,"yes","no")</f>
        <v>no</v>
      </c>
      <c r="T1792" s="59">
        <f>Table1[[#This Row],[On Hand Stock (units)]]-J1792</f>
        <v>-311.54920262984916</v>
      </c>
      <c r="U1792" s="59">
        <f>Table1[[#This Row],[Exp. Lead time]]*Table1[[#This Row],[APU
(units)]]/30</f>
        <v>360.13333333333333</v>
      </c>
      <c r="V1792" s="59">
        <f>Table1[[#This Row],[On Hand Stock (units)]]+U1792</f>
        <v>486.58413070348416</v>
      </c>
      <c r="W1792" s="59" t="str">
        <f>IF(Table1[[#This Row],[On hand quantity after purchase]]&gt;Table1[[#This Row],[APU  Projection for oct]],"Yes","No")</f>
        <v>Yes</v>
      </c>
      <c r="X1792" s="59">
        <f>AE1792-Table1[[#This Row],[On Hand Stock (units)]]</f>
        <v>14826.32783462985</v>
      </c>
      <c r="Y1792" s="59">
        <f>MAX(Table1[[#This Row],[Qty required to meet next quarter]],Table1[[#This Row],[MOQ/One lead time demand]])</f>
        <v>14826.32783462985</v>
      </c>
      <c r="Z1792" s="59">
        <f>Table1[[#This Row],[Qty to purchase]]*Table1[[#This Row],[Std. Price ($)]]</f>
        <v>126538.12673326487</v>
      </c>
      <c r="AA1792" s="59"/>
      <c r="AB1792" s="59"/>
      <c r="AC1792" s="61">
        <f>Table1[[#This Row],[On Hand Stock (units)]]-(12*Table1[[#This Row],[APU
(units)]])</f>
        <v>-3377.5492026298493</v>
      </c>
      <c r="AD1792" s="64">
        <v>1752</v>
      </c>
      <c r="AE1792" s="65">
        <f>AD1792*Table1[[#This Row],[Std. Price ($)]]</f>
        <v>14952.778632000001</v>
      </c>
    </row>
    <row r="1793" spans="1:31" ht="18.5" x14ac:dyDescent="0.35">
      <c r="A1793" s="46">
        <v>48177.980484285443</v>
      </c>
      <c r="B1793" s="47">
        <v>14.614193</v>
      </c>
      <c r="C1793" s="47">
        <v>3258.3055409319813</v>
      </c>
      <c r="D1793" s="47">
        <f>Table1[[#This Row],[On-Hand Stock ($)]]/Table1[[#This Row],[Std. Price ($)]]</f>
        <v>222.95487276868323</v>
      </c>
      <c r="E1793" s="48">
        <v>324</v>
      </c>
      <c r="F1793" s="49">
        <v>0.2</v>
      </c>
      <c r="G1793" s="48">
        <v>0.8</v>
      </c>
      <c r="H1793" s="48">
        <v>0.68</v>
      </c>
      <c r="I1793" s="48">
        <v>23</v>
      </c>
      <c r="J1793" s="55">
        <f>Table1[[#This Row],[APU
(units)]]+(Table1[[#This Row],[APU Trend]]*Table1[[#This Row],[APU
(units)]])</f>
        <v>388.8</v>
      </c>
      <c r="K1793" s="55" t="str">
        <f>IF(Table1[[#This Row],[On Hand Stock (units)]]&gt;J1793,"Yes","No")</f>
        <v>No</v>
      </c>
      <c r="L1793" s="55">
        <f>Table1[[#This Row],[Lead Time (days)]]/Table1[[#This Row],[S-OTD]]</f>
        <v>28.75</v>
      </c>
      <c r="M1793" s="55">
        <f>(Table1[[#This Row],[Demand variability (COV)]]/100)*E1793</f>
        <v>2.2032000000000003</v>
      </c>
      <c r="N1793" s="55">
        <f>AVERAGE(Table1[[#This Row],[Lead Time (days)]],Table1[[#This Row],[Exp. Lead time]])</f>
        <v>25.875</v>
      </c>
      <c r="O1793" s="55">
        <f>(Table1[[#This Row],[Exp. Lead time]]-N1793)^2</f>
        <v>8.265625</v>
      </c>
      <c r="P1793" s="55">
        <v>8.265625</v>
      </c>
      <c r="Q1793" s="55">
        <f>1.64*SQRT(Table1[[#This Row],[Lead Time (days)]]*(M1793^2)+Table1[[#This Row],[APU
(units)]]*P1793)</f>
        <v>86.620983632827631</v>
      </c>
      <c r="R1793" s="58">
        <f>Table1[[#This Row],[Safety Stock]]+(E1793/30)*Table1[[#This Row],[Lead Time (days)]]</f>
        <v>335.02098363282767</v>
      </c>
      <c r="S1793" s="58" t="str">
        <f>IF(Table1[[#This Row],[On Hand Stock (units)]]&gt;R1793,"yes","no")</f>
        <v>no</v>
      </c>
      <c r="T1793" s="59">
        <f>Table1[[#This Row],[On Hand Stock (units)]]-J1793</f>
        <v>-165.84512723131678</v>
      </c>
      <c r="U1793" s="59">
        <f>Table1[[#This Row],[Exp. Lead time]]*Table1[[#This Row],[APU
(units)]]/30</f>
        <v>310.5</v>
      </c>
      <c r="V1793" s="59">
        <f>Table1[[#This Row],[On Hand Stock (units)]]+U1793</f>
        <v>533.45487276868323</v>
      </c>
      <c r="W1793" s="59" t="str">
        <f>IF(Table1[[#This Row],[On hand quantity after purchase]]&gt;Table1[[#This Row],[APU  Projection for oct]],"Yes","No")</f>
        <v>Yes</v>
      </c>
      <c r="X1793" s="59">
        <f>AE1793-Table1[[#This Row],[On Hand Stock (units)]]</f>
        <v>19664.038961631322</v>
      </c>
      <c r="Y1793" s="59">
        <f>MAX(Table1[[#This Row],[Qty required to meet next quarter]],Table1[[#This Row],[MOQ/One lead time demand]])</f>
        <v>19664.038961631322</v>
      </c>
      <c r="Z1793" s="59">
        <f>Table1[[#This Row],[Qty to purchase]]*Table1[[#This Row],[Std. Price ($)]]</f>
        <v>287374.06054479972</v>
      </c>
      <c r="AA1793" s="59"/>
      <c r="AB1793" s="59"/>
      <c r="AC1793" s="61">
        <f>Table1[[#This Row],[On Hand Stock (units)]]-(12*Table1[[#This Row],[APU
(units)]])</f>
        <v>-3665.0451272313167</v>
      </c>
      <c r="AD1793" s="64">
        <v>1360.8000000000002</v>
      </c>
      <c r="AE1793" s="65">
        <f>AD1793*Table1[[#This Row],[Std. Price ($)]]</f>
        <v>19886.993834400004</v>
      </c>
    </row>
    <row r="1794" spans="1:31" ht="18.5" x14ac:dyDescent="0.35">
      <c r="A1794" s="46">
        <v>2853.4296934514036</v>
      </c>
      <c r="B1794" s="47">
        <v>8.5931450000000016</v>
      </c>
      <c r="C1794" s="47">
        <v>5668.897141290242</v>
      </c>
      <c r="D1794" s="47">
        <f>Table1[[#This Row],[On-Hand Stock ($)]]/Table1[[#This Row],[Std. Price ($)]]</f>
        <v>659.69992840691521</v>
      </c>
      <c r="E1794" s="48">
        <v>186</v>
      </c>
      <c r="F1794" s="49">
        <v>0.5</v>
      </c>
      <c r="G1794" s="48">
        <v>1</v>
      </c>
      <c r="H1794" s="48">
        <v>1.28</v>
      </c>
      <c r="I1794" s="48">
        <v>66</v>
      </c>
      <c r="J1794" s="55">
        <f>Table1[[#This Row],[APU
(units)]]+(Table1[[#This Row],[APU Trend]]*Table1[[#This Row],[APU
(units)]])</f>
        <v>279</v>
      </c>
      <c r="K1794" s="55" t="str">
        <f>IF(Table1[[#This Row],[On Hand Stock (units)]]&gt;J1794,"Yes","No")</f>
        <v>Yes</v>
      </c>
      <c r="L1794" s="55">
        <f>Table1[[#This Row],[Lead Time (days)]]/Table1[[#This Row],[S-OTD]]</f>
        <v>66</v>
      </c>
      <c r="M1794" s="55">
        <f>(Table1[[#This Row],[Demand variability (COV)]]/100)*E1794</f>
        <v>2.3808000000000002</v>
      </c>
      <c r="N1794" s="55">
        <f>AVERAGE(Table1[[#This Row],[Lead Time (days)]],Table1[[#This Row],[Exp. Lead time]])</f>
        <v>66</v>
      </c>
      <c r="O1794" s="55">
        <f>(Table1[[#This Row],[Exp. Lead time]]-N1794)^2</f>
        <v>0</v>
      </c>
      <c r="P1794" s="55">
        <v>0</v>
      </c>
      <c r="Q1794" s="55">
        <f>1.64*SQRT(Table1[[#This Row],[Lead Time (days)]]*(M1794^2)+Table1[[#This Row],[APU
(units)]]*P1794)</f>
        <v>31.720405439361961</v>
      </c>
      <c r="R1794" s="58">
        <f>Table1[[#This Row],[Safety Stock]]+(E1794/30)*Table1[[#This Row],[Lead Time (days)]]</f>
        <v>440.92040543936196</v>
      </c>
      <c r="S1794" s="58" t="str">
        <f>IF(Table1[[#This Row],[On Hand Stock (units)]]&gt;R1794,"yes","no")</f>
        <v>yes</v>
      </c>
      <c r="T1794" s="59">
        <f>Table1[[#This Row],[On Hand Stock (units)]]-J1794</f>
        <v>380.69992840691521</v>
      </c>
      <c r="U1794" s="59">
        <f>Table1[[#This Row],[Exp. Lead time]]*Table1[[#This Row],[APU
(units)]]/30</f>
        <v>409.2</v>
      </c>
      <c r="V1794" s="59">
        <f>Table1[[#This Row],[On Hand Stock (units)]]+U1794</f>
        <v>1068.8999284069153</v>
      </c>
      <c r="W1794" s="59" t="str">
        <f>IF(Table1[[#This Row],[On hand quantity after purchase]]&gt;Table1[[#This Row],[APU  Projection for oct]],"Yes","No")</f>
        <v>Yes</v>
      </c>
      <c r="X1794" s="59">
        <f>AE1794-Table1[[#This Row],[On Hand Stock (units)]]</f>
        <v>8930.2498915930864</v>
      </c>
      <c r="Y1794" s="59">
        <f>MAX(Table1[[#This Row],[Qty required to meet next quarter]],Table1[[#This Row],[MOQ/One lead time demand]])</f>
        <v>8930.2498915930864</v>
      </c>
      <c r="Z1794" s="59">
        <f>Table1[[#This Row],[Qty to purchase]]*Table1[[#This Row],[Std. Price ($)]]</f>
        <v>76738.932204693687</v>
      </c>
      <c r="AA1794" s="59"/>
      <c r="AB1794" s="59"/>
      <c r="AC1794" s="61">
        <f>Table1[[#This Row],[On Hand Stock (units)]]-(12*Table1[[#This Row],[APU
(units)]])</f>
        <v>-1572.3000715930848</v>
      </c>
      <c r="AD1794" s="64">
        <v>1116</v>
      </c>
      <c r="AE1794" s="65">
        <f>AD1794*Table1[[#This Row],[Std. Price ($)]]</f>
        <v>9589.9498200000016</v>
      </c>
    </row>
    <row r="1795" spans="1:31" ht="18.5" x14ac:dyDescent="0.35">
      <c r="A1795" s="46">
        <v>43200.384106599857</v>
      </c>
      <c r="B1795" s="47">
        <v>63.000245000000007</v>
      </c>
      <c r="C1795" s="47">
        <v>21325.909270922006</v>
      </c>
      <c r="D1795" s="47">
        <f>Table1[[#This Row],[On-Hand Stock ($)]]/Table1[[#This Row],[Std. Price ($)]]</f>
        <v>338.50517995480817</v>
      </c>
      <c r="E1795" s="48">
        <v>470</v>
      </c>
      <c r="F1795" s="49">
        <v>-0.7</v>
      </c>
      <c r="G1795" s="48">
        <v>0.77</v>
      </c>
      <c r="H1795" s="48">
        <v>0.34</v>
      </c>
      <c r="I1795" s="48">
        <v>44</v>
      </c>
      <c r="J1795" s="55">
        <f>Table1[[#This Row],[APU
(units)]]+(Table1[[#This Row],[APU Trend]]*Table1[[#This Row],[APU
(units)]])</f>
        <v>141</v>
      </c>
      <c r="K1795" s="55" t="str">
        <f>IF(Table1[[#This Row],[On Hand Stock (units)]]&gt;J1795,"Yes","No")</f>
        <v>Yes</v>
      </c>
      <c r="L1795" s="55">
        <f>Table1[[#This Row],[Lead Time (days)]]/Table1[[#This Row],[S-OTD]]</f>
        <v>57.142857142857139</v>
      </c>
      <c r="M1795" s="55">
        <f>(Table1[[#This Row],[Demand variability (COV)]]/100)*E1795</f>
        <v>1.5980000000000001</v>
      </c>
      <c r="N1795" s="55">
        <f>AVERAGE(Table1[[#This Row],[Lead Time (days)]],Table1[[#This Row],[Exp. Lead time]])</f>
        <v>50.571428571428569</v>
      </c>
      <c r="O1795" s="55">
        <f>(Table1[[#This Row],[Exp. Lead time]]-N1795)^2</f>
        <v>43.183673469387728</v>
      </c>
      <c r="P1795" s="55">
        <v>43.183673469387728</v>
      </c>
      <c r="Q1795" s="55">
        <f>1.64*SQRT(Table1[[#This Row],[Lead Time (days)]]*(M1795^2)+Table1[[#This Row],[APU
(units)]]*P1795)</f>
        <v>234.28870963566354</v>
      </c>
      <c r="R1795" s="58">
        <f>Table1[[#This Row],[Safety Stock]]+(E1795/30)*Table1[[#This Row],[Lead Time (days)]]</f>
        <v>923.62204296899677</v>
      </c>
      <c r="S1795" s="58" t="str">
        <f>IF(Table1[[#This Row],[On Hand Stock (units)]]&gt;R1795,"yes","no")</f>
        <v>no</v>
      </c>
      <c r="T1795" s="59">
        <f>Table1[[#This Row],[On Hand Stock (units)]]-J1795</f>
        <v>197.50517995480817</v>
      </c>
      <c r="U1795" s="59">
        <f>Table1[[#This Row],[Exp. Lead time]]*Table1[[#This Row],[APU
(units)]]/30</f>
        <v>895.23809523809518</v>
      </c>
      <c r="V1795" s="59">
        <f>Table1[[#This Row],[On Hand Stock (units)]]+U1795</f>
        <v>1233.7432751929034</v>
      </c>
      <c r="W1795" s="59" t="str">
        <f>IF(Table1[[#This Row],[On hand quantity after purchase]]&gt;Table1[[#This Row],[APU  Projection for oct]],"Yes","No")</f>
        <v>Yes</v>
      </c>
      <c r="X1795" s="59">
        <f>AE1795-Table1[[#This Row],[On Hand Stock (units)]]</f>
        <v>-35870.643359954804</v>
      </c>
      <c r="Y1795" s="59">
        <f>MAX(Table1[[#This Row],[Qty required to meet next quarter]],Table1[[#This Row],[MOQ/One lead time demand]])</f>
        <v>895.23809523809518</v>
      </c>
      <c r="Z1795" s="59">
        <f>Table1[[#This Row],[Qty to purchase]]*Table1[[#This Row],[Std. Price ($)]]</f>
        <v>56400.219333333334</v>
      </c>
      <c r="AA1795" s="59"/>
      <c r="AB1795" s="59"/>
      <c r="AC1795" s="61">
        <f>Table1[[#This Row],[On Hand Stock (units)]]-(12*Table1[[#This Row],[APU
(units)]])</f>
        <v>-5301.4948200451918</v>
      </c>
      <c r="AD1795" s="64">
        <v>-563.99999999999989</v>
      </c>
      <c r="AE1795" s="65">
        <f>AD1795*Table1[[#This Row],[Std. Price ($)]]</f>
        <v>-35532.138179999994</v>
      </c>
    </row>
    <row r="1796" spans="1:31" ht="18.5" x14ac:dyDescent="0.35">
      <c r="A1796" s="46">
        <v>50355.960123368874</v>
      </c>
      <c r="B1796" s="47">
        <v>16.052223000000001</v>
      </c>
      <c r="C1796" s="47">
        <v>4347.0305273445183</v>
      </c>
      <c r="D1796" s="47">
        <f>Table1[[#This Row],[On-Hand Stock ($)]]/Table1[[#This Row],[Std. Price ($)]]</f>
        <v>270.8055156811937</v>
      </c>
      <c r="E1796" s="48">
        <v>324</v>
      </c>
      <c r="F1796" s="49">
        <v>-0.6</v>
      </c>
      <c r="G1796" s="48">
        <v>0.85</v>
      </c>
      <c r="H1796" s="48">
        <v>0.87</v>
      </c>
      <c r="I1796" s="48">
        <v>23</v>
      </c>
      <c r="J1796" s="55">
        <f>Table1[[#This Row],[APU
(units)]]+(Table1[[#This Row],[APU Trend]]*Table1[[#This Row],[APU
(units)]])</f>
        <v>129.6</v>
      </c>
      <c r="K1796" s="55" t="str">
        <f>IF(Table1[[#This Row],[On Hand Stock (units)]]&gt;J1796,"Yes","No")</f>
        <v>Yes</v>
      </c>
      <c r="L1796" s="55">
        <f>Table1[[#This Row],[Lead Time (days)]]/Table1[[#This Row],[S-OTD]]</f>
        <v>27.058823529411764</v>
      </c>
      <c r="M1796" s="55">
        <f>(Table1[[#This Row],[Demand variability (COV)]]/100)*E1796</f>
        <v>2.8188</v>
      </c>
      <c r="N1796" s="55">
        <f>AVERAGE(Table1[[#This Row],[Lead Time (days)]],Table1[[#This Row],[Exp. Lead time]])</f>
        <v>25.029411764705884</v>
      </c>
      <c r="O1796" s="55">
        <f>(Table1[[#This Row],[Exp. Lead time]]-N1796)^2</f>
        <v>4.1185121107266358</v>
      </c>
      <c r="P1796" s="55">
        <v>4.1185121107266358</v>
      </c>
      <c r="Q1796" s="55">
        <f>1.64*SQRT(Table1[[#This Row],[Lead Time (days)]]*(M1796^2)+Table1[[#This Row],[APU
(units)]]*P1796)</f>
        <v>63.878947213933543</v>
      </c>
      <c r="R1796" s="58">
        <f>Table1[[#This Row],[Safety Stock]]+(E1796/30)*Table1[[#This Row],[Lead Time (days)]]</f>
        <v>312.27894721393352</v>
      </c>
      <c r="S1796" s="58" t="str">
        <f>IF(Table1[[#This Row],[On Hand Stock (units)]]&gt;R1796,"yes","no")</f>
        <v>no</v>
      </c>
      <c r="T1796" s="59">
        <f>Table1[[#This Row],[On Hand Stock (units)]]-J1796</f>
        <v>141.2055156811937</v>
      </c>
      <c r="U1796" s="59">
        <f>Table1[[#This Row],[Exp. Lead time]]*Table1[[#This Row],[APU
(units)]]/30</f>
        <v>292.23529411764702</v>
      </c>
      <c r="V1796" s="59">
        <f>Table1[[#This Row],[On Hand Stock (units)]]+U1796</f>
        <v>563.04080979884066</v>
      </c>
      <c r="W1796" s="59" t="str">
        <f>IF(Table1[[#This Row],[On hand quantity after purchase]]&gt;Table1[[#This Row],[APU  Projection for oct]],"Yes","No")</f>
        <v>Yes</v>
      </c>
      <c r="X1796" s="59">
        <f>AE1796-Table1[[#This Row],[On Hand Stock (units)]]</f>
        <v>-3391.3576668811934</v>
      </c>
      <c r="Y1796" s="59">
        <f>MAX(Table1[[#This Row],[Qty required to meet next quarter]],Table1[[#This Row],[MOQ/One lead time demand]])</f>
        <v>292.23529411764702</v>
      </c>
      <c r="Z1796" s="59">
        <f>Table1[[#This Row],[Qty to purchase]]*Table1[[#This Row],[Std. Price ($)]]</f>
        <v>4691.0261096470585</v>
      </c>
      <c r="AA1796" s="59"/>
      <c r="AB1796" s="59"/>
      <c r="AC1796" s="61">
        <f>Table1[[#This Row],[On Hand Stock (units)]]-(12*Table1[[#This Row],[APU
(units)]])</f>
        <v>-3617.1944843188062</v>
      </c>
      <c r="AD1796" s="64">
        <v>-194.39999999999995</v>
      </c>
      <c r="AE1796" s="65">
        <f>AD1796*Table1[[#This Row],[Std. Price ($)]]</f>
        <v>-3120.5521511999996</v>
      </c>
    </row>
    <row r="1797" spans="1:31" ht="18.5" x14ac:dyDescent="0.35">
      <c r="A1797" s="46">
        <v>84159.116862168623</v>
      </c>
      <c r="B1797" s="47">
        <v>27.217465000000001</v>
      </c>
      <c r="C1797" s="47">
        <v>24451.503880834505</v>
      </c>
      <c r="D1797" s="47">
        <f>Table1[[#This Row],[On-Hand Stock ($)]]/Table1[[#This Row],[Std. Price ($)]]</f>
        <v>898.37550561136038</v>
      </c>
      <c r="E1797" s="48">
        <v>494</v>
      </c>
      <c r="F1797" s="49">
        <v>-0.4</v>
      </c>
      <c r="G1797" s="48">
        <v>1</v>
      </c>
      <c r="H1797" s="48">
        <v>1.04</v>
      </c>
      <c r="I1797" s="48">
        <v>44</v>
      </c>
      <c r="J1797" s="55">
        <f>Table1[[#This Row],[APU
(units)]]+(Table1[[#This Row],[APU Trend]]*Table1[[#This Row],[APU
(units)]])</f>
        <v>296.39999999999998</v>
      </c>
      <c r="K1797" s="55" t="str">
        <f>IF(Table1[[#This Row],[On Hand Stock (units)]]&gt;J1797,"Yes","No")</f>
        <v>Yes</v>
      </c>
      <c r="L1797" s="55">
        <f>Table1[[#This Row],[Lead Time (days)]]/Table1[[#This Row],[S-OTD]]</f>
        <v>44</v>
      </c>
      <c r="M1797" s="55">
        <f>(Table1[[#This Row],[Demand variability (COV)]]/100)*E1797</f>
        <v>5.1375999999999999</v>
      </c>
      <c r="N1797" s="55">
        <f>AVERAGE(Table1[[#This Row],[Lead Time (days)]],Table1[[#This Row],[Exp. Lead time]])</f>
        <v>44</v>
      </c>
      <c r="O1797" s="55">
        <f>(Table1[[#This Row],[Exp. Lead time]]-N1797)^2</f>
        <v>0</v>
      </c>
      <c r="P1797" s="55">
        <v>0</v>
      </c>
      <c r="Q1797" s="55">
        <f>1.64*SQRT(Table1[[#This Row],[Lead Time (days)]]*(M1797^2)+Table1[[#This Row],[APU
(units)]]*P1797)</f>
        <v>55.88953219521008</v>
      </c>
      <c r="R1797" s="58">
        <f>Table1[[#This Row],[Safety Stock]]+(E1797/30)*Table1[[#This Row],[Lead Time (days)]]</f>
        <v>780.42286552854341</v>
      </c>
      <c r="S1797" s="58" t="str">
        <f>IF(Table1[[#This Row],[On Hand Stock (units)]]&gt;R1797,"yes","no")</f>
        <v>yes</v>
      </c>
      <c r="T1797" s="59">
        <f>Table1[[#This Row],[On Hand Stock (units)]]-J1797</f>
        <v>601.9755056113604</v>
      </c>
      <c r="U1797" s="59">
        <f>Table1[[#This Row],[Exp. Lead time]]*Table1[[#This Row],[APU
(units)]]/30</f>
        <v>724.5333333333333</v>
      </c>
      <c r="V1797" s="59">
        <f>Table1[[#This Row],[On Hand Stock (units)]]+U1797</f>
        <v>1622.9088389446938</v>
      </c>
      <c r="W1797" s="59" t="str">
        <f>IF(Table1[[#This Row],[On hand quantity after purchase]]&gt;Table1[[#This Row],[APU  Projection for oct]],"Yes","No")</f>
        <v>Yes</v>
      </c>
      <c r="X1797" s="59">
        <f>AE1797-Table1[[#This Row],[On Hand Stock (units)]]</f>
        <v>7168.8811203886362</v>
      </c>
      <c r="Y1797" s="59">
        <f>MAX(Table1[[#This Row],[Qty required to meet next quarter]],Table1[[#This Row],[MOQ/One lead time demand]])</f>
        <v>7168.8811203886362</v>
      </c>
      <c r="Z1797" s="59">
        <f>Table1[[#This Row],[Qty to purchase]]*Table1[[#This Row],[Std. Price ($)]]</f>
        <v>195118.7709833385</v>
      </c>
      <c r="AA1797" s="59"/>
      <c r="AB1797" s="59"/>
      <c r="AC1797" s="61">
        <f>Table1[[#This Row],[On Hand Stock (units)]]-(12*Table1[[#This Row],[APU
(units)]])</f>
        <v>-5029.6244943886395</v>
      </c>
      <c r="AD1797" s="64">
        <v>296.39999999999986</v>
      </c>
      <c r="AE1797" s="65">
        <f>AD1797*Table1[[#This Row],[Std. Price ($)]]</f>
        <v>8067.2566259999967</v>
      </c>
    </row>
    <row r="1798" spans="1:31" ht="18.5" x14ac:dyDescent="0.35">
      <c r="A1798" s="46">
        <v>47193.599775748655</v>
      </c>
      <c r="B1798" s="47">
        <v>11.691350000000002</v>
      </c>
      <c r="C1798" s="47">
        <v>3713.8573044634177</v>
      </c>
      <c r="D1798" s="47">
        <f>Table1[[#This Row],[On-Hand Stock ($)]]/Table1[[#This Row],[Std. Price ($)]]</f>
        <v>317.6585513617689</v>
      </c>
      <c r="E1798" s="48">
        <v>316</v>
      </c>
      <c r="F1798" s="49">
        <v>-0.4</v>
      </c>
      <c r="G1798" s="48">
        <v>0.85</v>
      </c>
      <c r="H1798" s="48">
        <v>0.77</v>
      </c>
      <c r="I1798" s="48">
        <v>30</v>
      </c>
      <c r="J1798" s="55">
        <f>Table1[[#This Row],[APU
(units)]]+(Table1[[#This Row],[APU Trend]]*Table1[[#This Row],[APU
(units)]])</f>
        <v>189.6</v>
      </c>
      <c r="K1798" s="55" t="str">
        <f>IF(Table1[[#This Row],[On Hand Stock (units)]]&gt;J1798,"Yes","No")</f>
        <v>Yes</v>
      </c>
      <c r="L1798" s="55">
        <f>Table1[[#This Row],[Lead Time (days)]]/Table1[[#This Row],[S-OTD]]</f>
        <v>35.294117647058826</v>
      </c>
      <c r="M1798" s="55">
        <f>(Table1[[#This Row],[Demand variability (COV)]]/100)*E1798</f>
        <v>2.4332000000000003</v>
      </c>
      <c r="N1798" s="55">
        <f>AVERAGE(Table1[[#This Row],[Lead Time (days)]],Table1[[#This Row],[Exp. Lead time]])</f>
        <v>32.647058823529413</v>
      </c>
      <c r="O1798" s="55">
        <f>(Table1[[#This Row],[Exp. Lead time]]-N1798)^2</f>
        <v>7.0069204152249203</v>
      </c>
      <c r="P1798" s="55">
        <v>7.0069204152249203</v>
      </c>
      <c r="Q1798" s="55">
        <f>1.64*SQRT(Table1[[#This Row],[Lead Time (days)]]*(M1798^2)+Table1[[#This Row],[APU
(units)]]*P1798)</f>
        <v>80.205905095812156</v>
      </c>
      <c r="R1798" s="58">
        <f>Table1[[#This Row],[Safety Stock]]+(E1798/30)*Table1[[#This Row],[Lead Time (days)]]</f>
        <v>396.20590509581217</v>
      </c>
      <c r="S1798" s="58" t="str">
        <f>IF(Table1[[#This Row],[On Hand Stock (units)]]&gt;R1798,"yes","no")</f>
        <v>no</v>
      </c>
      <c r="T1798" s="59">
        <f>Table1[[#This Row],[On Hand Stock (units)]]-J1798</f>
        <v>128.05855136176891</v>
      </c>
      <c r="U1798" s="59">
        <f>Table1[[#This Row],[Exp. Lead time]]*Table1[[#This Row],[APU
(units)]]/30</f>
        <v>371.76470588235298</v>
      </c>
      <c r="V1798" s="59">
        <f>Table1[[#This Row],[On Hand Stock (units)]]+U1798</f>
        <v>689.42325724412194</v>
      </c>
      <c r="W1798" s="59" t="str">
        <f>IF(Table1[[#This Row],[On hand quantity after purchase]]&gt;Table1[[#This Row],[APU  Projection for oct]],"Yes","No")</f>
        <v>Yes</v>
      </c>
      <c r="X1798" s="59">
        <f>AE1798-Table1[[#This Row],[On Hand Stock (units)]]</f>
        <v>1899.0214086382307</v>
      </c>
      <c r="Y1798" s="59">
        <f>MAX(Table1[[#This Row],[Qty required to meet next quarter]],Table1[[#This Row],[MOQ/One lead time demand]])</f>
        <v>1899.0214086382307</v>
      </c>
      <c r="Z1798" s="59">
        <f>Table1[[#This Row],[Qty to purchase]]*Table1[[#This Row],[Std. Price ($)]]</f>
        <v>22202.12394588258</v>
      </c>
      <c r="AA1798" s="59"/>
      <c r="AB1798" s="59"/>
      <c r="AC1798" s="61">
        <f>Table1[[#This Row],[On Hand Stock (units)]]-(12*Table1[[#This Row],[APU
(units)]])</f>
        <v>-3474.3414486382312</v>
      </c>
      <c r="AD1798" s="64">
        <v>189.59999999999994</v>
      </c>
      <c r="AE1798" s="65">
        <f>AD1798*Table1[[#This Row],[Std. Price ($)]]</f>
        <v>2216.6799599999995</v>
      </c>
    </row>
    <row r="1799" spans="1:31" ht="18.5" x14ac:dyDescent="0.35">
      <c r="A1799" s="46">
        <v>39092.32165975267</v>
      </c>
      <c r="B1799" s="47">
        <v>12.860485000000001</v>
      </c>
      <c r="C1799" s="47">
        <v>1512.6490288186205</v>
      </c>
      <c r="D1799" s="47">
        <f>Table1[[#This Row],[On-Hand Stock ($)]]/Table1[[#This Row],[Std. Price ($)]]</f>
        <v>117.61990537826688</v>
      </c>
      <c r="E1799" s="48">
        <v>356</v>
      </c>
      <c r="F1799" s="49">
        <v>0.5</v>
      </c>
      <c r="G1799" s="48">
        <v>1</v>
      </c>
      <c r="H1799" s="48">
        <v>0.42</v>
      </c>
      <c r="I1799" s="48">
        <v>21</v>
      </c>
      <c r="J1799" s="55">
        <f>Table1[[#This Row],[APU
(units)]]+(Table1[[#This Row],[APU Trend]]*Table1[[#This Row],[APU
(units)]])</f>
        <v>534</v>
      </c>
      <c r="K1799" s="55" t="str">
        <f>IF(Table1[[#This Row],[On Hand Stock (units)]]&gt;J1799,"Yes","No")</f>
        <v>No</v>
      </c>
      <c r="L1799" s="55">
        <f>Table1[[#This Row],[Lead Time (days)]]/Table1[[#This Row],[S-OTD]]</f>
        <v>21</v>
      </c>
      <c r="M1799" s="55">
        <f>(Table1[[#This Row],[Demand variability (COV)]]/100)*E1799</f>
        <v>1.4951999999999999</v>
      </c>
      <c r="N1799" s="55">
        <f>AVERAGE(Table1[[#This Row],[Lead Time (days)]],Table1[[#This Row],[Exp. Lead time]])</f>
        <v>21</v>
      </c>
      <c r="O1799" s="55">
        <f>(Table1[[#This Row],[Exp. Lead time]]-N1799)^2</f>
        <v>0</v>
      </c>
      <c r="P1799" s="55">
        <v>0</v>
      </c>
      <c r="Q1799" s="55">
        <f>1.64*SQRT(Table1[[#This Row],[Lead Time (days)]]*(M1799^2)+Table1[[#This Row],[APU
(units)]]*P1799)</f>
        <v>11.237062173720673</v>
      </c>
      <c r="R1799" s="58">
        <f>Table1[[#This Row],[Safety Stock]]+(E1799/30)*Table1[[#This Row],[Lead Time (days)]]</f>
        <v>260.43706217372068</v>
      </c>
      <c r="S1799" s="58" t="str">
        <f>IF(Table1[[#This Row],[On Hand Stock (units)]]&gt;R1799,"yes","no")</f>
        <v>no</v>
      </c>
      <c r="T1799" s="59">
        <f>Table1[[#This Row],[On Hand Stock (units)]]-J1799</f>
        <v>-416.38009462173312</v>
      </c>
      <c r="U1799" s="59">
        <f>Table1[[#This Row],[Exp. Lead time]]*Table1[[#This Row],[APU
(units)]]/30</f>
        <v>249.2</v>
      </c>
      <c r="V1799" s="59">
        <f>Table1[[#This Row],[On Hand Stock (units)]]+U1799</f>
        <v>366.81990537826687</v>
      </c>
      <c r="W1799" s="59" t="str">
        <f>IF(Table1[[#This Row],[On hand quantity after purchase]]&gt;Table1[[#This Row],[APU  Projection for oct]],"Yes","No")</f>
        <v>No</v>
      </c>
      <c r="X1799" s="59">
        <f>AE1799-Table1[[#This Row],[On Hand Stock (units)]]</f>
        <v>27352.376054621735</v>
      </c>
      <c r="Y1799" s="59">
        <f>MAX(Table1[[#This Row],[Qty required to meet next quarter]],Table1[[#This Row],[MOQ/One lead time demand]])</f>
        <v>27352.376054621735</v>
      </c>
      <c r="Z1799" s="59">
        <f>Table1[[#This Row],[Qty to purchase]]*Table1[[#This Row],[Std. Price ($)]]</f>
        <v>351764.82196482201</v>
      </c>
      <c r="AA1799" s="59"/>
      <c r="AB1799" s="59"/>
      <c r="AC1799" s="61">
        <f>Table1[[#This Row],[On Hand Stock (units)]]-(12*Table1[[#This Row],[APU
(units)]])</f>
        <v>-4154.3800946217334</v>
      </c>
      <c r="AD1799" s="64">
        <v>2136</v>
      </c>
      <c r="AE1799" s="65">
        <f>AD1799*Table1[[#This Row],[Std. Price ($)]]</f>
        <v>27469.99596</v>
      </c>
    </row>
    <row r="1800" spans="1:31" ht="18.5" x14ac:dyDescent="0.35">
      <c r="A1800" s="46">
        <v>67794.645478381281</v>
      </c>
      <c r="B1800" s="47">
        <v>26.036637000000002</v>
      </c>
      <c r="C1800" s="47">
        <v>77743.500987063817</v>
      </c>
      <c r="D1800" s="47">
        <f>Table1[[#This Row],[On-Hand Stock ($)]]/Table1[[#This Row],[Std. Price ($)]]</f>
        <v>2985.9271374818418</v>
      </c>
      <c r="E1800" s="48">
        <v>364</v>
      </c>
      <c r="F1800" s="49">
        <v>0.4</v>
      </c>
      <c r="G1800" s="48">
        <v>0.71</v>
      </c>
      <c r="H1800" s="48">
        <v>1.58</v>
      </c>
      <c r="I1800" s="48">
        <v>130</v>
      </c>
      <c r="J1800" s="55">
        <f>Table1[[#This Row],[APU
(units)]]+(Table1[[#This Row],[APU Trend]]*Table1[[#This Row],[APU
(units)]])</f>
        <v>509.6</v>
      </c>
      <c r="K1800" s="55" t="str">
        <f>IF(Table1[[#This Row],[On Hand Stock (units)]]&gt;J1800,"Yes","No")</f>
        <v>Yes</v>
      </c>
      <c r="L1800" s="55">
        <f>Table1[[#This Row],[Lead Time (days)]]/Table1[[#This Row],[S-OTD]]</f>
        <v>183.09859154929578</v>
      </c>
      <c r="M1800" s="55">
        <f>(Table1[[#This Row],[Demand variability (COV)]]/100)*E1800</f>
        <v>5.7512000000000008</v>
      </c>
      <c r="N1800" s="55">
        <f>AVERAGE(Table1[[#This Row],[Lead Time (days)]],Table1[[#This Row],[Exp. Lead time]])</f>
        <v>156.54929577464787</v>
      </c>
      <c r="O1800" s="55">
        <f>(Table1[[#This Row],[Exp. Lead time]]-N1800)^2</f>
        <v>704.865106129737</v>
      </c>
      <c r="P1800" s="55">
        <v>704.865106129737</v>
      </c>
      <c r="Q1800" s="55">
        <f>1.64*SQRT(Table1[[#This Row],[Lead Time (days)]]*(M1800^2)+Table1[[#This Row],[APU
(units)]]*P1800)</f>
        <v>837.6384372773457</v>
      </c>
      <c r="R1800" s="58">
        <f>Table1[[#This Row],[Safety Stock]]+(E1800/30)*Table1[[#This Row],[Lead Time (days)]]</f>
        <v>2414.971770610679</v>
      </c>
      <c r="S1800" s="58" t="str">
        <f>IF(Table1[[#This Row],[On Hand Stock (units)]]&gt;R1800,"yes","no")</f>
        <v>yes</v>
      </c>
      <c r="T1800" s="59">
        <f>Table1[[#This Row],[On Hand Stock (units)]]-J1800</f>
        <v>2476.3271374818419</v>
      </c>
      <c r="U1800" s="59">
        <f>Table1[[#This Row],[Exp. Lead time]]*Table1[[#This Row],[APU
(units)]]/30</f>
        <v>2221.5962441314555</v>
      </c>
      <c r="V1800" s="59">
        <f>Table1[[#This Row],[On Hand Stock (units)]]+U1800</f>
        <v>5207.5233816132968</v>
      </c>
      <c r="W1800" s="59" t="str">
        <f>IF(Table1[[#This Row],[On hand quantity after purchase]]&gt;Table1[[#This Row],[APU  Projection for oct]],"Yes","No")</f>
        <v>Yes</v>
      </c>
      <c r="X1800" s="59">
        <f>AE1800-Table1[[#This Row],[On Hand Stock (units)]]</f>
        <v>48191.686549718172</v>
      </c>
      <c r="Y1800" s="59">
        <f>MAX(Table1[[#This Row],[Qty required to meet next quarter]],Table1[[#This Row],[MOQ/One lead time demand]])</f>
        <v>48191.686549718172</v>
      </c>
      <c r="Z1800" s="59">
        <f>Table1[[#This Row],[Qty to purchase]]*Table1[[#This Row],[Std. Price ($)]]</f>
        <v>1254749.4491127946</v>
      </c>
      <c r="AA1800" s="59"/>
      <c r="AB1800" s="59"/>
      <c r="AC1800" s="61">
        <f>Table1[[#This Row],[On Hand Stock (units)]]-(12*Table1[[#This Row],[APU
(units)]])</f>
        <v>-1382.0728625181582</v>
      </c>
      <c r="AD1800" s="64">
        <v>1965.6000000000004</v>
      </c>
      <c r="AE1800" s="65">
        <f>AD1800*Table1[[#This Row],[Std. Price ($)]]</f>
        <v>51177.613687200013</v>
      </c>
    </row>
    <row r="1801" spans="1:31" ht="18.5" x14ac:dyDescent="0.35">
      <c r="A1801" s="46">
        <v>50337.769682360624</v>
      </c>
      <c r="B1801" s="47">
        <v>11.642477000000001</v>
      </c>
      <c r="C1801" s="47">
        <v>113.14093922990482</v>
      </c>
      <c r="D1801" s="47">
        <f>Table1[[#This Row],[On-Hand Stock ($)]]/Table1[[#This Row],[Std. Price ($)]]</f>
        <v>9.7179439761748991</v>
      </c>
      <c r="E1801" s="48">
        <v>332</v>
      </c>
      <c r="F1801" s="49">
        <v>1.2</v>
      </c>
      <c r="G1801" s="48">
        <v>0.85</v>
      </c>
      <c r="H1801" s="48">
        <v>0.25</v>
      </c>
      <c r="I1801" s="48">
        <v>2</v>
      </c>
      <c r="J1801" s="55">
        <f>Table1[[#This Row],[APU
(units)]]+(Table1[[#This Row],[APU Trend]]*Table1[[#This Row],[APU
(units)]])</f>
        <v>730.4</v>
      </c>
      <c r="K1801" s="55" t="str">
        <f>IF(Table1[[#This Row],[On Hand Stock (units)]]&gt;J1801,"Yes","No")</f>
        <v>No</v>
      </c>
      <c r="L1801" s="55">
        <f>Table1[[#This Row],[Lead Time (days)]]/Table1[[#This Row],[S-OTD]]</f>
        <v>2.3529411764705883</v>
      </c>
      <c r="M1801" s="55">
        <f>(Table1[[#This Row],[Demand variability (COV)]]/100)*E1801</f>
        <v>0.83000000000000007</v>
      </c>
      <c r="N1801" s="55">
        <f>AVERAGE(Table1[[#This Row],[Lead Time (days)]],Table1[[#This Row],[Exp. Lead time]])</f>
        <v>2.1764705882352944</v>
      </c>
      <c r="O1801" s="55">
        <f>(Table1[[#This Row],[Exp. Lead time]]-N1801)^2</f>
        <v>3.1141868512110663E-2</v>
      </c>
      <c r="P1801" s="55">
        <v>3.1141868512110663E-2</v>
      </c>
      <c r="Q1801" s="55">
        <f>1.64*SQRT(Table1[[#This Row],[Lead Time (days)]]*(M1801^2)+Table1[[#This Row],[APU
(units)]]*P1801)</f>
        <v>5.6137131357647219</v>
      </c>
      <c r="R1801" s="58">
        <f>Table1[[#This Row],[Safety Stock]]+(E1801/30)*Table1[[#This Row],[Lead Time (days)]]</f>
        <v>27.747046469098056</v>
      </c>
      <c r="S1801" s="58" t="str">
        <f>IF(Table1[[#This Row],[On Hand Stock (units)]]&gt;R1801,"yes","no")</f>
        <v>no</v>
      </c>
      <c r="T1801" s="59">
        <f>Table1[[#This Row],[On Hand Stock (units)]]-J1801</f>
        <v>-720.68205602382511</v>
      </c>
      <c r="U1801" s="59">
        <f>Table1[[#This Row],[Exp. Lead time]]*Table1[[#This Row],[APU
(units)]]/30</f>
        <v>26.039215686274513</v>
      </c>
      <c r="V1801" s="59">
        <f>Table1[[#This Row],[On Hand Stock (units)]]+U1801</f>
        <v>35.757159662449411</v>
      </c>
      <c r="W1801" s="59" t="str">
        <f>IF(Table1[[#This Row],[On hand quantity after purchase]]&gt;Table1[[#This Row],[APU  Projection for oct]],"Yes","No")</f>
        <v>No</v>
      </c>
      <c r="X1801" s="59">
        <f>AE1801-Table1[[#This Row],[On Hand Stock (units)]]</f>
        <v>39416.366168823828</v>
      </c>
      <c r="Y1801" s="59">
        <f>MAX(Table1[[#This Row],[Qty required to meet next quarter]],Table1[[#This Row],[MOQ/One lead time demand]])</f>
        <v>39416.366168823828</v>
      </c>
      <c r="Z1801" s="59">
        <f>Table1[[#This Row],[Qty to purchase]]*Table1[[#This Row],[Std. Price ($)]]</f>
        <v>458904.13654410961</v>
      </c>
      <c r="AA1801" s="59"/>
      <c r="AB1801" s="59"/>
      <c r="AC1801" s="61">
        <f>Table1[[#This Row],[On Hand Stock (units)]]-(12*Table1[[#This Row],[APU
(units)]])</f>
        <v>-3974.2820560238251</v>
      </c>
      <c r="AD1801" s="64">
        <v>3386.3999999999996</v>
      </c>
      <c r="AE1801" s="65">
        <f>AD1801*Table1[[#This Row],[Std. Price ($)]]</f>
        <v>39426.084112800003</v>
      </c>
    </row>
    <row r="1802" spans="1:31" ht="18.5" x14ac:dyDescent="0.35">
      <c r="A1802" s="46">
        <v>91641.450526258588</v>
      </c>
      <c r="B1802" s="47">
        <v>41.773193000000006</v>
      </c>
      <c r="C1802" s="47">
        <v>87992.860707219559</v>
      </c>
      <c r="D1802" s="47">
        <f>Table1[[#This Row],[On-Hand Stock ($)]]/Table1[[#This Row],[Std. Price ($)]]</f>
        <v>2106.4432567369113</v>
      </c>
      <c r="E1802" s="48">
        <v>356</v>
      </c>
      <c r="F1802" s="49">
        <v>0.8</v>
      </c>
      <c r="G1802" s="48">
        <v>1</v>
      </c>
      <c r="H1802" s="48">
        <v>1.07</v>
      </c>
      <c r="I1802" s="48">
        <v>141</v>
      </c>
      <c r="J1802" s="55">
        <f>Table1[[#This Row],[APU
(units)]]+(Table1[[#This Row],[APU Trend]]*Table1[[#This Row],[APU
(units)]])</f>
        <v>640.79999999999995</v>
      </c>
      <c r="K1802" s="55" t="str">
        <f>IF(Table1[[#This Row],[On Hand Stock (units)]]&gt;J1802,"Yes","No")</f>
        <v>Yes</v>
      </c>
      <c r="L1802" s="55">
        <f>Table1[[#This Row],[Lead Time (days)]]/Table1[[#This Row],[S-OTD]]</f>
        <v>141</v>
      </c>
      <c r="M1802" s="55">
        <f>(Table1[[#This Row],[Demand variability (COV)]]/100)*E1802</f>
        <v>3.8092000000000006</v>
      </c>
      <c r="N1802" s="55">
        <f>AVERAGE(Table1[[#This Row],[Lead Time (days)]],Table1[[#This Row],[Exp. Lead time]])</f>
        <v>141</v>
      </c>
      <c r="O1802" s="55">
        <f>(Table1[[#This Row],[Exp. Lead time]]-N1802)^2</f>
        <v>0</v>
      </c>
      <c r="P1802" s="55">
        <v>0</v>
      </c>
      <c r="Q1802" s="55">
        <f>1.64*SQRT(Table1[[#This Row],[Lead Time (days)]]*(M1802^2)+Table1[[#This Row],[APU
(units)]]*P1802)</f>
        <v>74.180059959829535</v>
      </c>
      <c r="R1802" s="58">
        <f>Table1[[#This Row],[Safety Stock]]+(E1802/30)*Table1[[#This Row],[Lead Time (days)]]</f>
        <v>1747.3800599598296</v>
      </c>
      <c r="S1802" s="58" t="str">
        <f>IF(Table1[[#This Row],[On Hand Stock (units)]]&gt;R1802,"yes","no")</f>
        <v>yes</v>
      </c>
      <c r="T1802" s="59">
        <f>Table1[[#This Row],[On Hand Stock (units)]]-J1802</f>
        <v>1465.6432567369113</v>
      </c>
      <c r="U1802" s="59">
        <f>Table1[[#This Row],[Exp. Lead time]]*Table1[[#This Row],[APU
(units)]]/30</f>
        <v>1673.2</v>
      </c>
      <c r="V1802" s="59">
        <f>Table1[[#This Row],[On Hand Stock (units)]]+U1802</f>
        <v>3779.6432567369111</v>
      </c>
      <c r="W1802" s="59" t="str">
        <f>IF(Table1[[#This Row],[On hand quantity after purchase]]&gt;Table1[[#This Row],[APU  Projection for oct]],"Yes","No")</f>
        <v>Yes</v>
      </c>
      <c r="X1802" s="59">
        <f>AE1802-Table1[[#This Row],[On Hand Stock (units)]]</f>
        <v>113889.35906566311</v>
      </c>
      <c r="Y1802" s="59">
        <f>MAX(Table1[[#This Row],[Qty required to meet next quarter]],Table1[[#This Row],[MOQ/One lead time demand]])</f>
        <v>113889.35906566311</v>
      </c>
      <c r="Z1802" s="59">
        <f>Table1[[#This Row],[Qty to purchase]]*Table1[[#This Row],[Std. Price ($)]]</f>
        <v>4757522.1768962452</v>
      </c>
      <c r="AA1802" s="59"/>
      <c r="AB1802" s="59"/>
      <c r="AC1802" s="61">
        <f>Table1[[#This Row],[On Hand Stock (units)]]-(12*Table1[[#This Row],[APU
(units)]])</f>
        <v>-2165.5567432630887</v>
      </c>
      <c r="AD1802" s="64">
        <v>2776.8</v>
      </c>
      <c r="AE1802" s="65">
        <f>AD1802*Table1[[#This Row],[Std. Price ($)]]</f>
        <v>115995.80232240002</v>
      </c>
    </row>
    <row r="1803" spans="1:31" ht="18.5" x14ac:dyDescent="0.35">
      <c r="A1803" s="46">
        <v>7833.6444007738319</v>
      </c>
      <c r="B1803" s="47">
        <v>6.8628230000000006</v>
      </c>
      <c r="C1803" s="47">
        <v>2687.2334505209533</v>
      </c>
      <c r="D1803" s="47">
        <f>Table1[[#This Row],[On-Hand Stock ($)]]/Table1[[#This Row],[Std. Price ($)]]</f>
        <v>391.56385798103099</v>
      </c>
      <c r="E1803" s="48">
        <v>550</v>
      </c>
      <c r="F1803" s="49">
        <v>0.8</v>
      </c>
      <c r="G1803" s="48">
        <v>0.7</v>
      </c>
      <c r="H1803" s="48">
        <v>0.33</v>
      </c>
      <c r="I1803" s="48">
        <v>31</v>
      </c>
      <c r="J1803" s="55">
        <f>Table1[[#This Row],[APU
(units)]]+(Table1[[#This Row],[APU Trend]]*Table1[[#This Row],[APU
(units)]])</f>
        <v>990</v>
      </c>
      <c r="K1803" s="55" t="str">
        <f>IF(Table1[[#This Row],[On Hand Stock (units)]]&gt;J1803,"Yes","No")</f>
        <v>No</v>
      </c>
      <c r="L1803" s="55">
        <f>Table1[[#This Row],[Lead Time (days)]]/Table1[[#This Row],[S-OTD]]</f>
        <v>44.285714285714292</v>
      </c>
      <c r="M1803" s="55">
        <f>(Table1[[#This Row],[Demand variability (COV)]]/100)*E1803</f>
        <v>1.8149999999999999</v>
      </c>
      <c r="N1803" s="55">
        <f>AVERAGE(Table1[[#This Row],[Lead Time (days)]],Table1[[#This Row],[Exp. Lead time]])</f>
        <v>37.642857142857146</v>
      </c>
      <c r="O1803" s="55">
        <f>(Table1[[#This Row],[Exp. Lead time]]-N1803)^2</f>
        <v>44.127551020408205</v>
      </c>
      <c r="P1803" s="55">
        <v>44.127551020408205</v>
      </c>
      <c r="Q1803" s="55">
        <f>1.64*SQRT(Table1[[#This Row],[Lead Time (days)]]*(M1803^2)+Table1[[#This Row],[APU
(units)]]*P1803)</f>
        <v>256.03060021768772</v>
      </c>
      <c r="R1803" s="58">
        <f>Table1[[#This Row],[Safety Stock]]+(E1803/30)*Table1[[#This Row],[Lead Time (days)]]</f>
        <v>824.36393355102098</v>
      </c>
      <c r="S1803" s="58" t="str">
        <f>IF(Table1[[#This Row],[On Hand Stock (units)]]&gt;R1803,"yes","no")</f>
        <v>no</v>
      </c>
      <c r="T1803" s="59">
        <f>Table1[[#This Row],[On Hand Stock (units)]]-J1803</f>
        <v>-598.43614201896901</v>
      </c>
      <c r="U1803" s="59">
        <f>Table1[[#This Row],[Exp. Lead time]]*Table1[[#This Row],[APU
(units)]]/30</f>
        <v>811.90476190476193</v>
      </c>
      <c r="V1803" s="59">
        <f>Table1[[#This Row],[On Hand Stock (units)]]+U1803</f>
        <v>1203.468619885793</v>
      </c>
      <c r="W1803" s="59" t="str">
        <f>IF(Table1[[#This Row],[On hand quantity after purchase]]&gt;Table1[[#This Row],[APU  Projection for oct]],"Yes","No")</f>
        <v>Yes</v>
      </c>
      <c r="X1803" s="59">
        <f>AE1803-Table1[[#This Row],[On Hand Stock (units)]]</f>
        <v>29049.946812018974</v>
      </c>
      <c r="Y1803" s="59">
        <f>MAX(Table1[[#This Row],[Qty required to meet next quarter]],Table1[[#This Row],[MOQ/One lead time demand]])</f>
        <v>29049.946812018974</v>
      </c>
      <c r="Z1803" s="59">
        <f>Table1[[#This Row],[Qty to purchase]]*Table1[[#This Row],[Std. Price ($)]]</f>
        <v>199364.64313030051</v>
      </c>
      <c r="AA1803" s="59"/>
      <c r="AB1803" s="59"/>
      <c r="AC1803" s="61">
        <f>Table1[[#This Row],[On Hand Stock (units)]]-(12*Table1[[#This Row],[APU
(units)]])</f>
        <v>-6208.4361420189689</v>
      </c>
      <c r="AD1803" s="64">
        <v>4290</v>
      </c>
      <c r="AE1803" s="65">
        <f>AD1803*Table1[[#This Row],[Std. Price ($)]]</f>
        <v>29441.510670000003</v>
      </c>
    </row>
    <row r="1804" spans="1:31" ht="18.5" x14ac:dyDescent="0.35">
      <c r="A1804" s="46">
        <v>47304.985995039169</v>
      </c>
      <c r="B1804" s="47">
        <v>11.878416000000001</v>
      </c>
      <c r="C1804" s="47">
        <v>9136.4092319601186</v>
      </c>
      <c r="D1804" s="47">
        <f>Table1[[#This Row],[On-Hand Stock ($)]]/Table1[[#This Row],[Std. Price ($)]]</f>
        <v>769.16057090104584</v>
      </c>
      <c r="E1804" s="48">
        <v>390</v>
      </c>
      <c r="F1804" s="49">
        <v>-0.4</v>
      </c>
      <c r="G1804" s="48">
        <v>0.82</v>
      </c>
      <c r="H1804" s="48">
        <v>1.29</v>
      </c>
      <c r="I1804" s="48">
        <v>37</v>
      </c>
      <c r="J1804" s="55">
        <f>Table1[[#This Row],[APU
(units)]]+(Table1[[#This Row],[APU Trend]]*Table1[[#This Row],[APU
(units)]])</f>
        <v>234</v>
      </c>
      <c r="K1804" s="55" t="str">
        <f>IF(Table1[[#This Row],[On Hand Stock (units)]]&gt;J1804,"Yes","No")</f>
        <v>Yes</v>
      </c>
      <c r="L1804" s="55">
        <f>Table1[[#This Row],[Lead Time (days)]]/Table1[[#This Row],[S-OTD]]</f>
        <v>45.121951219512198</v>
      </c>
      <c r="M1804" s="55">
        <f>(Table1[[#This Row],[Demand variability (COV)]]/100)*E1804</f>
        <v>5.0309999999999997</v>
      </c>
      <c r="N1804" s="55">
        <f>AVERAGE(Table1[[#This Row],[Lead Time (days)]],Table1[[#This Row],[Exp. Lead time]])</f>
        <v>41.060975609756099</v>
      </c>
      <c r="O1804" s="55">
        <f>(Table1[[#This Row],[Exp. Lead time]]-N1804)^2</f>
        <v>16.491522903033921</v>
      </c>
      <c r="P1804" s="55">
        <v>16.491522903033921</v>
      </c>
      <c r="Q1804" s="55">
        <f>1.64*SQRT(Table1[[#This Row],[Lead Time (days)]]*(M1804^2)+Table1[[#This Row],[APU
(units)]]*P1804)</f>
        <v>140.77467579826711</v>
      </c>
      <c r="R1804" s="58">
        <f>Table1[[#This Row],[Safety Stock]]+(E1804/30)*Table1[[#This Row],[Lead Time (days)]]</f>
        <v>621.77467579826714</v>
      </c>
      <c r="S1804" s="58" t="str">
        <f>IF(Table1[[#This Row],[On Hand Stock (units)]]&gt;R1804,"yes","no")</f>
        <v>yes</v>
      </c>
      <c r="T1804" s="59">
        <f>Table1[[#This Row],[On Hand Stock (units)]]-J1804</f>
        <v>535.16057090104584</v>
      </c>
      <c r="U1804" s="59">
        <f>Table1[[#This Row],[Exp. Lead time]]*Table1[[#This Row],[APU
(units)]]/30</f>
        <v>586.58536585365857</v>
      </c>
      <c r="V1804" s="59">
        <f>Table1[[#This Row],[On Hand Stock (units)]]+U1804</f>
        <v>1355.7459367547044</v>
      </c>
      <c r="W1804" s="59" t="str">
        <f>IF(Table1[[#This Row],[On hand quantity after purchase]]&gt;Table1[[#This Row],[APU  Projection for oct]],"Yes","No")</f>
        <v>Yes</v>
      </c>
      <c r="X1804" s="59">
        <f>AE1804-Table1[[#This Row],[On Hand Stock (units)]]</f>
        <v>2010.3887730989536</v>
      </c>
      <c r="Y1804" s="59">
        <f>MAX(Table1[[#This Row],[Qty required to meet next quarter]],Table1[[#This Row],[MOQ/One lead time demand]])</f>
        <v>2010.3887730989536</v>
      </c>
      <c r="Z1804" s="59">
        <f>Table1[[#This Row],[Qty to purchase]]*Table1[[#This Row],[Std. Price ($)]]</f>
        <v>23880.234168598981</v>
      </c>
      <c r="AA1804" s="59"/>
      <c r="AB1804" s="59"/>
      <c r="AC1804" s="61">
        <f>Table1[[#This Row],[On Hand Stock (units)]]-(12*Table1[[#This Row],[APU
(units)]])</f>
        <v>-3910.839429098954</v>
      </c>
      <c r="AD1804" s="64">
        <v>233.99999999999994</v>
      </c>
      <c r="AE1804" s="65">
        <f>AD1804*Table1[[#This Row],[Std. Price ($)]]</f>
        <v>2779.5493439999996</v>
      </c>
    </row>
    <row r="1805" spans="1:31" ht="18.5" x14ac:dyDescent="0.35">
      <c r="A1805" s="46">
        <v>48946.518981040419</v>
      </c>
      <c r="B1805" s="47">
        <v>29.824630000000003</v>
      </c>
      <c r="C1805" s="47">
        <v>12698.830737782644</v>
      </c>
      <c r="D1805" s="47">
        <f>Table1[[#This Row],[On-Hand Stock ($)]]/Table1[[#This Row],[Std. Price ($)]]</f>
        <v>425.7833454357235</v>
      </c>
      <c r="E1805" s="48">
        <v>534</v>
      </c>
      <c r="F1805" s="49">
        <v>-0.2</v>
      </c>
      <c r="G1805" s="48">
        <v>1</v>
      </c>
      <c r="H1805" s="48">
        <v>0.28000000000000003</v>
      </c>
      <c r="I1805" s="48">
        <v>66</v>
      </c>
      <c r="J1805" s="55">
        <f>Table1[[#This Row],[APU
(units)]]+(Table1[[#This Row],[APU Trend]]*Table1[[#This Row],[APU
(units)]])</f>
        <v>427.2</v>
      </c>
      <c r="K1805" s="55" t="str">
        <f>IF(Table1[[#This Row],[On Hand Stock (units)]]&gt;J1805,"Yes","No")</f>
        <v>No</v>
      </c>
      <c r="L1805" s="55">
        <f>Table1[[#This Row],[Lead Time (days)]]/Table1[[#This Row],[S-OTD]]</f>
        <v>66</v>
      </c>
      <c r="M1805" s="55">
        <f>(Table1[[#This Row],[Demand variability (COV)]]/100)*E1805</f>
        <v>1.4952000000000003</v>
      </c>
      <c r="N1805" s="55">
        <f>AVERAGE(Table1[[#This Row],[Lead Time (days)]],Table1[[#This Row],[Exp. Lead time]])</f>
        <v>66</v>
      </c>
      <c r="O1805" s="55">
        <f>(Table1[[#This Row],[Exp. Lead time]]-N1805)^2</f>
        <v>0</v>
      </c>
      <c r="P1805" s="55">
        <v>0</v>
      </c>
      <c r="Q1805" s="55">
        <f>1.64*SQRT(Table1[[#This Row],[Lead Time (days)]]*(M1805^2)+Table1[[#This Row],[APU
(units)]]*P1805)</f>
        <v>19.921182045083171</v>
      </c>
      <c r="R1805" s="58">
        <f>Table1[[#This Row],[Safety Stock]]+(E1805/30)*Table1[[#This Row],[Lead Time (days)]]</f>
        <v>1194.7211820450832</v>
      </c>
      <c r="S1805" s="58" t="str">
        <f>IF(Table1[[#This Row],[On Hand Stock (units)]]&gt;R1805,"yes","no")</f>
        <v>no</v>
      </c>
      <c r="T1805" s="59">
        <f>Table1[[#This Row],[On Hand Stock (units)]]-J1805</f>
        <v>-1.4166545642764845</v>
      </c>
      <c r="U1805" s="59">
        <f>Table1[[#This Row],[Exp. Lead time]]*Table1[[#This Row],[APU
(units)]]/30</f>
        <v>1174.8</v>
      </c>
      <c r="V1805" s="59">
        <f>Table1[[#This Row],[On Hand Stock (units)]]+U1805</f>
        <v>1600.5833454357235</v>
      </c>
      <c r="W1805" s="59" t="str">
        <f>IF(Table1[[#This Row],[On hand quantity after purchase]]&gt;Table1[[#This Row],[APU  Projection for oct]],"Yes","No")</f>
        <v>Yes</v>
      </c>
      <c r="X1805" s="59">
        <f>AE1805-Table1[[#This Row],[On Hand Stock (units)]]</f>
        <v>28241.651010564274</v>
      </c>
      <c r="Y1805" s="59">
        <f>MAX(Table1[[#This Row],[Qty required to meet next quarter]],Table1[[#This Row],[MOQ/One lead time demand]])</f>
        <v>28241.651010564274</v>
      </c>
      <c r="Z1805" s="59">
        <f>Table1[[#This Row],[Qty to purchase]]*Table1[[#This Row],[Std. Price ($)]]</f>
        <v>842296.79197920568</v>
      </c>
      <c r="AA1805" s="59"/>
      <c r="AB1805" s="59"/>
      <c r="AC1805" s="61">
        <f>Table1[[#This Row],[On Hand Stock (units)]]-(12*Table1[[#This Row],[APU
(units)]])</f>
        <v>-5982.2166545642767</v>
      </c>
      <c r="AD1805" s="64">
        <v>961.19999999999982</v>
      </c>
      <c r="AE1805" s="65">
        <f>AD1805*Table1[[#This Row],[Std. Price ($)]]</f>
        <v>28667.434355999998</v>
      </c>
    </row>
    <row r="1806" spans="1:31" ht="18.5" x14ac:dyDescent="0.35">
      <c r="A1806" s="46">
        <v>27439.583540915512</v>
      </c>
      <c r="B1806" s="47">
        <v>15.385821</v>
      </c>
      <c r="C1806" s="47">
        <v>41059.4768251606</v>
      </c>
      <c r="D1806" s="47">
        <f>Table1[[#This Row],[On-Hand Stock ($)]]/Table1[[#This Row],[Std. Price ($)]]</f>
        <v>2668.6568643402652</v>
      </c>
      <c r="E1806" s="48">
        <v>446</v>
      </c>
      <c r="F1806" s="49">
        <v>-0.4</v>
      </c>
      <c r="G1806" s="48">
        <v>0.85</v>
      </c>
      <c r="H1806" s="48">
        <v>1.72</v>
      </c>
      <c r="I1806" s="48">
        <v>87</v>
      </c>
      <c r="J1806" s="55">
        <f>Table1[[#This Row],[APU
(units)]]+(Table1[[#This Row],[APU Trend]]*Table1[[#This Row],[APU
(units)]])</f>
        <v>267.60000000000002</v>
      </c>
      <c r="K1806" s="55" t="str">
        <f>IF(Table1[[#This Row],[On Hand Stock (units)]]&gt;J1806,"Yes","No")</f>
        <v>Yes</v>
      </c>
      <c r="L1806" s="55">
        <f>Table1[[#This Row],[Lead Time (days)]]/Table1[[#This Row],[S-OTD]]</f>
        <v>102.35294117647059</v>
      </c>
      <c r="M1806" s="55">
        <f>(Table1[[#This Row],[Demand variability (COV)]]/100)*E1806</f>
        <v>7.6711999999999998</v>
      </c>
      <c r="N1806" s="55">
        <f>AVERAGE(Table1[[#This Row],[Lead Time (days)]],Table1[[#This Row],[Exp. Lead time]])</f>
        <v>94.676470588235304</v>
      </c>
      <c r="O1806" s="55">
        <f>(Table1[[#This Row],[Exp. Lead time]]-N1806)^2</f>
        <v>58.928200692041457</v>
      </c>
      <c r="P1806" s="55">
        <v>58.928200692041457</v>
      </c>
      <c r="Q1806" s="55">
        <f>1.64*SQRT(Table1[[#This Row],[Lead Time (days)]]*(M1806^2)+Table1[[#This Row],[APU
(units)]]*P1806)</f>
        <v>290.61657669365843</v>
      </c>
      <c r="R1806" s="58">
        <f>Table1[[#This Row],[Safety Stock]]+(E1806/30)*Table1[[#This Row],[Lead Time (days)]]</f>
        <v>1584.0165766936584</v>
      </c>
      <c r="S1806" s="58" t="str">
        <f>IF(Table1[[#This Row],[On Hand Stock (units)]]&gt;R1806,"yes","no")</f>
        <v>yes</v>
      </c>
      <c r="T1806" s="59">
        <f>Table1[[#This Row],[On Hand Stock (units)]]-J1806</f>
        <v>2401.0568643402653</v>
      </c>
      <c r="U1806" s="59">
        <f>Table1[[#This Row],[Exp. Lead time]]*Table1[[#This Row],[APU
(units)]]/30</f>
        <v>1521.6470588235295</v>
      </c>
      <c r="V1806" s="59">
        <f>Table1[[#This Row],[On Hand Stock (units)]]+U1806</f>
        <v>4190.3039231637949</v>
      </c>
      <c r="W1806" s="59" t="str">
        <f>IF(Table1[[#This Row],[On hand quantity after purchase]]&gt;Table1[[#This Row],[APU  Projection for oct]],"Yes","No")</f>
        <v>Yes</v>
      </c>
      <c r="X1806" s="59">
        <f>AE1806-Table1[[#This Row],[On Hand Stock (units)]]</f>
        <v>1448.588835259734</v>
      </c>
      <c r="Y1806" s="59">
        <f>MAX(Table1[[#This Row],[Qty required to meet next quarter]],Table1[[#This Row],[MOQ/One lead time demand]])</f>
        <v>1521.6470588235295</v>
      </c>
      <c r="Z1806" s="59">
        <f>Table1[[#This Row],[Qty to purchase]]*Table1[[#This Row],[Std. Price ($)]]</f>
        <v>23411.789272235295</v>
      </c>
      <c r="AA1806" s="59"/>
      <c r="AB1806" s="59"/>
      <c r="AC1806" s="61">
        <f>Table1[[#This Row],[On Hand Stock (units)]]-(12*Table1[[#This Row],[APU
(units)]])</f>
        <v>-2683.3431356597348</v>
      </c>
      <c r="AD1806" s="64">
        <v>267.59999999999997</v>
      </c>
      <c r="AE1806" s="65">
        <f>AD1806*Table1[[#This Row],[Std. Price ($)]]</f>
        <v>4117.2456995999992</v>
      </c>
    </row>
    <row r="1807" spans="1:31" ht="18.5" x14ac:dyDescent="0.35">
      <c r="A1807" s="46">
        <v>9994.2667041388322</v>
      </c>
      <c r="B1807" s="47">
        <v>23.300860000000004</v>
      </c>
      <c r="C1807" s="47">
        <v>7311.3667936993779</v>
      </c>
      <c r="D1807" s="47">
        <f>Table1[[#This Row],[On-Hand Stock ($)]]/Table1[[#This Row],[Std. Price ($)]]</f>
        <v>313.78098463745016</v>
      </c>
      <c r="E1807" s="48">
        <v>308</v>
      </c>
      <c r="F1807" s="49">
        <v>0.5</v>
      </c>
      <c r="G1807" s="48">
        <v>0.77</v>
      </c>
      <c r="H1807" s="48">
        <v>0.95</v>
      </c>
      <c r="I1807" s="48">
        <v>26</v>
      </c>
      <c r="J1807" s="55">
        <f>Table1[[#This Row],[APU
(units)]]+(Table1[[#This Row],[APU Trend]]*Table1[[#This Row],[APU
(units)]])</f>
        <v>462</v>
      </c>
      <c r="K1807" s="55" t="str">
        <f>IF(Table1[[#This Row],[On Hand Stock (units)]]&gt;J1807,"Yes","No")</f>
        <v>No</v>
      </c>
      <c r="L1807" s="55">
        <f>Table1[[#This Row],[Lead Time (days)]]/Table1[[#This Row],[S-OTD]]</f>
        <v>33.766233766233768</v>
      </c>
      <c r="M1807" s="55">
        <f>(Table1[[#This Row],[Demand variability (COV)]]/100)*E1807</f>
        <v>2.9259999999999997</v>
      </c>
      <c r="N1807" s="55">
        <f>AVERAGE(Table1[[#This Row],[Lead Time (days)]],Table1[[#This Row],[Exp. Lead time]])</f>
        <v>29.883116883116884</v>
      </c>
      <c r="O1807" s="55">
        <f>(Table1[[#This Row],[Exp. Lead time]]-N1807)^2</f>
        <v>15.078596727947383</v>
      </c>
      <c r="P1807" s="55">
        <v>15.078596727947383</v>
      </c>
      <c r="Q1807" s="55">
        <f>1.64*SQRT(Table1[[#This Row],[Lead Time (days)]]*(M1807^2)+Table1[[#This Row],[APU
(units)]]*P1807)</f>
        <v>114.41049720201237</v>
      </c>
      <c r="R1807" s="58">
        <f>Table1[[#This Row],[Safety Stock]]+(E1807/30)*Table1[[#This Row],[Lead Time (days)]]</f>
        <v>381.34383053534572</v>
      </c>
      <c r="S1807" s="58" t="str">
        <f>IF(Table1[[#This Row],[On Hand Stock (units)]]&gt;R1807,"yes","no")</f>
        <v>no</v>
      </c>
      <c r="T1807" s="59">
        <f>Table1[[#This Row],[On Hand Stock (units)]]-J1807</f>
        <v>-148.21901536254984</v>
      </c>
      <c r="U1807" s="59">
        <f>Table1[[#This Row],[Exp. Lead time]]*Table1[[#This Row],[APU
(units)]]/30</f>
        <v>346.66666666666669</v>
      </c>
      <c r="V1807" s="59">
        <f>Table1[[#This Row],[On Hand Stock (units)]]+U1807</f>
        <v>660.44765130411679</v>
      </c>
      <c r="W1807" s="59" t="str">
        <f>IF(Table1[[#This Row],[On hand quantity after purchase]]&gt;Table1[[#This Row],[APU  Projection for oct]],"Yes","No")</f>
        <v>Yes</v>
      </c>
      <c r="X1807" s="59">
        <f>AE1807-Table1[[#This Row],[On Hand Stock (units)]]</f>
        <v>42746.208295362558</v>
      </c>
      <c r="Y1807" s="59">
        <f>MAX(Table1[[#This Row],[Qty required to meet next quarter]],Table1[[#This Row],[MOQ/One lead time demand]])</f>
        <v>42746.208295362558</v>
      </c>
      <c r="Z1807" s="59">
        <f>Table1[[#This Row],[Qty to purchase]]*Table1[[#This Row],[Std. Price ($)]]</f>
        <v>996023.4150210818</v>
      </c>
      <c r="AA1807" s="59"/>
      <c r="AB1807" s="59"/>
      <c r="AC1807" s="61">
        <f>Table1[[#This Row],[On Hand Stock (units)]]-(12*Table1[[#This Row],[APU
(units)]])</f>
        <v>-3382.2190153625497</v>
      </c>
      <c r="AD1807" s="64">
        <v>1848</v>
      </c>
      <c r="AE1807" s="65">
        <f>AD1807*Table1[[#This Row],[Std. Price ($)]]</f>
        <v>43059.989280000009</v>
      </c>
    </row>
    <row r="1808" spans="1:31" ht="18.5" x14ac:dyDescent="0.35">
      <c r="A1808" s="46">
        <v>63165.453434969706</v>
      </c>
      <c r="B1808" s="47">
        <v>5.6703020000000004</v>
      </c>
      <c r="C1808" s="47">
        <v>7711.8732226020065</v>
      </c>
      <c r="D1808" s="47">
        <f>Table1[[#This Row],[On-Hand Stock ($)]]/Table1[[#This Row],[Std. Price ($)]]</f>
        <v>1360.046294289441</v>
      </c>
      <c r="E1808" s="48">
        <v>946</v>
      </c>
      <c r="F1808" s="49">
        <v>-0.4</v>
      </c>
      <c r="G1808" s="48">
        <v>0.82</v>
      </c>
      <c r="H1808" s="48">
        <v>0.25</v>
      </c>
      <c r="I1808" s="48">
        <v>76</v>
      </c>
      <c r="J1808" s="55">
        <f>Table1[[#This Row],[APU
(units)]]+(Table1[[#This Row],[APU Trend]]*Table1[[#This Row],[APU
(units)]])</f>
        <v>567.59999999999991</v>
      </c>
      <c r="K1808" s="55" t="str">
        <f>IF(Table1[[#This Row],[On Hand Stock (units)]]&gt;J1808,"Yes","No")</f>
        <v>Yes</v>
      </c>
      <c r="L1808" s="55">
        <f>Table1[[#This Row],[Lead Time (days)]]/Table1[[#This Row],[S-OTD]]</f>
        <v>92.682926829268297</v>
      </c>
      <c r="M1808" s="55">
        <f>(Table1[[#This Row],[Demand variability (COV)]]/100)*E1808</f>
        <v>2.3650000000000002</v>
      </c>
      <c r="N1808" s="55">
        <f>AVERAGE(Table1[[#This Row],[Lead Time (days)]],Table1[[#This Row],[Exp. Lead time]])</f>
        <v>84.341463414634148</v>
      </c>
      <c r="O1808" s="55">
        <f>(Table1[[#This Row],[Exp. Lead time]]-N1808)^2</f>
        <v>69.580011897679981</v>
      </c>
      <c r="P1808" s="55">
        <v>69.580011897679981</v>
      </c>
      <c r="Q1808" s="55">
        <f>1.64*SQRT(Table1[[#This Row],[Lead Time (days)]]*(M1808^2)+Table1[[#This Row],[APU
(units)]]*P1808)</f>
        <v>422.11375159423562</v>
      </c>
      <c r="R1808" s="58">
        <f>Table1[[#This Row],[Safety Stock]]+(E1808/30)*Table1[[#This Row],[Lead Time (days)]]</f>
        <v>2818.6470849275688</v>
      </c>
      <c r="S1808" s="58" t="str">
        <f>IF(Table1[[#This Row],[On Hand Stock (units)]]&gt;R1808,"yes","no")</f>
        <v>no</v>
      </c>
      <c r="T1808" s="59">
        <f>Table1[[#This Row],[On Hand Stock (units)]]-J1808</f>
        <v>792.44629428944108</v>
      </c>
      <c r="U1808" s="59">
        <f>Table1[[#This Row],[Exp. Lead time]]*Table1[[#This Row],[APU
(units)]]/30</f>
        <v>2922.6016260162601</v>
      </c>
      <c r="V1808" s="59">
        <f>Table1[[#This Row],[On Hand Stock (units)]]+U1808</f>
        <v>4282.6479203057006</v>
      </c>
      <c r="W1808" s="59" t="str">
        <f>IF(Table1[[#This Row],[On hand quantity after purchase]]&gt;Table1[[#This Row],[APU  Projection for oct]],"Yes","No")</f>
        <v>Yes</v>
      </c>
      <c r="X1808" s="59">
        <f>AE1808-Table1[[#This Row],[On Hand Stock (units)]]</f>
        <v>1858.4171209105566</v>
      </c>
      <c r="Y1808" s="59">
        <f>MAX(Table1[[#This Row],[Qty required to meet next quarter]],Table1[[#This Row],[MOQ/One lead time demand]])</f>
        <v>2922.6016260162601</v>
      </c>
      <c r="Z1808" s="59">
        <f>Table1[[#This Row],[Qty to purchase]]*Table1[[#This Row],[Std. Price ($)]]</f>
        <v>16572.033845203252</v>
      </c>
      <c r="AA1808" s="59"/>
      <c r="AB1808" s="59"/>
      <c r="AC1808" s="61">
        <f>Table1[[#This Row],[On Hand Stock (units)]]-(12*Table1[[#This Row],[APU
(units)]])</f>
        <v>-9991.953705710559</v>
      </c>
      <c r="AD1808" s="64">
        <v>567.59999999999957</v>
      </c>
      <c r="AE1808" s="65">
        <f>AD1808*Table1[[#This Row],[Std. Price ($)]]</f>
        <v>3218.4634151999976</v>
      </c>
    </row>
    <row r="1809" spans="1:31" ht="18.5" x14ac:dyDescent="0.35">
      <c r="A1809" s="46">
        <v>75443.064231183889</v>
      </c>
      <c r="B1809" s="47">
        <v>9.2361720000000016</v>
      </c>
      <c r="C1809" s="47">
        <v>2651.1965247248518</v>
      </c>
      <c r="D1809" s="47">
        <f>Table1[[#This Row],[On-Hand Stock ($)]]/Table1[[#This Row],[Std. Price ($)]]</f>
        <v>287.04494943628714</v>
      </c>
      <c r="E1809" s="48">
        <v>446</v>
      </c>
      <c r="F1809" s="49">
        <v>1.5</v>
      </c>
      <c r="G1809" s="48">
        <v>1</v>
      </c>
      <c r="H1809" s="48">
        <v>0.34</v>
      </c>
      <c r="I1809" s="48">
        <v>37</v>
      </c>
      <c r="J1809" s="55">
        <f>Table1[[#This Row],[APU
(units)]]+(Table1[[#This Row],[APU Trend]]*Table1[[#This Row],[APU
(units)]])</f>
        <v>1115</v>
      </c>
      <c r="K1809" s="55" t="str">
        <f>IF(Table1[[#This Row],[On Hand Stock (units)]]&gt;J1809,"Yes","No")</f>
        <v>No</v>
      </c>
      <c r="L1809" s="55">
        <f>Table1[[#This Row],[Lead Time (days)]]/Table1[[#This Row],[S-OTD]]</f>
        <v>37</v>
      </c>
      <c r="M1809" s="55">
        <f>(Table1[[#This Row],[Demand variability (COV)]]/100)*E1809</f>
        <v>1.5164000000000002</v>
      </c>
      <c r="N1809" s="55">
        <f>AVERAGE(Table1[[#This Row],[Lead Time (days)]],Table1[[#This Row],[Exp. Lead time]])</f>
        <v>37</v>
      </c>
      <c r="O1809" s="55">
        <f>(Table1[[#This Row],[Exp. Lead time]]-N1809)^2</f>
        <v>0</v>
      </c>
      <c r="P1809" s="55">
        <v>0</v>
      </c>
      <c r="Q1809" s="55">
        <f>1.64*SQRT(Table1[[#This Row],[Lead Time (days)]]*(M1809^2)+Table1[[#This Row],[APU
(units)]]*P1809)</f>
        <v>15.127197805548523</v>
      </c>
      <c r="R1809" s="58">
        <f>Table1[[#This Row],[Safety Stock]]+(E1809/30)*Table1[[#This Row],[Lead Time (days)]]</f>
        <v>565.1938644722153</v>
      </c>
      <c r="S1809" s="58" t="str">
        <f>IF(Table1[[#This Row],[On Hand Stock (units)]]&gt;R1809,"yes","no")</f>
        <v>no</v>
      </c>
      <c r="T1809" s="59">
        <f>Table1[[#This Row],[On Hand Stock (units)]]-J1809</f>
        <v>-827.9550505637128</v>
      </c>
      <c r="U1809" s="59">
        <f>Table1[[#This Row],[Exp. Lead time]]*Table1[[#This Row],[APU
(units)]]/30</f>
        <v>550.06666666666672</v>
      </c>
      <c r="V1809" s="59">
        <f>Table1[[#This Row],[On Hand Stock (units)]]+U1809</f>
        <v>837.1116161029538</v>
      </c>
      <c r="W1809" s="59" t="str">
        <f>IF(Table1[[#This Row],[On hand quantity after purchase]]&gt;Table1[[#This Row],[APU  Projection for oct]],"Yes","No")</f>
        <v>No</v>
      </c>
      <c r="X1809" s="59">
        <f>AE1809-Table1[[#This Row],[On Hand Stock (units)]]</f>
        <v>49144.947594563724</v>
      </c>
      <c r="Y1809" s="59">
        <f>MAX(Table1[[#This Row],[Qty required to meet next quarter]],Table1[[#This Row],[MOQ/One lead time demand]])</f>
        <v>49144.947594563724</v>
      </c>
      <c r="Z1809" s="59">
        <f>Table1[[#This Row],[Qty to purchase]]*Table1[[#This Row],[Std. Price ($)]]</f>
        <v>453911.18891437689</v>
      </c>
      <c r="AA1809" s="59"/>
      <c r="AB1809" s="59"/>
      <c r="AC1809" s="61">
        <f>Table1[[#This Row],[On Hand Stock (units)]]-(12*Table1[[#This Row],[APU
(units)]])</f>
        <v>-5064.9550505637126</v>
      </c>
      <c r="AD1809" s="64">
        <v>5352</v>
      </c>
      <c r="AE1809" s="65">
        <f>AD1809*Table1[[#This Row],[Std. Price ($)]]</f>
        <v>49431.992544000008</v>
      </c>
    </row>
    <row r="1810" spans="1:31" ht="18.5" x14ac:dyDescent="0.35">
      <c r="A1810" s="46">
        <v>99787.724628831085</v>
      </c>
      <c r="B1810" s="47">
        <v>9.2361500000000003</v>
      </c>
      <c r="C1810" s="47">
        <v>2651.1917951086343</v>
      </c>
      <c r="D1810" s="47">
        <f>Table1[[#This Row],[On-Hand Stock ($)]]/Table1[[#This Row],[Std. Price ($)]]</f>
        <v>287.04512108493628</v>
      </c>
      <c r="E1810" s="48">
        <v>446</v>
      </c>
      <c r="F1810" s="49">
        <v>1.2</v>
      </c>
      <c r="G1810" s="48">
        <v>1</v>
      </c>
      <c r="H1810" s="48">
        <v>0.34</v>
      </c>
      <c r="I1810" s="48">
        <v>37</v>
      </c>
      <c r="J1810" s="55">
        <f>Table1[[#This Row],[APU
(units)]]+(Table1[[#This Row],[APU Trend]]*Table1[[#This Row],[APU
(units)]])</f>
        <v>981.19999999999993</v>
      </c>
      <c r="K1810" s="55" t="str">
        <f>IF(Table1[[#This Row],[On Hand Stock (units)]]&gt;J1810,"Yes","No")</f>
        <v>No</v>
      </c>
      <c r="L1810" s="55">
        <f>Table1[[#This Row],[Lead Time (days)]]/Table1[[#This Row],[S-OTD]]</f>
        <v>37</v>
      </c>
      <c r="M1810" s="55">
        <f>(Table1[[#This Row],[Demand variability (COV)]]/100)*E1810</f>
        <v>1.5164000000000002</v>
      </c>
      <c r="N1810" s="55">
        <f>AVERAGE(Table1[[#This Row],[Lead Time (days)]],Table1[[#This Row],[Exp. Lead time]])</f>
        <v>37</v>
      </c>
      <c r="O1810" s="55">
        <f>(Table1[[#This Row],[Exp. Lead time]]-N1810)^2</f>
        <v>0</v>
      </c>
      <c r="P1810" s="55">
        <v>0</v>
      </c>
      <c r="Q1810" s="55">
        <f>1.64*SQRT(Table1[[#This Row],[Lead Time (days)]]*(M1810^2)+Table1[[#This Row],[APU
(units)]]*P1810)</f>
        <v>15.127197805548523</v>
      </c>
      <c r="R1810" s="58">
        <f>Table1[[#This Row],[Safety Stock]]+(E1810/30)*Table1[[#This Row],[Lead Time (days)]]</f>
        <v>565.1938644722153</v>
      </c>
      <c r="S1810" s="58" t="str">
        <f>IF(Table1[[#This Row],[On Hand Stock (units)]]&gt;R1810,"yes","no")</f>
        <v>no</v>
      </c>
      <c r="T1810" s="59">
        <f>Table1[[#This Row],[On Hand Stock (units)]]-J1810</f>
        <v>-694.15487891506359</v>
      </c>
      <c r="U1810" s="59">
        <f>Table1[[#This Row],[Exp. Lead time]]*Table1[[#This Row],[APU
(units)]]/30</f>
        <v>550.06666666666672</v>
      </c>
      <c r="V1810" s="59">
        <f>Table1[[#This Row],[On Hand Stock (units)]]+U1810</f>
        <v>837.11178775160306</v>
      </c>
      <c r="W1810" s="59" t="str">
        <f>IF(Table1[[#This Row],[On hand quantity after purchase]]&gt;Table1[[#This Row],[APU  Projection for oct]],"Yes","No")</f>
        <v>No</v>
      </c>
      <c r="X1810" s="59">
        <f>AE1810-Table1[[#This Row],[On Hand Stock (units)]]</f>
        <v>41730.048458915066</v>
      </c>
      <c r="Y1810" s="59">
        <f>MAX(Table1[[#This Row],[Qty required to meet next quarter]],Table1[[#This Row],[MOQ/One lead time demand]])</f>
        <v>41730.048458915066</v>
      </c>
      <c r="Z1810" s="59">
        <f>Table1[[#This Row],[Qty to purchase]]*Table1[[#This Row],[Std. Price ($)]]</f>
        <v>385424.98707380838</v>
      </c>
      <c r="AA1810" s="59"/>
      <c r="AB1810" s="59"/>
      <c r="AC1810" s="61">
        <f>Table1[[#This Row],[On Hand Stock (units)]]-(12*Table1[[#This Row],[APU
(units)]])</f>
        <v>-5064.954878915064</v>
      </c>
      <c r="AD1810" s="64">
        <v>4549.2</v>
      </c>
      <c r="AE1810" s="65">
        <f>AD1810*Table1[[#This Row],[Std. Price ($)]]</f>
        <v>42017.093580000001</v>
      </c>
    </row>
    <row r="1811" spans="1:31" ht="18.5" x14ac:dyDescent="0.35">
      <c r="A1811" s="46">
        <v>20353.366089673742</v>
      </c>
      <c r="B1811" s="47">
        <v>39.890884000000007</v>
      </c>
      <c r="C1811" s="47">
        <v>116998.47719993682</v>
      </c>
      <c r="D1811" s="47">
        <f>Table1[[#This Row],[On-Hand Stock ($)]]/Table1[[#This Row],[Std. Price ($)]]</f>
        <v>2932.9627591089934</v>
      </c>
      <c r="E1811" s="48">
        <v>688</v>
      </c>
      <c r="F1811" s="49">
        <v>1.2</v>
      </c>
      <c r="G1811" s="48">
        <v>0.82</v>
      </c>
      <c r="H1811" s="48">
        <v>1.06</v>
      </c>
      <c r="I1811" s="48">
        <v>101</v>
      </c>
      <c r="J1811" s="55">
        <f>Table1[[#This Row],[APU
(units)]]+(Table1[[#This Row],[APU Trend]]*Table1[[#This Row],[APU
(units)]])</f>
        <v>1513.6</v>
      </c>
      <c r="K1811" s="55" t="str">
        <f>IF(Table1[[#This Row],[On Hand Stock (units)]]&gt;J1811,"Yes","No")</f>
        <v>Yes</v>
      </c>
      <c r="L1811" s="55">
        <f>Table1[[#This Row],[Lead Time (days)]]/Table1[[#This Row],[S-OTD]]</f>
        <v>123.17073170731707</v>
      </c>
      <c r="M1811" s="55">
        <f>(Table1[[#This Row],[Demand variability (COV)]]/100)*E1811</f>
        <v>7.2927999999999997</v>
      </c>
      <c r="N1811" s="55">
        <f>AVERAGE(Table1[[#This Row],[Lead Time (days)]],Table1[[#This Row],[Exp. Lead time]])</f>
        <v>112.08536585365854</v>
      </c>
      <c r="O1811" s="55">
        <f>(Table1[[#This Row],[Exp. Lead time]]-N1811)^2</f>
        <v>122.88533610945851</v>
      </c>
      <c r="P1811" s="55">
        <v>122.88533610945851</v>
      </c>
      <c r="Q1811" s="55">
        <f>1.64*SQRT(Table1[[#This Row],[Lead Time (days)]]*(M1811^2)+Table1[[#This Row],[APU
(units)]]*P1811)</f>
        <v>491.77250498616019</v>
      </c>
      <c r="R1811" s="58">
        <f>Table1[[#This Row],[Safety Stock]]+(E1811/30)*Table1[[#This Row],[Lead Time (days)]]</f>
        <v>2808.039171652827</v>
      </c>
      <c r="S1811" s="58" t="str">
        <f>IF(Table1[[#This Row],[On Hand Stock (units)]]&gt;R1811,"yes","no")</f>
        <v>yes</v>
      </c>
      <c r="T1811" s="59">
        <f>Table1[[#This Row],[On Hand Stock (units)]]-J1811</f>
        <v>1419.3627591089935</v>
      </c>
      <c r="U1811" s="59">
        <f>Table1[[#This Row],[Exp. Lead time]]*Table1[[#This Row],[APU
(units)]]/30</f>
        <v>2824.7154471544713</v>
      </c>
      <c r="V1811" s="59">
        <f>Table1[[#This Row],[On Hand Stock (units)]]+U1811</f>
        <v>5757.6782062634647</v>
      </c>
      <c r="W1811" s="59" t="str">
        <f>IF(Table1[[#This Row],[On hand quantity after purchase]]&gt;Table1[[#This Row],[APU  Projection for oct]],"Yes","No")</f>
        <v>Yes</v>
      </c>
      <c r="X1811" s="59">
        <f>AE1811-Table1[[#This Row],[On Hand Stock (units)]]</f>
        <v>277005.30479929107</v>
      </c>
      <c r="Y1811" s="59">
        <f>MAX(Table1[[#This Row],[Qty required to meet next quarter]],Table1[[#This Row],[MOQ/One lead time demand]])</f>
        <v>277005.30479929107</v>
      </c>
      <c r="Z1811" s="59">
        <f>Table1[[#This Row],[Qty to purchase]]*Table1[[#This Row],[Std. Price ($)]]</f>
        <v>11049986.481133165</v>
      </c>
      <c r="AA1811" s="59"/>
      <c r="AB1811" s="59"/>
      <c r="AC1811" s="61">
        <f>Table1[[#This Row],[On Hand Stock (units)]]-(12*Table1[[#This Row],[APU
(units)]])</f>
        <v>-5323.0372408910061</v>
      </c>
      <c r="AD1811" s="64">
        <v>7017.5999999999995</v>
      </c>
      <c r="AE1811" s="65">
        <f>AD1811*Table1[[#This Row],[Std. Price ($)]]</f>
        <v>279938.26755840005</v>
      </c>
    </row>
    <row r="1812" spans="1:31" ht="18.5" x14ac:dyDescent="0.35">
      <c r="A1812" s="46">
        <v>49338.573705234514</v>
      </c>
      <c r="B1812" s="47">
        <v>8.3476250000000007</v>
      </c>
      <c r="C1812" s="47">
        <v>9230.2580044033348</v>
      </c>
      <c r="D1812" s="47">
        <f>Table1[[#This Row],[On-Hand Stock ($)]]/Table1[[#This Row],[Std. Price ($)]]</f>
        <v>1105.7346256454182</v>
      </c>
      <c r="E1812" s="48">
        <v>608</v>
      </c>
      <c r="F1812" s="49">
        <v>-0.1</v>
      </c>
      <c r="G1812" s="48">
        <v>1</v>
      </c>
      <c r="H1812" s="48">
        <v>1.23</v>
      </c>
      <c r="I1812" s="48">
        <v>35</v>
      </c>
      <c r="J1812" s="55">
        <f>Table1[[#This Row],[APU
(units)]]+(Table1[[#This Row],[APU Trend]]*Table1[[#This Row],[APU
(units)]])</f>
        <v>547.20000000000005</v>
      </c>
      <c r="K1812" s="55" t="str">
        <f>IF(Table1[[#This Row],[On Hand Stock (units)]]&gt;J1812,"Yes","No")</f>
        <v>Yes</v>
      </c>
      <c r="L1812" s="55">
        <f>Table1[[#This Row],[Lead Time (days)]]/Table1[[#This Row],[S-OTD]]</f>
        <v>35</v>
      </c>
      <c r="M1812" s="55">
        <f>(Table1[[#This Row],[Demand variability (COV)]]/100)*E1812</f>
        <v>7.4783999999999997</v>
      </c>
      <c r="N1812" s="55">
        <f>AVERAGE(Table1[[#This Row],[Lead Time (days)]],Table1[[#This Row],[Exp. Lead time]])</f>
        <v>35</v>
      </c>
      <c r="O1812" s="55">
        <f>(Table1[[#This Row],[Exp. Lead time]]-N1812)^2</f>
        <v>0</v>
      </c>
      <c r="P1812" s="55">
        <v>0</v>
      </c>
      <c r="Q1812" s="55">
        <f>1.64*SQRT(Table1[[#This Row],[Lead Time (days)]]*(M1812^2)+Table1[[#This Row],[APU
(units)]]*P1812)</f>
        <v>72.558210121888749</v>
      </c>
      <c r="R1812" s="58">
        <f>Table1[[#This Row],[Safety Stock]]+(E1812/30)*Table1[[#This Row],[Lead Time (days)]]</f>
        <v>781.89154345522206</v>
      </c>
      <c r="S1812" s="58" t="str">
        <f>IF(Table1[[#This Row],[On Hand Stock (units)]]&gt;R1812,"yes","no")</f>
        <v>yes</v>
      </c>
      <c r="T1812" s="59">
        <f>Table1[[#This Row],[On Hand Stock (units)]]-J1812</f>
        <v>558.53462564541815</v>
      </c>
      <c r="U1812" s="59">
        <f>Table1[[#This Row],[Exp. Lead time]]*Table1[[#This Row],[APU
(units)]]/30</f>
        <v>709.33333333333337</v>
      </c>
      <c r="V1812" s="59">
        <f>Table1[[#This Row],[On Hand Stock (units)]]+U1812</f>
        <v>1815.0679589787514</v>
      </c>
      <c r="W1812" s="59" t="str">
        <f>IF(Table1[[#This Row],[On hand quantity after purchase]]&gt;Table1[[#This Row],[APU  Projection for oct]],"Yes","No")</f>
        <v>Yes</v>
      </c>
      <c r="X1812" s="59">
        <f>AE1812-Table1[[#This Row],[On Hand Stock (units)]]</f>
        <v>11075.119774354582</v>
      </c>
      <c r="Y1812" s="59">
        <f>MAX(Table1[[#This Row],[Qty required to meet next quarter]],Table1[[#This Row],[MOQ/One lead time demand]])</f>
        <v>11075.119774354582</v>
      </c>
      <c r="Z1812" s="59">
        <f>Table1[[#This Row],[Qty to purchase]]*Table1[[#This Row],[Std. Price ($)]]</f>
        <v>92450.946706396673</v>
      </c>
      <c r="AA1812" s="59"/>
      <c r="AB1812" s="59"/>
      <c r="AC1812" s="61">
        <f>Table1[[#This Row],[On Hand Stock (units)]]-(12*Table1[[#This Row],[APU
(units)]])</f>
        <v>-6190.2653743545816</v>
      </c>
      <c r="AD1812" s="64">
        <v>1459.1999999999998</v>
      </c>
      <c r="AE1812" s="65">
        <f>AD1812*Table1[[#This Row],[Std. Price ($)]]</f>
        <v>12180.8544</v>
      </c>
    </row>
    <row r="1813" spans="1:31" ht="18.5" x14ac:dyDescent="0.35">
      <c r="A1813" s="46">
        <v>52913.965990314238</v>
      </c>
      <c r="B1813" s="47">
        <v>5.54169</v>
      </c>
      <c r="C1813" s="47">
        <v>1073.1735817327994</v>
      </c>
      <c r="D1813" s="47">
        <f>Table1[[#This Row],[On-Hand Stock ($)]]/Table1[[#This Row],[Std. Price ($)]]</f>
        <v>193.65456778217464</v>
      </c>
      <c r="E1813" s="48">
        <v>478</v>
      </c>
      <c r="F1813" s="49">
        <v>-0.4</v>
      </c>
      <c r="G1813" s="48">
        <v>0.7</v>
      </c>
      <c r="H1813" s="48">
        <v>0.54</v>
      </c>
      <c r="I1813" s="48">
        <v>16</v>
      </c>
      <c r="J1813" s="55">
        <f>Table1[[#This Row],[APU
(units)]]+(Table1[[#This Row],[APU Trend]]*Table1[[#This Row],[APU
(units)]])</f>
        <v>286.79999999999995</v>
      </c>
      <c r="K1813" s="55" t="str">
        <f>IF(Table1[[#This Row],[On Hand Stock (units)]]&gt;J1813,"Yes","No")</f>
        <v>No</v>
      </c>
      <c r="L1813" s="55">
        <f>Table1[[#This Row],[Lead Time (days)]]/Table1[[#This Row],[S-OTD]]</f>
        <v>22.857142857142858</v>
      </c>
      <c r="M1813" s="55">
        <f>(Table1[[#This Row],[Demand variability (COV)]]/100)*E1813</f>
        <v>2.5811999999999999</v>
      </c>
      <c r="N1813" s="55">
        <f>AVERAGE(Table1[[#This Row],[Lead Time (days)]],Table1[[#This Row],[Exp. Lead time]])</f>
        <v>19.428571428571431</v>
      </c>
      <c r="O1813" s="55">
        <f>(Table1[[#This Row],[Exp. Lead time]]-N1813)^2</f>
        <v>11.755102040816316</v>
      </c>
      <c r="P1813" s="55">
        <v>11.755102040816316</v>
      </c>
      <c r="Q1813" s="55">
        <f>1.64*SQRT(Table1[[#This Row],[Lead Time (days)]]*(M1813^2)+Table1[[#This Row],[APU
(units)]]*P1813)</f>
        <v>124.09437179691838</v>
      </c>
      <c r="R1813" s="58">
        <f>Table1[[#This Row],[Safety Stock]]+(E1813/30)*Table1[[#This Row],[Lead Time (days)]]</f>
        <v>379.02770513025172</v>
      </c>
      <c r="S1813" s="58" t="str">
        <f>IF(Table1[[#This Row],[On Hand Stock (units)]]&gt;R1813,"yes","no")</f>
        <v>no</v>
      </c>
      <c r="T1813" s="59">
        <f>Table1[[#This Row],[On Hand Stock (units)]]-J1813</f>
        <v>-93.145432217825316</v>
      </c>
      <c r="U1813" s="59">
        <f>Table1[[#This Row],[Exp. Lead time]]*Table1[[#This Row],[APU
(units)]]/30</f>
        <v>364.1904761904762</v>
      </c>
      <c r="V1813" s="59">
        <f>Table1[[#This Row],[On Hand Stock (units)]]+U1813</f>
        <v>557.84504397265084</v>
      </c>
      <c r="W1813" s="59" t="str">
        <f>IF(Table1[[#This Row],[On hand quantity after purchase]]&gt;Table1[[#This Row],[APU  Projection for oct]],"Yes","No")</f>
        <v>Yes</v>
      </c>
      <c r="X1813" s="59">
        <f>AE1813-Table1[[#This Row],[On Hand Stock (units)]]</f>
        <v>1395.7021242178241</v>
      </c>
      <c r="Y1813" s="59">
        <f>MAX(Table1[[#This Row],[Qty required to meet next quarter]],Table1[[#This Row],[MOQ/One lead time demand]])</f>
        <v>1395.7021242178241</v>
      </c>
      <c r="Z1813" s="59">
        <f>Table1[[#This Row],[Qty to purchase]]*Table1[[#This Row],[Std. Price ($)]]</f>
        <v>7734.5485047566735</v>
      </c>
      <c r="AA1813" s="59"/>
      <c r="AB1813" s="59"/>
      <c r="AC1813" s="61">
        <f>Table1[[#This Row],[On Hand Stock (units)]]-(12*Table1[[#This Row],[APU
(units)]])</f>
        <v>-5542.345432217825</v>
      </c>
      <c r="AD1813" s="64">
        <v>286.79999999999978</v>
      </c>
      <c r="AE1813" s="65">
        <f>AD1813*Table1[[#This Row],[Std. Price ($)]]</f>
        <v>1589.3566919999987</v>
      </c>
    </row>
    <row r="1814" spans="1:31" ht="18.5" x14ac:dyDescent="0.35">
      <c r="A1814" s="46">
        <v>36628.594904484424</v>
      </c>
      <c r="B1814" s="47">
        <v>8.1488659999999999</v>
      </c>
      <c r="C1814" s="47">
        <v>1151.9864292212205</v>
      </c>
      <c r="D1814" s="47">
        <f>Table1[[#This Row],[On-Hand Stock ($)]]/Table1[[#This Row],[Std. Price ($)]]</f>
        <v>141.36769818293988</v>
      </c>
      <c r="E1814" s="48">
        <v>204</v>
      </c>
      <c r="F1814" s="49">
        <v>0.2</v>
      </c>
      <c r="G1814" s="48">
        <v>0.82</v>
      </c>
      <c r="H1814" s="48">
        <v>0.25</v>
      </c>
      <c r="I1814" s="48">
        <v>35</v>
      </c>
      <c r="J1814" s="55">
        <f>Table1[[#This Row],[APU
(units)]]+(Table1[[#This Row],[APU Trend]]*Table1[[#This Row],[APU
(units)]])</f>
        <v>244.8</v>
      </c>
      <c r="K1814" s="55" t="str">
        <f>IF(Table1[[#This Row],[On Hand Stock (units)]]&gt;J1814,"Yes","No")</f>
        <v>No</v>
      </c>
      <c r="L1814" s="55">
        <f>Table1[[#This Row],[Lead Time (days)]]/Table1[[#This Row],[S-OTD]]</f>
        <v>42.682926829268297</v>
      </c>
      <c r="M1814" s="55">
        <f>(Table1[[#This Row],[Demand variability (COV)]]/100)*E1814</f>
        <v>0.51</v>
      </c>
      <c r="N1814" s="55">
        <f>AVERAGE(Table1[[#This Row],[Lead Time (days)]],Table1[[#This Row],[Exp. Lead time]])</f>
        <v>38.841463414634148</v>
      </c>
      <c r="O1814" s="55">
        <f>(Table1[[#This Row],[Exp. Lead time]]-N1814)^2</f>
        <v>14.756841165972652</v>
      </c>
      <c r="P1814" s="55">
        <v>14.756841165972652</v>
      </c>
      <c r="Q1814" s="55">
        <f>1.64*SQRT(Table1[[#This Row],[Lead Time (days)]]*(M1814^2)+Table1[[#This Row],[APU
(units)]]*P1814)</f>
        <v>90.117949230993986</v>
      </c>
      <c r="R1814" s="58">
        <f>Table1[[#This Row],[Safety Stock]]+(E1814/30)*Table1[[#This Row],[Lead Time (days)]]</f>
        <v>328.11794923099399</v>
      </c>
      <c r="S1814" s="58" t="str">
        <f>IF(Table1[[#This Row],[On Hand Stock (units)]]&gt;R1814,"yes","no")</f>
        <v>no</v>
      </c>
      <c r="T1814" s="59">
        <f>Table1[[#This Row],[On Hand Stock (units)]]-J1814</f>
        <v>-103.43230181706014</v>
      </c>
      <c r="U1814" s="59">
        <f>Table1[[#This Row],[Exp. Lead time]]*Table1[[#This Row],[APU
(units)]]/30</f>
        <v>290.2439024390244</v>
      </c>
      <c r="V1814" s="59">
        <f>Table1[[#This Row],[On Hand Stock (units)]]+U1814</f>
        <v>431.61160062196427</v>
      </c>
      <c r="W1814" s="59" t="str">
        <f>IF(Table1[[#This Row],[On hand quantity after purchase]]&gt;Table1[[#This Row],[APU  Projection for oct]],"Yes","No")</f>
        <v>Yes</v>
      </c>
      <c r="X1814" s="59">
        <f>AE1814-Table1[[#This Row],[On Hand Stock (units)]]</f>
        <v>6840.5806906170619</v>
      </c>
      <c r="Y1814" s="59">
        <f>MAX(Table1[[#This Row],[Qty required to meet next quarter]],Table1[[#This Row],[MOQ/One lead time demand]])</f>
        <v>6840.5806906170619</v>
      </c>
      <c r="Z1814" s="59">
        <f>Table1[[#This Row],[Qty to purchase]]*Table1[[#This Row],[Std. Price ($)]]</f>
        <v>55742.975410025894</v>
      </c>
      <c r="AA1814" s="59"/>
      <c r="AB1814" s="59"/>
      <c r="AC1814" s="61">
        <f>Table1[[#This Row],[On Hand Stock (units)]]-(12*Table1[[#This Row],[APU
(units)]])</f>
        <v>-2306.6323018170601</v>
      </c>
      <c r="AD1814" s="64">
        <v>856.80000000000018</v>
      </c>
      <c r="AE1814" s="65">
        <f>AD1814*Table1[[#This Row],[Std. Price ($)]]</f>
        <v>6981.9483888000013</v>
      </c>
    </row>
    <row r="1815" spans="1:31" ht="18.5" x14ac:dyDescent="0.35">
      <c r="A1815" s="46">
        <v>58870.793223079178</v>
      </c>
      <c r="B1815" s="47">
        <v>7.3538630000000014</v>
      </c>
      <c r="C1815" s="47">
        <v>5920.6255200974756</v>
      </c>
      <c r="D1815" s="47">
        <f>Table1[[#This Row],[On-Hand Stock ($)]]/Table1[[#This Row],[Std. Price ($)]]</f>
        <v>805.10413643787956</v>
      </c>
      <c r="E1815" s="48">
        <v>430</v>
      </c>
      <c r="F1815" s="49">
        <v>1.2</v>
      </c>
      <c r="G1815" s="48">
        <v>0.82</v>
      </c>
      <c r="H1815" s="48">
        <v>1.24</v>
      </c>
      <c r="I1815" s="48">
        <v>35</v>
      </c>
      <c r="J1815" s="55">
        <f>Table1[[#This Row],[APU
(units)]]+(Table1[[#This Row],[APU Trend]]*Table1[[#This Row],[APU
(units)]])</f>
        <v>946</v>
      </c>
      <c r="K1815" s="55" t="str">
        <f>IF(Table1[[#This Row],[On Hand Stock (units)]]&gt;J1815,"Yes","No")</f>
        <v>No</v>
      </c>
      <c r="L1815" s="55">
        <f>Table1[[#This Row],[Lead Time (days)]]/Table1[[#This Row],[S-OTD]]</f>
        <v>42.682926829268297</v>
      </c>
      <c r="M1815" s="55">
        <f>(Table1[[#This Row],[Demand variability (COV)]]/100)*E1815</f>
        <v>5.3319999999999999</v>
      </c>
      <c r="N1815" s="55">
        <f>AVERAGE(Table1[[#This Row],[Lead Time (days)]],Table1[[#This Row],[Exp. Lead time]])</f>
        <v>38.841463414634148</v>
      </c>
      <c r="O1815" s="55">
        <f>(Table1[[#This Row],[Exp. Lead time]]-N1815)^2</f>
        <v>14.756841165972652</v>
      </c>
      <c r="P1815" s="55">
        <v>14.756841165972652</v>
      </c>
      <c r="Q1815" s="55">
        <f>1.64*SQRT(Table1[[#This Row],[Lead Time (days)]]*(M1815^2)+Table1[[#This Row],[APU
(units)]]*P1815)</f>
        <v>140.50981306109557</v>
      </c>
      <c r="R1815" s="58">
        <f>Table1[[#This Row],[Safety Stock]]+(E1815/30)*Table1[[#This Row],[Lead Time (days)]]</f>
        <v>642.17647972776228</v>
      </c>
      <c r="S1815" s="58" t="str">
        <f>IF(Table1[[#This Row],[On Hand Stock (units)]]&gt;R1815,"yes","no")</f>
        <v>yes</v>
      </c>
      <c r="T1815" s="59">
        <f>Table1[[#This Row],[On Hand Stock (units)]]-J1815</f>
        <v>-140.89586356212044</v>
      </c>
      <c r="U1815" s="59">
        <f>Table1[[#This Row],[Exp. Lead time]]*Table1[[#This Row],[APU
(units)]]/30</f>
        <v>611.78861788617894</v>
      </c>
      <c r="V1815" s="59">
        <f>Table1[[#This Row],[On Hand Stock (units)]]+U1815</f>
        <v>1416.8927543240584</v>
      </c>
      <c r="W1815" s="59" t="str">
        <f>IF(Table1[[#This Row],[On hand quantity after purchase]]&gt;Table1[[#This Row],[APU  Projection for oct]],"Yes","No")</f>
        <v>Yes</v>
      </c>
      <c r="X1815" s="59">
        <f>AE1815-Table1[[#This Row],[On Hand Stock (units)]]</f>
        <v>31448.938981562125</v>
      </c>
      <c r="Y1815" s="59">
        <f>MAX(Table1[[#This Row],[Qty required to meet next quarter]],Table1[[#This Row],[MOQ/One lead time demand]])</f>
        <v>31448.938981562125</v>
      </c>
      <c r="Z1815" s="59">
        <f>Table1[[#This Row],[Qty to purchase]]*Table1[[#This Row],[Std. Price ($)]]</f>
        <v>231271.18876576744</v>
      </c>
      <c r="AA1815" s="59"/>
      <c r="AB1815" s="59"/>
      <c r="AC1815" s="61">
        <f>Table1[[#This Row],[On Hand Stock (units)]]-(12*Table1[[#This Row],[APU
(units)]])</f>
        <v>-4354.8958635621202</v>
      </c>
      <c r="AD1815" s="64">
        <v>4386</v>
      </c>
      <c r="AE1815" s="65">
        <f>AD1815*Table1[[#This Row],[Std. Price ($)]]</f>
        <v>32254.043118000005</v>
      </c>
    </row>
    <row r="1816" spans="1:31" ht="18.5" x14ac:dyDescent="0.35">
      <c r="A1816" s="46">
        <v>18093.398034942944</v>
      </c>
      <c r="B1816" s="47">
        <v>10.954790000000001</v>
      </c>
      <c r="C1816" s="47">
        <v>1588.5848483412601</v>
      </c>
      <c r="D1816" s="47">
        <f>Table1[[#This Row],[On-Hand Stock ($)]]/Table1[[#This Row],[Std. Price ($)]]</f>
        <v>145.0128070315597</v>
      </c>
      <c r="E1816" s="48">
        <v>196</v>
      </c>
      <c r="F1816" s="49">
        <v>0.2</v>
      </c>
      <c r="G1816" s="48">
        <v>1</v>
      </c>
      <c r="H1816" s="48">
        <v>0.93</v>
      </c>
      <c r="I1816" s="48">
        <v>23</v>
      </c>
      <c r="J1816" s="55">
        <f>Table1[[#This Row],[APU
(units)]]+(Table1[[#This Row],[APU Trend]]*Table1[[#This Row],[APU
(units)]])</f>
        <v>235.2</v>
      </c>
      <c r="K1816" s="55" t="str">
        <f>IF(Table1[[#This Row],[On Hand Stock (units)]]&gt;J1816,"Yes","No")</f>
        <v>No</v>
      </c>
      <c r="L1816" s="55">
        <f>Table1[[#This Row],[Lead Time (days)]]/Table1[[#This Row],[S-OTD]]</f>
        <v>23</v>
      </c>
      <c r="M1816" s="55">
        <f>(Table1[[#This Row],[Demand variability (COV)]]/100)*E1816</f>
        <v>1.8228000000000002</v>
      </c>
      <c r="N1816" s="55">
        <f>AVERAGE(Table1[[#This Row],[Lead Time (days)]],Table1[[#This Row],[Exp. Lead time]])</f>
        <v>23</v>
      </c>
      <c r="O1816" s="55">
        <f>(Table1[[#This Row],[Exp. Lead time]]-N1816)^2</f>
        <v>0</v>
      </c>
      <c r="P1816" s="55">
        <v>0</v>
      </c>
      <c r="Q1816" s="55">
        <f>1.64*SQRT(Table1[[#This Row],[Lead Time (days)]]*(M1816^2)+Table1[[#This Row],[APU
(units)]]*P1816)</f>
        <v>14.336620389138858</v>
      </c>
      <c r="R1816" s="58">
        <f>Table1[[#This Row],[Safety Stock]]+(E1816/30)*Table1[[#This Row],[Lead Time (days)]]</f>
        <v>164.60328705580551</v>
      </c>
      <c r="S1816" s="58" t="str">
        <f>IF(Table1[[#This Row],[On Hand Stock (units)]]&gt;R1816,"yes","no")</f>
        <v>no</v>
      </c>
      <c r="T1816" s="59">
        <f>Table1[[#This Row],[On Hand Stock (units)]]-J1816</f>
        <v>-90.187192968440286</v>
      </c>
      <c r="U1816" s="59">
        <f>Table1[[#This Row],[Exp. Lead time]]*Table1[[#This Row],[APU
(units)]]/30</f>
        <v>150.26666666666668</v>
      </c>
      <c r="V1816" s="59">
        <f>Table1[[#This Row],[On Hand Stock (units)]]+U1816</f>
        <v>295.27947369822641</v>
      </c>
      <c r="W1816" s="59" t="str">
        <f>IF(Table1[[#This Row],[On hand quantity after purchase]]&gt;Table1[[#This Row],[APU  Projection for oct]],"Yes","No")</f>
        <v>Yes</v>
      </c>
      <c r="X1816" s="59">
        <f>AE1816-Table1[[#This Row],[On Hand Stock (units)]]</f>
        <v>8872.9703209684412</v>
      </c>
      <c r="Y1816" s="59">
        <f>MAX(Table1[[#This Row],[Qty required to meet next quarter]],Table1[[#This Row],[MOQ/One lead time demand]])</f>
        <v>8872.9703209684412</v>
      </c>
      <c r="Z1816" s="59">
        <f>Table1[[#This Row],[Qty to purchase]]*Table1[[#This Row],[Std. Price ($)]]</f>
        <v>97201.526542441876</v>
      </c>
      <c r="AA1816" s="59"/>
      <c r="AB1816" s="59"/>
      <c r="AC1816" s="61">
        <f>Table1[[#This Row],[On Hand Stock (units)]]-(12*Table1[[#This Row],[APU
(units)]])</f>
        <v>-2206.9871929684405</v>
      </c>
      <c r="AD1816" s="64">
        <v>823.2</v>
      </c>
      <c r="AE1816" s="65">
        <f>AD1816*Table1[[#This Row],[Std. Price ($)]]</f>
        <v>9017.9831280000017</v>
      </c>
    </row>
    <row r="1817" spans="1:31" ht="18.5" x14ac:dyDescent="0.35">
      <c r="A1817" s="46">
        <v>54977.50853106851</v>
      </c>
      <c r="B1817" s="47">
        <v>290.56512100000003</v>
      </c>
      <c r="C1817" s="47">
        <v>63691.012375851235</v>
      </c>
      <c r="D1817" s="47">
        <f>Table1[[#This Row],[On-Hand Stock ($)]]/Table1[[#This Row],[Std. Price ($)]]</f>
        <v>219.19703286015263</v>
      </c>
      <c r="E1817" s="48">
        <v>592</v>
      </c>
      <c r="F1817" s="49">
        <v>0.2</v>
      </c>
      <c r="G1817" s="48">
        <v>0.7</v>
      </c>
      <c r="H1817" s="48">
        <v>0.52</v>
      </c>
      <c r="I1817" s="48">
        <v>16</v>
      </c>
      <c r="J1817" s="55">
        <f>Table1[[#This Row],[APU
(units)]]+(Table1[[#This Row],[APU Trend]]*Table1[[#This Row],[APU
(units)]])</f>
        <v>710.4</v>
      </c>
      <c r="K1817" s="55" t="str">
        <f>IF(Table1[[#This Row],[On Hand Stock (units)]]&gt;J1817,"Yes","No")</f>
        <v>No</v>
      </c>
      <c r="L1817" s="55">
        <f>Table1[[#This Row],[Lead Time (days)]]/Table1[[#This Row],[S-OTD]]</f>
        <v>22.857142857142858</v>
      </c>
      <c r="M1817" s="55">
        <f>(Table1[[#This Row],[Demand variability (COV)]]/100)*E1817</f>
        <v>3.0783999999999998</v>
      </c>
      <c r="N1817" s="55">
        <f>AVERAGE(Table1[[#This Row],[Lead Time (days)]],Table1[[#This Row],[Exp. Lead time]])</f>
        <v>19.428571428571431</v>
      </c>
      <c r="O1817" s="55">
        <f>(Table1[[#This Row],[Exp. Lead time]]-N1817)^2</f>
        <v>11.755102040816316</v>
      </c>
      <c r="P1817" s="55">
        <v>11.755102040816316</v>
      </c>
      <c r="Q1817" s="55">
        <f>1.64*SQRT(Table1[[#This Row],[Lead Time (days)]]*(M1817^2)+Table1[[#This Row],[APU
(units)]]*P1817)</f>
        <v>138.29241195322436</v>
      </c>
      <c r="R1817" s="58">
        <f>Table1[[#This Row],[Safety Stock]]+(E1817/30)*Table1[[#This Row],[Lead Time (days)]]</f>
        <v>454.02574528655771</v>
      </c>
      <c r="S1817" s="58" t="str">
        <f>IF(Table1[[#This Row],[On Hand Stock (units)]]&gt;R1817,"yes","no")</f>
        <v>no</v>
      </c>
      <c r="T1817" s="59">
        <f>Table1[[#This Row],[On Hand Stock (units)]]-J1817</f>
        <v>-491.20296713984737</v>
      </c>
      <c r="U1817" s="59">
        <f>Table1[[#This Row],[Exp. Lead time]]*Table1[[#This Row],[APU
(units)]]/30</f>
        <v>451.04761904761909</v>
      </c>
      <c r="V1817" s="59">
        <f>Table1[[#This Row],[On Hand Stock (units)]]+U1817</f>
        <v>670.24465190777175</v>
      </c>
      <c r="W1817" s="59" t="str">
        <f>IF(Table1[[#This Row],[On hand quantity after purchase]]&gt;Table1[[#This Row],[APU  Projection for oct]],"Yes","No")</f>
        <v>No</v>
      </c>
      <c r="X1817" s="59">
        <f>AE1817-Table1[[#This Row],[On Hand Stock (units)]]</f>
        <v>722241.91982153989</v>
      </c>
      <c r="Y1817" s="59">
        <f>MAX(Table1[[#This Row],[Qty required to meet next quarter]],Table1[[#This Row],[MOQ/One lead time demand]])</f>
        <v>722241.91982153989</v>
      </c>
      <c r="Z1817" s="59">
        <f>Table1[[#This Row],[Qty to purchase]]*Table1[[#This Row],[Std. Price ($)]]</f>
        <v>209858310.82421806</v>
      </c>
      <c r="AA1817" s="59"/>
      <c r="AB1817" s="59"/>
      <c r="AC1817" s="61">
        <f>Table1[[#This Row],[On Hand Stock (units)]]-(12*Table1[[#This Row],[APU
(units)]])</f>
        <v>-6884.8029671398472</v>
      </c>
      <c r="AD1817" s="64">
        <v>2486.3999999999996</v>
      </c>
      <c r="AE1817" s="65">
        <f>AD1817*Table1[[#This Row],[Std. Price ($)]]</f>
        <v>722461.11685440002</v>
      </c>
    </row>
    <row r="1818" spans="1:31" ht="18.5" x14ac:dyDescent="0.35">
      <c r="A1818" s="46">
        <v>92202.740403181728</v>
      </c>
      <c r="B1818" s="47">
        <v>9.0374130000000008</v>
      </c>
      <c r="C1818" s="47">
        <v>2918.1841708646002</v>
      </c>
      <c r="D1818" s="47">
        <f>Table1[[#This Row],[On-Hand Stock ($)]]/Table1[[#This Row],[Std. Price ($)]]</f>
        <v>322.90038873564811</v>
      </c>
      <c r="E1818" s="48">
        <v>204</v>
      </c>
      <c r="F1818" s="49">
        <v>-0.4</v>
      </c>
      <c r="G1818" s="48">
        <v>1</v>
      </c>
      <c r="H1818" s="48">
        <v>1</v>
      </c>
      <c r="I1818" s="48">
        <v>37</v>
      </c>
      <c r="J1818" s="55">
        <f>Table1[[#This Row],[APU
(units)]]+(Table1[[#This Row],[APU Trend]]*Table1[[#This Row],[APU
(units)]])</f>
        <v>122.39999999999999</v>
      </c>
      <c r="K1818" s="55" t="str">
        <f>IF(Table1[[#This Row],[On Hand Stock (units)]]&gt;J1818,"Yes","No")</f>
        <v>Yes</v>
      </c>
      <c r="L1818" s="55">
        <f>Table1[[#This Row],[Lead Time (days)]]/Table1[[#This Row],[S-OTD]]</f>
        <v>37</v>
      </c>
      <c r="M1818" s="55">
        <f>(Table1[[#This Row],[Demand variability (COV)]]/100)*E1818</f>
        <v>2.04</v>
      </c>
      <c r="N1818" s="55">
        <f>AVERAGE(Table1[[#This Row],[Lead Time (days)]],Table1[[#This Row],[Exp. Lead time]])</f>
        <v>37</v>
      </c>
      <c r="O1818" s="55">
        <f>(Table1[[#This Row],[Exp. Lead time]]-N1818)^2</f>
        <v>0</v>
      </c>
      <c r="P1818" s="55">
        <v>0</v>
      </c>
      <c r="Q1818" s="55">
        <f>1.64*SQRT(Table1[[#This Row],[Lead Time (days)]]*(M1818^2)+Table1[[#This Row],[APU
(units)]]*P1818)</f>
        <v>20.350490321365722</v>
      </c>
      <c r="R1818" s="58">
        <f>Table1[[#This Row],[Safety Stock]]+(E1818/30)*Table1[[#This Row],[Lead Time (days)]]</f>
        <v>271.95049032136569</v>
      </c>
      <c r="S1818" s="58" t="str">
        <f>IF(Table1[[#This Row],[On Hand Stock (units)]]&gt;R1818,"yes","no")</f>
        <v>yes</v>
      </c>
      <c r="T1818" s="59">
        <f>Table1[[#This Row],[On Hand Stock (units)]]-J1818</f>
        <v>200.50038873564813</v>
      </c>
      <c r="U1818" s="59">
        <f>Table1[[#This Row],[Exp. Lead time]]*Table1[[#This Row],[APU
(units)]]/30</f>
        <v>251.6</v>
      </c>
      <c r="V1818" s="59">
        <f>Table1[[#This Row],[On Hand Stock (units)]]+U1818</f>
        <v>574.50038873564813</v>
      </c>
      <c r="W1818" s="59" t="str">
        <f>IF(Table1[[#This Row],[On hand quantity after purchase]]&gt;Table1[[#This Row],[APU  Projection for oct]],"Yes","No")</f>
        <v>Yes</v>
      </c>
      <c r="X1818" s="59">
        <f>AE1818-Table1[[#This Row],[On Hand Stock (units)]]</f>
        <v>783.27896246435159</v>
      </c>
      <c r="Y1818" s="59">
        <f>MAX(Table1[[#This Row],[Qty required to meet next quarter]],Table1[[#This Row],[MOQ/One lead time demand]])</f>
        <v>783.27896246435159</v>
      </c>
      <c r="Z1818" s="59">
        <f>Table1[[#This Row],[Qty to purchase]]*Table1[[#This Row],[Std. Price ($)]]</f>
        <v>7078.815478001844</v>
      </c>
      <c r="AA1818" s="59"/>
      <c r="AB1818" s="59"/>
      <c r="AC1818" s="61">
        <f>Table1[[#This Row],[On Hand Stock (units)]]-(12*Table1[[#This Row],[APU
(units)]])</f>
        <v>-2125.099611264352</v>
      </c>
      <c r="AD1818" s="64">
        <v>122.39999999999995</v>
      </c>
      <c r="AE1818" s="65">
        <f>AD1818*Table1[[#This Row],[Std. Price ($)]]</f>
        <v>1106.1793511999997</v>
      </c>
    </row>
    <row r="1819" spans="1:31" ht="18.5" x14ac:dyDescent="0.35">
      <c r="A1819" s="46">
        <v>97544.603506592932</v>
      </c>
      <c r="B1819" s="47">
        <v>11.890098</v>
      </c>
      <c r="C1819" s="47">
        <v>16310.413467475713</v>
      </c>
      <c r="D1819" s="47">
        <f>Table1[[#This Row],[On-Hand Stock ($)]]/Table1[[#This Row],[Std. Price ($)]]</f>
        <v>1371.7644267924211</v>
      </c>
      <c r="E1819" s="48">
        <v>502</v>
      </c>
      <c r="F1819" s="49">
        <v>-0.4</v>
      </c>
      <c r="G1819" s="48">
        <v>0.75</v>
      </c>
      <c r="H1819" s="48">
        <v>0.96</v>
      </c>
      <c r="I1819" s="48">
        <v>66</v>
      </c>
      <c r="J1819" s="55">
        <f>Table1[[#This Row],[APU
(units)]]+(Table1[[#This Row],[APU Trend]]*Table1[[#This Row],[APU
(units)]])</f>
        <v>301.2</v>
      </c>
      <c r="K1819" s="55" t="str">
        <f>IF(Table1[[#This Row],[On Hand Stock (units)]]&gt;J1819,"Yes","No")</f>
        <v>Yes</v>
      </c>
      <c r="L1819" s="55">
        <f>Table1[[#This Row],[Lead Time (days)]]/Table1[[#This Row],[S-OTD]]</f>
        <v>88</v>
      </c>
      <c r="M1819" s="55">
        <f>(Table1[[#This Row],[Demand variability (COV)]]/100)*E1819</f>
        <v>4.8191999999999995</v>
      </c>
      <c r="N1819" s="55">
        <f>AVERAGE(Table1[[#This Row],[Lead Time (days)]],Table1[[#This Row],[Exp. Lead time]])</f>
        <v>77</v>
      </c>
      <c r="O1819" s="55">
        <f>(Table1[[#This Row],[Exp. Lead time]]-N1819)^2</f>
        <v>121</v>
      </c>
      <c r="P1819" s="55">
        <v>121</v>
      </c>
      <c r="Q1819" s="55">
        <f>1.64*SQRT(Table1[[#This Row],[Lead Time (days)]]*(M1819^2)+Table1[[#This Row],[APU
(units)]]*P1819)</f>
        <v>409.260774188494</v>
      </c>
      <c r="R1819" s="58">
        <f>Table1[[#This Row],[Safety Stock]]+(E1819/30)*Table1[[#This Row],[Lead Time (days)]]</f>
        <v>1513.6607741884941</v>
      </c>
      <c r="S1819" s="58" t="str">
        <f>IF(Table1[[#This Row],[On Hand Stock (units)]]&gt;R1819,"yes","no")</f>
        <v>no</v>
      </c>
      <c r="T1819" s="59">
        <f>Table1[[#This Row],[On Hand Stock (units)]]-J1819</f>
        <v>1070.564426792421</v>
      </c>
      <c r="U1819" s="59">
        <f>Table1[[#This Row],[Exp. Lead time]]*Table1[[#This Row],[APU
(units)]]/30</f>
        <v>1472.5333333333333</v>
      </c>
      <c r="V1819" s="59">
        <f>Table1[[#This Row],[On Hand Stock (units)]]+U1819</f>
        <v>2844.2977601257544</v>
      </c>
      <c r="W1819" s="59" t="str">
        <f>IF(Table1[[#This Row],[On hand quantity after purchase]]&gt;Table1[[#This Row],[APU  Projection for oct]],"Yes","No")</f>
        <v>Yes</v>
      </c>
      <c r="X1819" s="59">
        <f>AE1819-Table1[[#This Row],[On Hand Stock (units)]]</f>
        <v>2209.5330908075775</v>
      </c>
      <c r="Y1819" s="59">
        <f>MAX(Table1[[#This Row],[Qty required to meet next quarter]],Table1[[#This Row],[MOQ/One lead time demand]])</f>
        <v>2209.5330908075775</v>
      </c>
      <c r="Z1819" s="59">
        <f>Table1[[#This Row],[Qty to purchase]]*Table1[[#This Row],[Std. Price ($)]]</f>
        <v>26271.564983944998</v>
      </c>
      <c r="AA1819" s="59"/>
      <c r="AB1819" s="59"/>
      <c r="AC1819" s="61">
        <f>Table1[[#This Row],[On Hand Stock (units)]]-(12*Table1[[#This Row],[APU
(units)]])</f>
        <v>-4652.2355732075794</v>
      </c>
      <c r="AD1819" s="64">
        <v>301.19999999999987</v>
      </c>
      <c r="AE1819" s="65">
        <f>AD1819*Table1[[#This Row],[Std. Price ($)]]</f>
        <v>3581.2975175999986</v>
      </c>
    </row>
    <row r="1820" spans="1:31" ht="18.5" x14ac:dyDescent="0.35">
      <c r="A1820" s="46">
        <v>66898.450259183533</v>
      </c>
      <c r="B1820" s="47">
        <v>37.926735000000008</v>
      </c>
      <c r="C1820" s="47">
        <v>131594.09114767952</v>
      </c>
      <c r="D1820" s="47">
        <f>Table1[[#This Row],[On-Hand Stock ($)]]/Table1[[#This Row],[Std. Price ($)]]</f>
        <v>3469.6920562152131</v>
      </c>
      <c r="E1820" s="48">
        <v>624</v>
      </c>
      <c r="F1820" s="49">
        <v>0.6</v>
      </c>
      <c r="G1820" s="48">
        <v>0.8</v>
      </c>
      <c r="H1820" s="48">
        <v>1.07</v>
      </c>
      <c r="I1820" s="48">
        <v>130</v>
      </c>
      <c r="J1820" s="55">
        <f>Table1[[#This Row],[APU
(units)]]+(Table1[[#This Row],[APU Trend]]*Table1[[#This Row],[APU
(units)]])</f>
        <v>998.4</v>
      </c>
      <c r="K1820" s="55" t="str">
        <f>IF(Table1[[#This Row],[On Hand Stock (units)]]&gt;J1820,"Yes","No")</f>
        <v>Yes</v>
      </c>
      <c r="L1820" s="55">
        <f>Table1[[#This Row],[Lead Time (days)]]/Table1[[#This Row],[S-OTD]]</f>
        <v>162.5</v>
      </c>
      <c r="M1820" s="55">
        <f>(Table1[[#This Row],[Demand variability (COV)]]/100)*E1820</f>
        <v>6.676800000000001</v>
      </c>
      <c r="N1820" s="55">
        <f>AVERAGE(Table1[[#This Row],[Lead Time (days)]],Table1[[#This Row],[Exp. Lead time]])</f>
        <v>146.25</v>
      </c>
      <c r="O1820" s="55">
        <f>(Table1[[#This Row],[Exp. Lead time]]-N1820)^2</f>
        <v>264.0625</v>
      </c>
      <c r="P1820" s="55">
        <v>264.0625</v>
      </c>
      <c r="Q1820" s="55">
        <f>1.64*SQRT(Table1[[#This Row],[Lead Time (days)]]*(M1820^2)+Table1[[#This Row],[APU
(units)]]*P1820)</f>
        <v>677.32269144352415</v>
      </c>
      <c r="R1820" s="58">
        <f>Table1[[#This Row],[Safety Stock]]+(E1820/30)*Table1[[#This Row],[Lead Time (days)]]</f>
        <v>3381.322691443524</v>
      </c>
      <c r="S1820" s="58" t="str">
        <f>IF(Table1[[#This Row],[On Hand Stock (units)]]&gt;R1820,"yes","no")</f>
        <v>yes</v>
      </c>
      <c r="T1820" s="59">
        <f>Table1[[#This Row],[On Hand Stock (units)]]-J1820</f>
        <v>2471.2920562152131</v>
      </c>
      <c r="U1820" s="59">
        <f>Table1[[#This Row],[Exp. Lead time]]*Table1[[#This Row],[APU
(units)]]/30</f>
        <v>3380</v>
      </c>
      <c r="V1820" s="59">
        <f>Table1[[#This Row],[On Hand Stock (units)]]+U1820</f>
        <v>6849.6920562152136</v>
      </c>
      <c r="W1820" s="59" t="str">
        <f>IF(Table1[[#This Row],[On hand quantity after purchase]]&gt;Table1[[#This Row],[APU  Projection for oct]],"Yes","No")</f>
        <v>Yes</v>
      </c>
      <c r="X1820" s="59">
        <f>AE1820-Table1[[#This Row],[On Hand Stock (units)]]</f>
        <v>152727.7733677848</v>
      </c>
      <c r="Y1820" s="59">
        <f>MAX(Table1[[#This Row],[Qty required to meet next quarter]],Table1[[#This Row],[MOQ/One lead time demand]])</f>
        <v>152727.7733677848</v>
      </c>
      <c r="Z1820" s="59">
        <f>Table1[[#This Row],[Qty to purchase]]*Table1[[#This Row],[Std. Price ($)]]</f>
        <v>5792465.7876600325</v>
      </c>
      <c r="AA1820" s="59"/>
      <c r="AB1820" s="59"/>
      <c r="AC1820" s="61">
        <f>Table1[[#This Row],[On Hand Stock (units)]]-(12*Table1[[#This Row],[APU
(units)]])</f>
        <v>-4018.3079437847869</v>
      </c>
      <c r="AD1820" s="64">
        <v>4118.3999999999996</v>
      </c>
      <c r="AE1820" s="65">
        <f>AD1820*Table1[[#This Row],[Std. Price ($)]]</f>
        <v>156197.46542400002</v>
      </c>
    </row>
    <row r="1821" spans="1:31" ht="18.5" x14ac:dyDescent="0.35">
      <c r="A1821" s="46">
        <v>57445.501784406326</v>
      </c>
      <c r="B1821" s="47">
        <v>6.7923239999999998</v>
      </c>
      <c r="C1821" s="47">
        <v>7705.5105280331909</v>
      </c>
      <c r="D1821" s="47">
        <f>Table1[[#This Row],[On-Hand Stock ($)]]/Table1[[#This Row],[Std. Price ($)]]</f>
        <v>1134.4438999130771</v>
      </c>
      <c r="E1821" s="48">
        <v>736</v>
      </c>
      <c r="F1821" s="49">
        <v>-0.6</v>
      </c>
      <c r="G1821" s="48">
        <v>0.83</v>
      </c>
      <c r="H1821" s="48">
        <v>0.74</v>
      </c>
      <c r="I1821" s="48">
        <v>44</v>
      </c>
      <c r="J1821" s="55">
        <f>Table1[[#This Row],[APU
(units)]]+(Table1[[#This Row],[APU Trend]]*Table1[[#This Row],[APU
(units)]])</f>
        <v>294.40000000000003</v>
      </c>
      <c r="K1821" s="55" t="str">
        <f>IF(Table1[[#This Row],[On Hand Stock (units)]]&gt;J1821,"Yes","No")</f>
        <v>Yes</v>
      </c>
      <c r="L1821" s="55">
        <f>Table1[[#This Row],[Lead Time (days)]]/Table1[[#This Row],[S-OTD]]</f>
        <v>53.01204819277109</v>
      </c>
      <c r="M1821" s="55">
        <f>(Table1[[#This Row],[Demand variability (COV)]]/100)*E1821</f>
        <v>5.4464000000000006</v>
      </c>
      <c r="N1821" s="55">
        <f>AVERAGE(Table1[[#This Row],[Lead Time (days)]],Table1[[#This Row],[Exp. Lead time]])</f>
        <v>48.506024096385545</v>
      </c>
      <c r="O1821" s="55">
        <f>(Table1[[#This Row],[Exp. Lead time]]-N1821)^2</f>
        <v>20.304253157207167</v>
      </c>
      <c r="P1821" s="55">
        <v>20.304253157207167</v>
      </c>
      <c r="Q1821" s="55">
        <f>1.64*SQRT(Table1[[#This Row],[Lead Time (days)]]*(M1821^2)+Table1[[#This Row],[APU
(units)]]*P1821)</f>
        <v>209.05410283602916</v>
      </c>
      <c r="R1821" s="58">
        <f>Table1[[#This Row],[Safety Stock]]+(E1821/30)*Table1[[#This Row],[Lead Time (days)]]</f>
        <v>1288.5207695026959</v>
      </c>
      <c r="S1821" s="58" t="str">
        <f>IF(Table1[[#This Row],[On Hand Stock (units)]]&gt;R1821,"yes","no")</f>
        <v>no</v>
      </c>
      <c r="T1821" s="59">
        <f>Table1[[#This Row],[On Hand Stock (units)]]-J1821</f>
        <v>840.04389991307698</v>
      </c>
      <c r="U1821" s="59">
        <f>Table1[[#This Row],[Exp. Lead time]]*Table1[[#This Row],[APU
(units)]]/30</f>
        <v>1300.562248995984</v>
      </c>
      <c r="V1821" s="59">
        <f>Table1[[#This Row],[On Hand Stock (units)]]+U1821</f>
        <v>2435.0061489090613</v>
      </c>
      <c r="W1821" s="59" t="str">
        <f>IF(Table1[[#This Row],[On hand quantity after purchase]]&gt;Table1[[#This Row],[APU  Projection for oct]],"Yes","No")</f>
        <v>Yes</v>
      </c>
      <c r="X1821" s="59">
        <f>AE1821-Table1[[#This Row],[On Hand Stock (units)]]</f>
        <v>-4133.9341783130758</v>
      </c>
      <c r="Y1821" s="59">
        <f>MAX(Table1[[#This Row],[Qty required to meet next quarter]],Table1[[#This Row],[MOQ/One lead time demand]])</f>
        <v>1300.562248995984</v>
      </c>
      <c r="Z1821" s="59">
        <f>Table1[[#This Row],[Qty to purchase]]*Table1[[#This Row],[Std. Price ($)]]</f>
        <v>8833.840177349397</v>
      </c>
      <c r="AA1821" s="59"/>
      <c r="AB1821" s="59"/>
      <c r="AC1821" s="61">
        <f>Table1[[#This Row],[On Hand Stock (units)]]-(12*Table1[[#This Row],[APU
(units)]])</f>
        <v>-7697.5561000869229</v>
      </c>
      <c r="AD1821" s="64">
        <v>-441.59999999999985</v>
      </c>
      <c r="AE1821" s="65">
        <f>AD1821*Table1[[#This Row],[Std. Price ($)]]</f>
        <v>-2999.4902783999987</v>
      </c>
    </row>
    <row r="1822" spans="1:31" ht="18.5" x14ac:dyDescent="0.35">
      <c r="A1822" s="46">
        <v>14894.117286559505</v>
      </c>
      <c r="B1822" s="47">
        <v>29.707722000000004</v>
      </c>
      <c r="C1822" s="47">
        <v>45130.436331841942</v>
      </c>
      <c r="D1822" s="47">
        <f>Table1[[#This Row],[On-Hand Stock ($)]]/Table1[[#This Row],[Std. Price ($)]]</f>
        <v>1519.1483322700385</v>
      </c>
      <c r="E1822" s="48">
        <v>632</v>
      </c>
      <c r="F1822" s="49">
        <v>0.4</v>
      </c>
      <c r="G1822" s="48">
        <v>1</v>
      </c>
      <c r="H1822" s="48">
        <v>0.79</v>
      </c>
      <c r="I1822" s="48">
        <v>76</v>
      </c>
      <c r="J1822" s="55">
        <f>Table1[[#This Row],[APU
(units)]]+(Table1[[#This Row],[APU Trend]]*Table1[[#This Row],[APU
(units)]])</f>
        <v>884.8</v>
      </c>
      <c r="K1822" s="55" t="str">
        <f>IF(Table1[[#This Row],[On Hand Stock (units)]]&gt;J1822,"Yes","No")</f>
        <v>Yes</v>
      </c>
      <c r="L1822" s="55">
        <f>Table1[[#This Row],[Lead Time (days)]]/Table1[[#This Row],[S-OTD]]</f>
        <v>76</v>
      </c>
      <c r="M1822" s="55">
        <f>(Table1[[#This Row],[Demand variability (COV)]]/100)*E1822</f>
        <v>4.9928000000000008</v>
      </c>
      <c r="N1822" s="55">
        <f>AVERAGE(Table1[[#This Row],[Lead Time (days)]],Table1[[#This Row],[Exp. Lead time]])</f>
        <v>76</v>
      </c>
      <c r="O1822" s="55">
        <f>(Table1[[#This Row],[Exp. Lead time]]-N1822)^2</f>
        <v>0</v>
      </c>
      <c r="P1822" s="55">
        <v>0</v>
      </c>
      <c r="Q1822" s="55">
        <f>1.64*SQRT(Table1[[#This Row],[Lead Time (days)]]*(M1822^2)+Table1[[#This Row],[APU
(units)]]*P1822)</f>
        <v>71.383002916616405</v>
      </c>
      <c r="R1822" s="58">
        <f>Table1[[#This Row],[Safety Stock]]+(E1822/30)*Table1[[#This Row],[Lead Time (days)]]</f>
        <v>1672.4496695832829</v>
      </c>
      <c r="S1822" s="58" t="str">
        <f>IF(Table1[[#This Row],[On Hand Stock (units)]]&gt;R1822,"yes","no")</f>
        <v>no</v>
      </c>
      <c r="T1822" s="59">
        <f>Table1[[#This Row],[On Hand Stock (units)]]-J1822</f>
        <v>634.34833227003855</v>
      </c>
      <c r="U1822" s="59">
        <f>Table1[[#This Row],[Exp. Lead time]]*Table1[[#This Row],[APU
(units)]]/30</f>
        <v>1601.0666666666666</v>
      </c>
      <c r="V1822" s="59">
        <f>Table1[[#This Row],[On Hand Stock (units)]]+U1822</f>
        <v>3120.2149989367053</v>
      </c>
      <c r="W1822" s="59" t="str">
        <f>IF(Table1[[#This Row],[On hand quantity after purchase]]&gt;Table1[[#This Row],[APU  Projection for oct]],"Yes","No")</f>
        <v>Yes</v>
      </c>
      <c r="X1822" s="59">
        <f>AE1822-Table1[[#This Row],[On Hand Stock (units)]]</f>
        <v>99867.36530932998</v>
      </c>
      <c r="Y1822" s="59">
        <f>MAX(Table1[[#This Row],[Qty required to meet next quarter]],Table1[[#This Row],[MOQ/One lead time demand]])</f>
        <v>99867.36530932998</v>
      </c>
      <c r="Z1822" s="59">
        <f>Table1[[#This Row],[Qty to purchase]]*Table1[[#This Row],[Std. Price ($)]]</f>
        <v>2966831.9254820193</v>
      </c>
      <c r="AA1822" s="59"/>
      <c r="AB1822" s="59"/>
      <c r="AC1822" s="61">
        <f>Table1[[#This Row],[On Hand Stock (units)]]-(12*Table1[[#This Row],[APU
(units)]])</f>
        <v>-6064.8516677299613</v>
      </c>
      <c r="AD1822" s="64">
        <v>3412.8</v>
      </c>
      <c r="AE1822" s="65">
        <f>AD1822*Table1[[#This Row],[Std. Price ($)]]</f>
        <v>101386.51364160002</v>
      </c>
    </row>
    <row r="1823" spans="1:31" ht="18.5" x14ac:dyDescent="0.35">
      <c r="A1823" s="46">
        <v>73985.47922119248</v>
      </c>
      <c r="B1823" s="47">
        <v>6.7575970000000005</v>
      </c>
      <c r="C1823" s="47">
        <v>3541.5555650339634</v>
      </c>
      <c r="D1823" s="47">
        <f>Table1[[#This Row],[On-Hand Stock ($)]]/Table1[[#This Row],[Std. Price ($)]]</f>
        <v>524.08505050448605</v>
      </c>
      <c r="E1823" s="48">
        <v>858</v>
      </c>
      <c r="F1823" s="49">
        <v>1.2</v>
      </c>
      <c r="G1823" s="48">
        <v>0.82</v>
      </c>
      <c r="H1823" s="48">
        <v>0.31</v>
      </c>
      <c r="I1823" s="48">
        <v>31</v>
      </c>
      <c r="J1823" s="55">
        <f>Table1[[#This Row],[APU
(units)]]+(Table1[[#This Row],[APU Trend]]*Table1[[#This Row],[APU
(units)]])</f>
        <v>1887.6</v>
      </c>
      <c r="K1823" s="55" t="str">
        <f>IF(Table1[[#This Row],[On Hand Stock (units)]]&gt;J1823,"Yes","No")</f>
        <v>No</v>
      </c>
      <c r="L1823" s="55">
        <f>Table1[[#This Row],[Lead Time (days)]]/Table1[[#This Row],[S-OTD]]</f>
        <v>37.804878048780488</v>
      </c>
      <c r="M1823" s="55">
        <f>(Table1[[#This Row],[Demand variability (COV)]]/100)*E1823</f>
        <v>2.6597999999999997</v>
      </c>
      <c r="N1823" s="55">
        <f>AVERAGE(Table1[[#This Row],[Lead Time (days)]],Table1[[#This Row],[Exp. Lead time]])</f>
        <v>34.402439024390247</v>
      </c>
      <c r="O1823" s="55">
        <f>(Table1[[#This Row],[Exp. Lead time]]-N1823)^2</f>
        <v>11.57659131469361</v>
      </c>
      <c r="P1823" s="55">
        <v>11.57659131469361</v>
      </c>
      <c r="Q1823" s="55">
        <f>1.64*SQRT(Table1[[#This Row],[Lead Time (days)]]*(M1823^2)+Table1[[#This Row],[APU
(units)]]*P1823)</f>
        <v>165.24191065262059</v>
      </c>
      <c r="R1823" s="58">
        <f>Table1[[#This Row],[Safety Stock]]+(E1823/30)*Table1[[#This Row],[Lead Time (days)]]</f>
        <v>1051.8419106526205</v>
      </c>
      <c r="S1823" s="58" t="str">
        <f>IF(Table1[[#This Row],[On Hand Stock (units)]]&gt;R1823,"yes","no")</f>
        <v>no</v>
      </c>
      <c r="T1823" s="59">
        <f>Table1[[#This Row],[On Hand Stock (units)]]-J1823</f>
        <v>-1363.514949495514</v>
      </c>
      <c r="U1823" s="59">
        <f>Table1[[#This Row],[Exp. Lead time]]*Table1[[#This Row],[APU
(units)]]/30</f>
        <v>1081.219512195122</v>
      </c>
      <c r="V1823" s="59">
        <f>Table1[[#This Row],[On Hand Stock (units)]]+U1823</f>
        <v>1605.3045626996081</v>
      </c>
      <c r="W1823" s="59" t="str">
        <f>IF(Table1[[#This Row],[On hand quantity after purchase]]&gt;Table1[[#This Row],[APU  Projection for oct]],"Yes","No")</f>
        <v>No</v>
      </c>
      <c r="X1823" s="59">
        <f>AE1823-Table1[[#This Row],[On Hand Stock (units)]]</f>
        <v>58615.700854695504</v>
      </c>
      <c r="Y1823" s="59">
        <f>MAX(Table1[[#This Row],[Qty required to meet next quarter]],Table1[[#This Row],[MOQ/One lead time demand]])</f>
        <v>58615.700854695504</v>
      </c>
      <c r="Z1823" s="59">
        <f>Table1[[#This Row],[Qty to purchase]]*Table1[[#This Row],[Std. Price ($)]]</f>
        <v>396101.28424858779</v>
      </c>
      <c r="AA1823" s="59"/>
      <c r="AB1823" s="59"/>
      <c r="AC1823" s="61">
        <f>Table1[[#This Row],[On Hand Stock (units)]]-(12*Table1[[#This Row],[APU
(units)]])</f>
        <v>-9771.9149494955145</v>
      </c>
      <c r="AD1823" s="64">
        <v>8751.5999999999985</v>
      </c>
      <c r="AE1823" s="65">
        <f>AD1823*Table1[[#This Row],[Std. Price ($)]]</f>
        <v>59139.785905199991</v>
      </c>
    </row>
    <row r="1824" spans="1:31" ht="18.5" x14ac:dyDescent="0.35">
      <c r="A1824" s="46">
        <v>14429.984434806487</v>
      </c>
      <c r="B1824" s="47">
        <v>6.7575970000000005</v>
      </c>
      <c r="C1824" s="47">
        <v>3541.5555650339634</v>
      </c>
      <c r="D1824" s="47">
        <f>Table1[[#This Row],[On-Hand Stock ($)]]/Table1[[#This Row],[Std. Price ($)]]</f>
        <v>524.08505050448605</v>
      </c>
      <c r="E1824" s="48">
        <v>858</v>
      </c>
      <c r="F1824" s="49">
        <v>0.6</v>
      </c>
      <c r="G1824" s="48">
        <v>0.82</v>
      </c>
      <c r="H1824" s="48">
        <v>0.31</v>
      </c>
      <c r="I1824" s="48">
        <v>31</v>
      </c>
      <c r="J1824" s="55">
        <f>Table1[[#This Row],[APU
(units)]]+(Table1[[#This Row],[APU Trend]]*Table1[[#This Row],[APU
(units)]])</f>
        <v>1372.8</v>
      </c>
      <c r="K1824" s="55" t="str">
        <f>IF(Table1[[#This Row],[On Hand Stock (units)]]&gt;J1824,"Yes","No")</f>
        <v>No</v>
      </c>
      <c r="L1824" s="55">
        <f>Table1[[#This Row],[Lead Time (days)]]/Table1[[#This Row],[S-OTD]]</f>
        <v>37.804878048780488</v>
      </c>
      <c r="M1824" s="55">
        <f>(Table1[[#This Row],[Demand variability (COV)]]/100)*E1824</f>
        <v>2.6597999999999997</v>
      </c>
      <c r="N1824" s="55">
        <f>AVERAGE(Table1[[#This Row],[Lead Time (days)]],Table1[[#This Row],[Exp. Lead time]])</f>
        <v>34.402439024390247</v>
      </c>
      <c r="O1824" s="55">
        <f>(Table1[[#This Row],[Exp. Lead time]]-N1824)^2</f>
        <v>11.57659131469361</v>
      </c>
      <c r="P1824" s="55">
        <v>11.57659131469361</v>
      </c>
      <c r="Q1824" s="55">
        <f>1.64*SQRT(Table1[[#This Row],[Lead Time (days)]]*(M1824^2)+Table1[[#This Row],[APU
(units)]]*P1824)</f>
        <v>165.24191065262059</v>
      </c>
      <c r="R1824" s="58">
        <f>Table1[[#This Row],[Safety Stock]]+(E1824/30)*Table1[[#This Row],[Lead Time (days)]]</f>
        <v>1051.8419106526205</v>
      </c>
      <c r="S1824" s="58" t="str">
        <f>IF(Table1[[#This Row],[On Hand Stock (units)]]&gt;R1824,"yes","no")</f>
        <v>no</v>
      </c>
      <c r="T1824" s="59">
        <f>Table1[[#This Row],[On Hand Stock (units)]]-J1824</f>
        <v>-848.71494949551391</v>
      </c>
      <c r="U1824" s="59">
        <f>Table1[[#This Row],[Exp. Lead time]]*Table1[[#This Row],[APU
(units)]]/30</f>
        <v>1081.219512195122</v>
      </c>
      <c r="V1824" s="59">
        <f>Table1[[#This Row],[On Hand Stock (units)]]+U1824</f>
        <v>1605.3045626996081</v>
      </c>
      <c r="W1824" s="59" t="str">
        <f>IF(Table1[[#This Row],[On hand quantity after purchase]]&gt;Table1[[#This Row],[APU  Projection for oct]],"Yes","No")</f>
        <v>Yes</v>
      </c>
      <c r="X1824" s="59">
        <f>AE1824-Table1[[#This Row],[On Hand Stock (units)]]</f>
        <v>37742.835241095512</v>
      </c>
      <c r="Y1824" s="59">
        <f>MAX(Table1[[#This Row],[Qty required to meet next quarter]],Table1[[#This Row],[MOQ/One lead time demand]])</f>
        <v>37742.835241095512</v>
      </c>
      <c r="Z1824" s="59">
        <f>Table1[[#This Row],[Qty to purchase]]*Table1[[#This Row],[Std. Price ($)]]</f>
        <v>255050.87019672134</v>
      </c>
      <c r="AA1824" s="59"/>
      <c r="AB1824" s="59"/>
      <c r="AC1824" s="61">
        <f>Table1[[#This Row],[On Hand Stock (units)]]-(12*Table1[[#This Row],[APU
(units)]])</f>
        <v>-9771.9149494955145</v>
      </c>
      <c r="AD1824" s="64">
        <v>5662.7999999999993</v>
      </c>
      <c r="AE1824" s="65">
        <f>AD1824*Table1[[#This Row],[Std. Price ($)]]</f>
        <v>38266.920291599999</v>
      </c>
    </row>
    <row r="1825" spans="1:31" ht="18.5" x14ac:dyDescent="0.35">
      <c r="A1825" s="46">
        <v>32745.018581519314</v>
      </c>
      <c r="B1825" s="47">
        <v>18.682774000000002</v>
      </c>
      <c r="C1825" s="47">
        <v>10171.319458780481</v>
      </c>
      <c r="D1825" s="47">
        <f>Table1[[#This Row],[On-Hand Stock ($)]]/Table1[[#This Row],[Std. Price ($)]]</f>
        <v>544.42233571847953</v>
      </c>
      <c r="E1825" s="48">
        <v>656</v>
      </c>
      <c r="F1825" s="49">
        <v>0.5</v>
      </c>
      <c r="G1825" s="48">
        <v>1</v>
      </c>
      <c r="H1825" s="48">
        <v>0.6</v>
      </c>
      <c r="I1825" s="48">
        <v>33</v>
      </c>
      <c r="J1825" s="55">
        <f>Table1[[#This Row],[APU
(units)]]+(Table1[[#This Row],[APU Trend]]*Table1[[#This Row],[APU
(units)]])</f>
        <v>984</v>
      </c>
      <c r="K1825" s="55" t="str">
        <f>IF(Table1[[#This Row],[On Hand Stock (units)]]&gt;J1825,"Yes","No")</f>
        <v>No</v>
      </c>
      <c r="L1825" s="55">
        <f>Table1[[#This Row],[Lead Time (days)]]/Table1[[#This Row],[S-OTD]]</f>
        <v>33</v>
      </c>
      <c r="M1825" s="55">
        <f>(Table1[[#This Row],[Demand variability (COV)]]/100)*E1825</f>
        <v>3.9359999999999999</v>
      </c>
      <c r="N1825" s="55">
        <f>AVERAGE(Table1[[#This Row],[Lead Time (days)]],Table1[[#This Row],[Exp. Lead time]])</f>
        <v>33</v>
      </c>
      <c r="O1825" s="55">
        <f>(Table1[[#This Row],[Exp. Lead time]]-N1825)^2</f>
        <v>0</v>
      </c>
      <c r="P1825" s="55">
        <v>0</v>
      </c>
      <c r="Q1825" s="55">
        <f>1.64*SQRT(Table1[[#This Row],[Lead Time (days)]]*(M1825^2)+Table1[[#This Row],[APU
(units)]]*P1825)</f>
        <v>37.081381665908836</v>
      </c>
      <c r="R1825" s="58">
        <f>Table1[[#This Row],[Safety Stock]]+(E1825/30)*Table1[[#This Row],[Lead Time (days)]]</f>
        <v>758.68138166590882</v>
      </c>
      <c r="S1825" s="58" t="str">
        <f>IF(Table1[[#This Row],[On Hand Stock (units)]]&gt;R1825,"yes","no")</f>
        <v>no</v>
      </c>
      <c r="T1825" s="59">
        <f>Table1[[#This Row],[On Hand Stock (units)]]-J1825</f>
        <v>-439.57766428152047</v>
      </c>
      <c r="U1825" s="59">
        <f>Table1[[#This Row],[Exp. Lead time]]*Table1[[#This Row],[APU
(units)]]/30</f>
        <v>721.6</v>
      </c>
      <c r="V1825" s="59">
        <f>Table1[[#This Row],[On Hand Stock (units)]]+U1825</f>
        <v>1266.0223357184796</v>
      </c>
      <c r="W1825" s="59" t="str">
        <f>IF(Table1[[#This Row],[On hand quantity after purchase]]&gt;Table1[[#This Row],[APU  Projection for oct]],"Yes","No")</f>
        <v>Yes</v>
      </c>
      <c r="X1825" s="59">
        <f>AE1825-Table1[[#This Row],[On Hand Stock (units)]]</f>
        <v>72990.976128281531</v>
      </c>
      <c r="Y1825" s="59">
        <f>MAX(Table1[[#This Row],[Qty required to meet next quarter]],Table1[[#This Row],[MOQ/One lead time demand]])</f>
        <v>72990.976128281531</v>
      </c>
      <c r="Z1825" s="59">
        <f>Table1[[#This Row],[Qty to purchase]]*Table1[[#This Row],[Std. Price ($)]]</f>
        <v>1363673.9110440789</v>
      </c>
      <c r="AA1825" s="59"/>
      <c r="AB1825" s="59"/>
      <c r="AC1825" s="61">
        <f>Table1[[#This Row],[On Hand Stock (units)]]-(12*Table1[[#This Row],[APU
(units)]])</f>
        <v>-7327.5776642815208</v>
      </c>
      <c r="AD1825" s="64">
        <v>3936</v>
      </c>
      <c r="AE1825" s="65">
        <f>AD1825*Table1[[#This Row],[Std. Price ($)]]</f>
        <v>73535.398464000013</v>
      </c>
    </row>
    <row r="1826" spans="1:31" ht="18.5" x14ac:dyDescent="0.35">
      <c r="A1826" s="46">
        <v>76211.074987748201</v>
      </c>
      <c r="B1826" s="47">
        <v>16.180824000000001</v>
      </c>
      <c r="C1826" s="47">
        <v>6010.2805850486993</v>
      </c>
      <c r="D1826" s="47">
        <f>Table1[[#This Row],[On-Hand Stock ($)]]/Table1[[#This Row],[Std. Price ($)]]</f>
        <v>371.44465479932904</v>
      </c>
      <c r="E1826" s="48">
        <v>608</v>
      </c>
      <c r="F1826" s="49">
        <v>1.2</v>
      </c>
      <c r="G1826" s="48">
        <v>0.85</v>
      </c>
      <c r="H1826" s="48">
        <v>0.61</v>
      </c>
      <c r="I1826" s="48">
        <v>23</v>
      </c>
      <c r="J1826" s="55">
        <f>Table1[[#This Row],[APU
(units)]]+(Table1[[#This Row],[APU Trend]]*Table1[[#This Row],[APU
(units)]])</f>
        <v>1337.6</v>
      </c>
      <c r="K1826" s="55" t="str">
        <f>IF(Table1[[#This Row],[On Hand Stock (units)]]&gt;J1826,"Yes","No")</f>
        <v>No</v>
      </c>
      <c r="L1826" s="55">
        <f>Table1[[#This Row],[Lead Time (days)]]/Table1[[#This Row],[S-OTD]]</f>
        <v>27.058823529411764</v>
      </c>
      <c r="M1826" s="55">
        <f>(Table1[[#This Row],[Demand variability (COV)]]/100)*E1826</f>
        <v>3.7087999999999997</v>
      </c>
      <c r="N1826" s="55">
        <f>AVERAGE(Table1[[#This Row],[Lead Time (days)]],Table1[[#This Row],[Exp. Lead time]])</f>
        <v>25.029411764705884</v>
      </c>
      <c r="O1826" s="55">
        <f>(Table1[[#This Row],[Exp. Lead time]]-N1826)^2</f>
        <v>4.1185121107266358</v>
      </c>
      <c r="P1826" s="55">
        <v>4.1185121107266358</v>
      </c>
      <c r="Q1826" s="55">
        <f>1.64*SQRT(Table1[[#This Row],[Lead Time (days)]]*(M1826^2)+Table1[[#This Row],[APU
(units)]]*P1826)</f>
        <v>87.096583302599484</v>
      </c>
      <c r="R1826" s="58">
        <f>Table1[[#This Row],[Safety Stock]]+(E1826/30)*Table1[[#This Row],[Lead Time (days)]]</f>
        <v>553.2299166359328</v>
      </c>
      <c r="S1826" s="58" t="str">
        <f>IF(Table1[[#This Row],[On Hand Stock (units)]]&gt;R1826,"yes","no")</f>
        <v>no</v>
      </c>
      <c r="T1826" s="59">
        <f>Table1[[#This Row],[On Hand Stock (units)]]-J1826</f>
        <v>-966.15534520067081</v>
      </c>
      <c r="U1826" s="59">
        <f>Table1[[#This Row],[Exp. Lead time]]*Table1[[#This Row],[APU
(units)]]/30</f>
        <v>548.39215686274508</v>
      </c>
      <c r="V1826" s="59">
        <f>Table1[[#This Row],[On Hand Stock (units)]]+U1826</f>
        <v>919.83681166207407</v>
      </c>
      <c r="W1826" s="59" t="str">
        <f>IF(Table1[[#This Row],[On hand quantity after purchase]]&gt;Table1[[#This Row],[APU  Projection for oct]],"Yes","No")</f>
        <v>No</v>
      </c>
      <c r="X1826" s="59">
        <f>AE1826-Table1[[#This Row],[On Hand Stock (units)]]</f>
        <v>99975.553463600663</v>
      </c>
      <c r="Y1826" s="59">
        <f>MAX(Table1[[#This Row],[Qty required to meet next quarter]],Table1[[#This Row],[MOQ/One lead time demand]])</f>
        <v>99975.553463600663</v>
      </c>
      <c r="Z1826" s="59">
        <f>Table1[[#This Row],[Qty to purchase]]*Table1[[#This Row],[Std. Price ($)]]</f>
        <v>1617686.8348971128</v>
      </c>
      <c r="AA1826" s="59"/>
      <c r="AB1826" s="59"/>
      <c r="AC1826" s="61">
        <f>Table1[[#This Row],[On Hand Stock (units)]]-(12*Table1[[#This Row],[APU
(units)]])</f>
        <v>-6924.5553452006707</v>
      </c>
      <c r="AD1826" s="64">
        <v>6201.5999999999995</v>
      </c>
      <c r="AE1826" s="65">
        <f>AD1826*Table1[[#This Row],[Std. Price ($)]]</f>
        <v>100346.99811839999</v>
      </c>
    </row>
    <row r="1827" spans="1:31" ht="18.5" x14ac:dyDescent="0.35">
      <c r="A1827" s="46">
        <v>97364.803660019563</v>
      </c>
      <c r="B1827" s="47">
        <v>10.159787</v>
      </c>
      <c r="C1827" s="47">
        <v>8934.4927739275736</v>
      </c>
      <c r="D1827" s="47">
        <f>Table1[[#This Row],[On-Hand Stock ($)]]/Table1[[#This Row],[Std. Price ($)]]</f>
        <v>879.39764622305313</v>
      </c>
      <c r="E1827" s="48">
        <v>1076</v>
      </c>
      <c r="F1827" s="49">
        <v>0.8</v>
      </c>
      <c r="G1827" s="48">
        <v>0.85</v>
      </c>
      <c r="H1827" s="48">
        <v>0.81</v>
      </c>
      <c r="I1827" s="48">
        <v>23</v>
      </c>
      <c r="J1827" s="55">
        <f>Table1[[#This Row],[APU
(units)]]+(Table1[[#This Row],[APU Trend]]*Table1[[#This Row],[APU
(units)]])</f>
        <v>1936.8000000000002</v>
      </c>
      <c r="K1827" s="55" t="str">
        <f>IF(Table1[[#This Row],[On Hand Stock (units)]]&gt;J1827,"Yes","No")</f>
        <v>No</v>
      </c>
      <c r="L1827" s="55">
        <f>Table1[[#This Row],[Lead Time (days)]]/Table1[[#This Row],[S-OTD]]</f>
        <v>27.058823529411764</v>
      </c>
      <c r="M1827" s="55">
        <f>(Table1[[#This Row],[Demand variability (COV)]]/100)*E1827</f>
        <v>8.715600000000002</v>
      </c>
      <c r="N1827" s="55">
        <f>AVERAGE(Table1[[#This Row],[Lead Time (days)]],Table1[[#This Row],[Exp. Lead time]])</f>
        <v>25.029411764705884</v>
      </c>
      <c r="O1827" s="55">
        <f>(Table1[[#This Row],[Exp. Lead time]]-N1827)^2</f>
        <v>4.1185121107266358</v>
      </c>
      <c r="P1827" s="55">
        <v>4.1185121107266358</v>
      </c>
      <c r="Q1827" s="55">
        <f>1.64*SQRT(Table1[[#This Row],[Lead Time (days)]]*(M1827^2)+Table1[[#This Row],[APU
(units)]]*P1827)</f>
        <v>128.91107046392656</v>
      </c>
      <c r="R1827" s="58">
        <f>Table1[[#This Row],[Safety Stock]]+(E1827/30)*Table1[[#This Row],[Lead Time (days)]]</f>
        <v>953.84440379725993</v>
      </c>
      <c r="S1827" s="58" t="str">
        <f>IF(Table1[[#This Row],[On Hand Stock (units)]]&gt;R1827,"yes","no")</f>
        <v>no</v>
      </c>
      <c r="T1827" s="59">
        <f>Table1[[#This Row],[On Hand Stock (units)]]-J1827</f>
        <v>-1057.4023537769472</v>
      </c>
      <c r="U1827" s="59">
        <f>Table1[[#This Row],[Exp. Lead time]]*Table1[[#This Row],[APU
(units)]]/30</f>
        <v>970.50980392156862</v>
      </c>
      <c r="V1827" s="59">
        <f>Table1[[#This Row],[On Hand Stock (units)]]+U1827</f>
        <v>1849.9074501446216</v>
      </c>
      <c r="W1827" s="59" t="str">
        <f>IF(Table1[[#This Row],[On hand quantity after purchase]]&gt;Table1[[#This Row],[APU  Projection for oct]],"Yes","No")</f>
        <v>No</v>
      </c>
      <c r="X1827" s="59">
        <f>AE1827-Table1[[#This Row],[On Hand Stock (units)]]</f>
        <v>84389.662687376956</v>
      </c>
      <c r="Y1827" s="59">
        <f>MAX(Table1[[#This Row],[Qty required to meet next quarter]],Table1[[#This Row],[MOQ/One lead time demand]])</f>
        <v>84389.662687376956</v>
      </c>
      <c r="Z1827" s="59">
        <f>Table1[[#This Row],[Qty to purchase]]*Table1[[#This Row],[Std. Price ($)]]</f>
        <v>857380.99790559744</v>
      </c>
      <c r="AA1827" s="59"/>
      <c r="AB1827" s="59"/>
      <c r="AC1827" s="61">
        <f>Table1[[#This Row],[On Hand Stock (units)]]-(12*Table1[[#This Row],[APU
(units)]])</f>
        <v>-12032.602353776947</v>
      </c>
      <c r="AD1827" s="64">
        <v>8392.8000000000011</v>
      </c>
      <c r="AE1827" s="65">
        <f>AD1827*Table1[[#This Row],[Std. Price ($)]]</f>
        <v>85269.060333600006</v>
      </c>
    </row>
    <row r="1828" spans="1:31" ht="18.5" x14ac:dyDescent="0.35">
      <c r="A1828" s="46">
        <v>37513.083853144104</v>
      </c>
      <c r="B1828" s="47">
        <v>26.036637000000002</v>
      </c>
      <c r="C1828" s="47">
        <v>96099.694135117854</v>
      </c>
      <c r="D1828" s="47">
        <f>Table1[[#This Row],[On-Hand Stock ($)]]/Table1[[#This Row],[Std. Price ($)]]</f>
        <v>3690.9411202037286</v>
      </c>
      <c r="E1828" s="48">
        <v>680</v>
      </c>
      <c r="F1828" s="49">
        <v>-0.2</v>
      </c>
      <c r="G1828" s="48">
        <v>0.7</v>
      </c>
      <c r="H1828" s="48">
        <v>1.07</v>
      </c>
      <c r="I1828" s="48">
        <v>123</v>
      </c>
      <c r="J1828" s="55">
        <f>Table1[[#This Row],[APU
(units)]]+(Table1[[#This Row],[APU Trend]]*Table1[[#This Row],[APU
(units)]])</f>
        <v>544</v>
      </c>
      <c r="K1828" s="55" t="str">
        <f>IF(Table1[[#This Row],[On Hand Stock (units)]]&gt;J1828,"Yes","No")</f>
        <v>Yes</v>
      </c>
      <c r="L1828" s="55">
        <f>Table1[[#This Row],[Lead Time (days)]]/Table1[[#This Row],[S-OTD]]</f>
        <v>175.71428571428572</v>
      </c>
      <c r="M1828" s="55">
        <f>(Table1[[#This Row],[Demand variability (COV)]]/100)*E1828</f>
        <v>7.2760000000000007</v>
      </c>
      <c r="N1828" s="55">
        <f>AVERAGE(Table1[[#This Row],[Lead Time (days)]],Table1[[#This Row],[Exp. Lead time]])</f>
        <v>149.35714285714286</v>
      </c>
      <c r="O1828" s="55">
        <f>(Table1[[#This Row],[Exp. Lead time]]-N1828)^2</f>
        <v>694.69897959183697</v>
      </c>
      <c r="P1828" s="55">
        <v>694.69897959183697</v>
      </c>
      <c r="Q1828" s="55">
        <f>1.64*SQRT(Table1[[#This Row],[Lead Time (days)]]*(M1828^2)+Table1[[#This Row],[APU
(units)]]*P1828)</f>
        <v>1134.9308907256864</v>
      </c>
      <c r="R1828" s="58">
        <f>Table1[[#This Row],[Safety Stock]]+(E1828/30)*Table1[[#This Row],[Lead Time (days)]]</f>
        <v>3922.9308907256864</v>
      </c>
      <c r="S1828" s="58" t="str">
        <f>IF(Table1[[#This Row],[On Hand Stock (units)]]&gt;R1828,"yes","no")</f>
        <v>no</v>
      </c>
      <c r="T1828" s="59">
        <f>Table1[[#This Row],[On Hand Stock (units)]]-J1828</f>
        <v>3146.9411202037286</v>
      </c>
      <c r="U1828" s="59">
        <f>Table1[[#This Row],[Exp. Lead time]]*Table1[[#This Row],[APU
(units)]]/30</f>
        <v>3982.8571428571431</v>
      </c>
      <c r="V1828" s="59">
        <f>Table1[[#This Row],[On Hand Stock (units)]]+U1828</f>
        <v>7673.7982630608712</v>
      </c>
      <c r="W1828" s="59" t="str">
        <f>IF(Table1[[#This Row],[On hand quantity after purchase]]&gt;Table1[[#This Row],[APU  Projection for oct]],"Yes","No")</f>
        <v>Yes</v>
      </c>
      <c r="X1828" s="59">
        <f>AE1828-Table1[[#This Row],[On Hand Stock (units)]]</f>
        <v>28177.902567796275</v>
      </c>
      <c r="Y1828" s="59">
        <f>MAX(Table1[[#This Row],[Qty required to meet next quarter]],Table1[[#This Row],[MOQ/One lead time demand]])</f>
        <v>28177.902567796275</v>
      </c>
      <c r="Z1828" s="59">
        <f>Table1[[#This Row],[Qty to purchase]]*Table1[[#This Row],[Std. Price ($)]]</f>
        <v>733657.82057907956</v>
      </c>
      <c r="AA1828" s="59"/>
      <c r="AB1828" s="59"/>
      <c r="AC1828" s="61">
        <f>Table1[[#This Row],[On Hand Stock (units)]]-(12*Table1[[#This Row],[APU
(units)]])</f>
        <v>-4469.0588797962719</v>
      </c>
      <c r="AD1828" s="64">
        <v>1224</v>
      </c>
      <c r="AE1828" s="65">
        <f>AD1828*Table1[[#This Row],[Std. Price ($)]]</f>
        <v>31868.843688000004</v>
      </c>
    </row>
    <row r="1829" spans="1:31" ht="18.5" x14ac:dyDescent="0.35">
      <c r="A1829" s="46">
        <v>96799.145115036881</v>
      </c>
      <c r="B1829" s="47">
        <v>28.115549000000001</v>
      </c>
      <c r="C1829" s="47">
        <v>17640.999271852019</v>
      </c>
      <c r="D1829" s="47">
        <f>Table1[[#This Row],[On-Hand Stock ($)]]/Table1[[#This Row],[Std. Price ($)]]</f>
        <v>627.44637395670338</v>
      </c>
      <c r="E1829" s="48">
        <v>752</v>
      </c>
      <c r="F1829" s="49">
        <v>1.2</v>
      </c>
      <c r="G1829" s="48">
        <v>0.87</v>
      </c>
      <c r="H1829" s="48">
        <v>0.49</v>
      </c>
      <c r="I1829" s="48">
        <v>40</v>
      </c>
      <c r="J1829" s="55">
        <f>Table1[[#This Row],[APU
(units)]]+(Table1[[#This Row],[APU Trend]]*Table1[[#This Row],[APU
(units)]])</f>
        <v>1654.4</v>
      </c>
      <c r="K1829" s="55" t="str">
        <f>IF(Table1[[#This Row],[On Hand Stock (units)]]&gt;J1829,"Yes","No")</f>
        <v>No</v>
      </c>
      <c r="L1829" s="55">
        <f>Table1[[#This Row],[Lead Time (days)]]/Table1[[#This Row],[S-OTD]]</f>
        <v>45.977011494252871</v>
      </c>
      <c r="M1829" s="55">
        <f>(Table1[[#This Row],[Demand variability (COV)]]/100)*E1829</f>
        <v>3.6848000000000001</v>
      </c>
      <c r="N1829" s="55">
        <f>AVERAGE(Table1[[#This Row],[Lead Time (days)]],Table1[[#This Row],[Exp. Lead time]])</f>
        <v>42.988505747126439</v>
      </c>
      <c r="O1829" s="55">
        <f>(Table1[[#This Row],[Exp. Lead time]]-N1829)^2</f>
        <v>8.9311666006077122</v>
      </c>
      <c r="P1829" s="55">
        <v>8.9311666006077122</v>
      </c>
      <c r="Q1829" s="55">
        <f>1.64*SQRT(Table1[[#This Row],[Lead Time (days)]]*(M1829^2)+Table1[[#This Row],[APU
(units)]]*P1829)</f>
        <v>139.73095779393779</v>
      </c>
      <c r="R1829" s="58">
        <f>Table1[[#This Row],[Safety Stock]]+(E1829/30)*Table1[[#This Row],[Lead Time (days)]]</f>
        <v>1142.3976244606044</v>
      </c>
      <c r="S1829" s="58" t="str">
        <f>IF(Table1[[#This Row],[On Hand Stock (units)]]&gt;R1829,"yes","no")</f>
        <v>no</v>
      </c>
      <c r="T1829" s="59">
        <f>Table1[[#This Row],[On Hand Stock (units)]]-J1829</f>
        <v>-1026.9536260432967</v>
      </c>
      <c r="U1829" s="59">
        <f>Table1[[#This Row],[Exp. Lead time]]*Table1[[#This Row],[APU
(units)]]/30</f>
        <v>1152.4904214559388</v>
      </c>
      <c r="V1829" s="59">
        <f>Table1[[#This Row],[On Hand Stock (units)]]+U1829</f>
        <v>1779.9367954126421</v>
      </c>
      <c r="W1829" s="59" t="str">
        <f>IF(Table1[[#This Row],[On hand quantity after purchase]]&gt;Table1[[#This Row],[APU  Projection for oct]],"Yes","No")</f>
        <v>Yes</v>
      </c>
      <c r="X1829" s="59">
        <f>AE1829-Table1[[#This Row],[On Hand Stock (units)]]</f>
        <v>215030.06067564333</v>
      </c>
      <c r="Y1829" s="59">
        <f>MAX(Table1[[#This Row],[Qty required to meet next quarter]],Table1[[#This Row],[MOQ/One lead time demand]])</f>
        <v>215030.06067564333</v>
      </c>
      <c r="Z1829" s="59">
        <f>Table1[[#This Row],[Qty to purchase]]*Table1[[#This Row],[Std. Price ($)]]</f>
        <v>6045688.2073990237</v>
      </c>
      <c r="AA1829" s="59"/>
      <c r="AB1829" s="59"/>
      <c r="AC1829" s="61">
        <f>Table1[[#This Row],[On Hand Stock (units)]]-(12*Table1[[#This Row],[APU
(units)]])</f>
        <v>-8396.5536260432964</v>
      </c>
      <c r="AD1829" s="64">
        <v>7670.4000000000005</v>
      </c>
      <c r="AE1829" s="65">
        <f>AD1829*Table1[[#This Row],[Std. Price ($)]]</f>
        <v>215657.50704960004</v>
      </c>
    </row>
    <row r="1830" spans="1:31" ht="18.5" x14ac:dyDescent="0.35">
      <c r="A1830" s="46">
        <v>9309.6641416217317</v>
      </c>
      <c r="B1830" s="47">
        <v>8.0670370000000009</v>
      </c>
      <c r="C1830" s="47">
        <v>5777.780805120412</v>
      </c>
      <c r="D1830" s="47">
        <f>Table1[[#This Row],[On-Hand Stock ($)]]/Table1[[#This Row],[Std. Price ($)]]</f>
        <v>716.22093776443705</v>
      </c>
      <c r="E1830" s="48">
        <v>786</v>
      </c>
      <c r="F1830" s="49">
        <v>1.2</v>
      </c>
      <c r="G1830" s="48">
        <v>1</v>
      </c>
      <c r="H1830" s="48">
        <v>0.41</v>
      </c>
      <c r="I1830" s="48">
        <v>44</v>
      </c>
      <c r="J1830" s="55">
        <f>Table1[[#This Row],[APU
(units)]]+(Table1[[#This Row],[APU Trend]]*Table1[[#This Row],[APU
(units)]])</f>
        <v>1729.1999999999998</v>
      </c>
      <c r="K1830" s="55" t="str">
        <f>IF(Table1[[#This Row],[On Hand Stock (units)]]&gt;J1830,"Yes","No")</f>
        <v>No</v>
      </c>
      <c r="L1830" s="55">
        <f>Table1[[#This Row],[Lead Time (days)]]/Table1[[#This Row],[S-OTD]]</f>
        <v>44</v>
      </c>
      <c r="M1830" s="55">
        <f>(Table1[[#This Row],[Demand variability (COV)]]/100)*E1830</f>
        <v>3.2225999999999995</v>
      </c>
      <c r="N1830" s="55">
        <f>AVERAGE(Table1[[#This Row],[Lead Time (days)]],Table1[[#This Row],[Exp. Lead time]])</f>
        <v>44</v>
      </c>
      <c r="O1830" s="55">
        <f>(Table1[[#This Row],[Exp. Lead time]]-N1830)^2</f>
        <v>0</v>
      </c>
      <c r="P1830" s="55">
        <v>0</v>
      </c>
      <c r="Q1830" s="55">
        <f>1.64*SQRT(Table1[[#This Row],[Lead Time (days)]]*(M1830^2)+Table1[[#This Row],[APU
(units)]]*P1830)</f>
        <v>35.057148562029731</v>
      </c>
      <c r="R1830" s="58">
        <f>Table1[[#This Row],[Safety Stock]]+(E1830/30)*Table1[[#This Row],[Lead Time (days)]]</f>
        <v>1187.8571485620296</v>
      </c>
      <c r="S1830" s="58" t="str">
        <f>IF(Table1[[#This Row],[On Hand Stock (units)]]&gt;R1830,"yes","no")</f>
        <v>no</v>
      </c>
      <c r="T1830" s="59">
        <f>Table1[[#This Row],[On Hand Stock (units)]]-J1830</f>
        <v>-1012.9790622355628</v>
      </c>
      <c r="U1830" s="59">
        <f>Table1[[#This Row],[Exp. Lead time]]*Table1[[#This Row],[APU
(units)]]/30</f>
        <v>1152.8</v>
      </c>
      <c r="V1830" s="59">
        <f>Table1[[#This Row],[On Hand Stock (units)]]+U1830</f>
        <v>1869.0209377644369</v>
      </c>
      <c r="W1830" s="59" t="str">
        <f>IF(Table1[[#This Row],[On hand quantity after purchase]]&gt;Table1[[#This Row],[APU  Projection for oct]],"Yes","No")</f>
        <v>Yes</v>
      </c>
      <c r="X1830" s="59">
        <f>AE1830-Table1[[#This Row],[On Hand Stock (units)]]</f>
        <v>63958.82809863556</v>
      </c>
      <c r="Y1830" s="59">
        <f>MAX(Table1[[#This Row],[Qty required to meet next quarter]],Table1[[#This Row],[MOQ/One lead time demand]])</f>
        <v>63958.82809863556</v>
      </c>
      <c r="Z1830" s="59">
        <f>Table1[[#This Row],[Qty to purchase]]*Table1[[#This Row],[Std. Price ($)]]</f>
        <v>515958.23274833278</v>
      </c>
      <c r="AA1830" s="59"/>
      <c r="AB1830" s="59"/>
      <c r="AC1830" s="61">
        <f>Table1[[#This Row],[On Hand Stock (units)]]-(12*Table1[[#This Row],[APU
(units)]])</f>
        <v>-8715.7790622355624</v>
      </c>
      <c r="AD1830" s="64">
        <v>8017.1999999999989</v>
      </c>
      <c r="AE1830" s="65">
        <f>AD1830*Table1[[#This Row],[Std. Price ($)]]</f>
        <v>64675.0490364</v>
      </c>
    </row>
    <row r="1831" spans="1:31" ht="18.5" x14ac:dyDescent="0.35">
      <c r="A1831" s="46">
        <v>22592.416471739398</v>
      </c>
      <c r="B1831" s="47">
        <v>16.087302000000001</v>
      </c>
      <c r="C1831" s="47">
        <v>44489.647259670841</v>
      </c>
      <c r="D1831" s="47">
        <f>Table1[[#This Row],[On-Hand Stock ($)]]/Table1[[#This Row],[Std. Price ($)]]</f>
        <v>2765.5132762268549</v>
      </c>
      <c r="E1831" s="48">
        <v>688</v>
      </c>
      <c r="F1831" s="49">
        <v>0.2</v>
      </c>
      <c r="G1831" s="48">
        <v>0.82</v>
      </c>
      <c r="H1831" s="48">
        <v>1</v>
      </c>
      <c r="I1831" s="48">
        <v>97</v>
      </c>
      <c r="J1831" s="55">
        <f>Table1[[#This Row],[APU
(units)]]+(Table1[[#This Row],[APU Trend]]*Table1[[#This Row],[APU
(units)]])</f>
        <v>825.6</v>
      </c>
      <c r="K1831" s="55" t="str">
        <f>IF(Table1[[#This Row],[On Hand Stock (units)]]&gt;J1831,"Yes","No")</f>
        <v>Yes</v>
      </c>
      <c r="L1831" s="55">
        <f>Table1[[#This Row],[Lead Time (days)]]/Table1[[#This Row],[S-OTD]]</f>
        <v>118.29268292682927</v>
      </c>
      <c r="M1831" s="55">
        <f>(Table1[[#This Row],[Demand variability (COV)]]/100)*E1831</f>
        <v>6.88</v>
      </c>
      <c r="N1831" s="55">
        <f>AVERAGE(Table1[[#This Row],[Lead Time (days)]],Table1[[#This Row],[Exp. Lead time]])</f>
        <v>107.64634146341464</v>
      </c>
      <c r="O1831" s="55">
        <f>(Table1[[#This Row],[Exp. Lead time]]-N1831)^2</f>
        <v>113.34458655562155</v>
      </c>
      <c r="P1831" s="55">
        <v>113.34458655562155</v>
      </c>
      <c r="Q1831" s="55">
        <f>1.64*SQRT(Table1[[#This Row],[Lead Time (days)]]*(M1831^2)+Table1[[#This Row],[APU
(units)]]*P1831)</f>
        <v>471.26110513947549</v>
      </c>
      <c r="R1831" s="58">
        <f>Table1[[#This Row],[Safety Stock]]+(E1831/30)*Table1[[#This Row],[Lead Time (days)]]</f>
        <v>2695.7944384728089</v>
      </c>
      <c r="S1831" s="58" t="str">
        <f>IF(Table1[[#This Row],[On Hand Stock (units)]]&gt;R1831,"yes","no")</f>
        <v>yes</v>
      </c>
      <c r="T1831" s="59">
        <f>Table1[[#This Row],[On Hand Stock (units)]]-J1831</f>
        <v>1939.913276226855</v>
      </c>
      <c r="U1831" s="59">
        <f>Table1[[#This Row],[Exp. Lead time]]*Table1[[#This Row],[APU
(units)]]/30</f>
        <v>2712.8455284552847</v>
      </c>
      <c r="V1831" s="59">
        <f>Table1[[#This Row],[On Hand Stock (units)]]+U1831</f>
        <v>5478.3588046821396</v>
      </c>
      <c r="W1831" s="59" t="str">
        <f>IF(Table1[[#This Row],[On hand quantity after purchase]]&gt;Table1[[#This Row],[APU  Projection for oct]],"Yes","No")</f>
        <v>Yes</v>
      </c>
      <c r="X1831" s="59">
        <f>AE1831-Table1[[#This Row],[On Hand Stock (units)]]</f>
        <v>43720.354582973152</v>
      </c>
      <c r="Y1831" s="59">
        <f>MAX(Table1[[#This Row],[Qty required to meet next quarter]],Table1[[#This Row],[MOQ/One lead time demand]])</f>
        <v>43720.354582973152</v>
      </c>
      <c r="Z1831" s="59">
        <f>Table1[[#This Row],[Qty to purchase]]*Table1[[#This Row],[Std. Price ($)]]</f>
        <v>703342.54772337317</v>
      </c>
      <c r="AA1831" s="59"/>
      <c r="AB1831" s="59"/>
      <c r="AC1831" s="61">
        <f>Table1[[#This Row],[On Hand Stock (units)]]-(12*Table1[[#This Row],[APU
(units)]])</f>
        <v>-5490.4867237731451</v>
      </c>
      <c r="AD1831" s="64">
        <v>2889.6000000000004</v>
      </c>
      <c r="AE1831" s="65">
        <f>AD1831*Table1[[#This Row],[Std. Price ($)]]</f>
        <v>46485.867859200007</v>
      </c>
    </row>
    <row r="1832" spans="1:31" ht="18.5" x14ac:dyDescent="0.35">
      <c r="A1832" s="46">
        <v>3596.2586651281272</v>
      </c>
      <c r="B1832" s="47">
        <v>38.129531</v>
      </c>
      <c r="C1832" s="47">
        <v>46040.874159710693</v>
      </c>
      <c r="D1832" s="47">
        <f>Table1[[#This Row],[On-Hand Stock ($)]]/Table1[[#This Row],[Std. Price ($)]]</f>
        <v>1207.4859813961702</v>
      </c>
      <c r="E1832" s="48">
        <v>794</v>
      </c>
      <c r="F1832" s="49">
        <v>1.5</v>
      </c>
      <c r="G1832" s="48">
        <v>0.83</v>
      </c>
      <c r="H1832" s="48">
        <v>0.43</v>
      </c>
      <c r="I1832" s="48">
        <v>81</v>
      </c>
      <c r="J1832" s="55">
        <f>Table1[[#This Row],[APU
(units)]]+(Table1[[#This Row],[APU Trend]]*Table1[[#This Row],[APU
(units)]])</f>
        <v>1985</v>
      </c>
      <c r="K1832" s="55" t="str">
        <f>IF(Table1[[#This Row],[On Hand Stock (units)]]&gt;J1832,"Yes","No")</f>
        <v>No</v>
      </c>
      <c r="L1832" s="55">
        <f>Table1[[#This Row],[Lead Time (days)]]/Table1[[#This Row],[S-OTD]]</f>
        <v>97.590361445783131</v>
      </c>
      <c r="M1832" s="55">
        <f>(Table1[[#This Row],[Demand variability (COV)]]/100)*E1832</f>
        <v>3.4142000000000001</v>
      </c>
      <c r="N1832" s="55">
        <f>AVERAGE(Table1[[#This Row],[Lead Time (days)]],Table1[[#This Row],[Exp. Lead time]])</f>
        <v>89.295180722891558</v>
      </c>
      <c r="O1832" s="55">
        <f>(Table1[[#This Row],[Exp. Lead time]]-N1832)^2</f>
        <v>68.810023225431948</v>
      </c>
      <c r="P1832" s="55">
        <v>68.810023225431948</v>
      </c>
      <c r="Q1832" s="55">
        <f>1.64*SQRT(Table1[[#This Row],[Lead Time (days)]]*(M1832^2)+Table1[[#This Row],[APU
(units)]]*P1832)</f>
        <v>386.63449956975791</v>
      </c>
      <c r="R1832" s="58">
        <f>Table1[[#This Row],[Safety Stock]]+(E1832/30)*Table1[[#This Row],[Lead Time (days)]]</f>
        <v>2530.4344995697575</v>
      </c>
      <c r="S1832" s="58" t="str">
        <f>IF(Table1[[#This Row],[On Hand Stock (units)]]&gt;R1832,"yes","no")</f>
        <v>no</v>
      </c>
      <c r="T1832" s="59">
        <f>Table1[[#This Row],[On Hand Stock (units)]]-J1832</f>
        <v>-777.51401860382975</v>
      </c>
      <c r="U1832" s="59">
        <f>Table1[[#This Row],[Exp. Lead time]]*Table1[[#This Row],[APU
(units)]]/30</f>
        <v>2582.8915662650602</v>
      </c>
      <c r="V1832" s="59">
        <f>Table1[[#This Row],[On Hand Stock (units)]]+U1832</f>
        <v>3790.3775476612304</v>
      </c>
      <c r="W1832" s="59" t="str">
        <f>IF(Table1[[#This Row],[On hand quantity after purchase]]&gt;Table1[[#This Row],[APU  Projection for oct]],"Yes","No")</f>
        <v>Yes</v>
      </c>
      <c r="X1832" s="59">
        <f>AE1832-Table1[[#This Row],[On Hand Stock (units)]]</f>
        <v>362090.68538660381</v>
      </c>
      <c r="Y1832" s="59">
        <f>MAX(Table1[[#This Row],[Qty required to meet next quarter]],Table1[[#This Row],[MOQ/One lead time demand]])</f>
        <v>362090.68538660381</v>
      </c>
      <c r="Z1832" s="59">
        <f>Table1[[#This Row],[Qty to purchase]]*Table1[[#This Row],[Std. Price ($)]]</f>
        <v>13806348.013259757</v>
      </c>
      <c r="AA1832" s="59"/>
      <c r="AB1832" s="59"/>
      <c r="AC1832" s="61">
        <f>Table1[[#This Row],[On Hand Stock (units)]]-(12*Table1[[#This Row],[APU
(units)]])</f>
        <v>-8320.5140186038298</v>
      </c>
      <c r="AD1832" s="64">
        <v>9528</v>
      </c>
      <c r="AE1832" s="65">
        <f>AD1832*Table1[[#This Row],[Std. Price ($)]]</f>
        <v>363298.17136799998</v>
      </c>
    </row>
    <row r="1833" spans="1:31" ht="18.5" x14ac:dyDescent="0.35">
      <c r="A1833" s="46">
        <v>85238.340563444988</v>
      </c>
      <c r="B1833" s="47">
        <v>16.609857000000002</v>
      </c>
      <c r="C1833" s="47">
        <v>7258.2376178630975</v>
      </c>
      <c r="D1833" s="47">
        <f>Table1[[#This Row],[On-Hand Stock ($)]]/Table1[[#This Row],[Std. Price ($)]]</f>
        <v>436.98375114626793</v>
      </c>
      <c r="E1833" s="48">
        <v>728</v>
      </c>
      <c r="F1833" s="49">
        <v>-0.7</v>
      </c>
      <c r="G1833" s="48">
        <v>0.7</v>
      </c>
      <c r="H1833" s="48">
        <v>0.54</v>
      </c>
      <c r="I1833" s="48">
        <v>23</v>
      </c>
      <c r="J1833" s="55">
        <f>Table1[[#This Row],[APU
(units)]]+(Table1[[#This Row],[APU Trend]]*Table1[[#This Row],[APU
(units)]])</f>
        <v>218.40000000000003</v>
      </c>
      <c r="K1833" s="55" t="str">
        <f>IF(Table1[[#This Row],[On Hand Stock (units)]]&gt;J1833,"Yes","No")</f>
        <v>Yes</v>
      </c>
      <c r="L1833" s="55">
        <f>Table1[[#This Row],[Lead Time (days)]]/Table1[[#This Row],[S-OTD]]</f>
        <v>32.857142857142861</v>
      </c>
      <c r="M1833" s="55">
        <f>(Table1[[#This Row],[Demand variability (COV)]]/100)*E1833</f>
        <v>3.9312</v>
      </c>
      <c r="N1833" s="55">
        <f>AVERAGE(Table1[[#This Row],[Lead Time (days)]],Table1[[#This Row],[Exp. Lead time]])</f>
        <v>27.928571428571431</v>
      </c>
      <c r="O1833" s="55">
        <f>(Table1[[#This Row],[Exp. Lead time]]-N1833)^2</f>
        <v>24.290816326530631</v>
      </c>
      <c r="P1833" s="55">
        <v>24.290816326530631</v>
      </c>
      <c r="Q1833" s="55">
        <f>1.64*SQRT(Table1[[#This Row],[Lead Time (days)]]*(M1833^2)+Table1[[#This Row],[APU
(units)]]*P1833)</f>
        <v>220.26832585036445</v>
      </c>
      <c r="R1833" s="58">
        <f>Table1[[#This Row],[Safety Stock]]+(E1833/30)*Table1[[#This Row],[Lead Time (days)]]</f>
        <v>778.4016591836978</v>
      </c>
      <c r="S1833" s="58" t="str">
        <f>IF(Table1[[#This Row],[On Hand Stock (units)]]&gt;R1833,"yes","no")</f>
        <v>no</v>
      </c>
      <c r="T1833" s="59">
        <f>Table1[[#This Row],[On Hand Stock (units)]]-J1833</f>
        <v>218.5837511462679</v>
      </c>
      <c r="U1833" s="59">
        <f>Table1[[#This Row],[Exp. Lead time]]*Table1[[#This Row],[APU
(units)]]/30</f>
        <v>797.33333333333348</v>
      </c>
      <c r="V1833" s="59">
        <f>Table1[[#This Row],[On Hand Stock (units)]]+U1833</f>
        <v>1234.3170844796014</v>
      </c>
      <c r="W1833" s="59" t="str">
        <f>IF(Table1[[#This Row],[On hand quantity after purchase]]&gt;Table1[[#This Row],[APU  Projection for oct]],"Yes","No")</f>
        <v>Yes</v>
      </c>
      <c r="X1833" s="59">
        <f>AE1833-Table1[[#This Row],[On Hand Stock (units)]]</f>
        <v>-14947.354826346265</v>
      </c>
      <c r="Y1833" s="59">
        <f>MAX(Table1[[#This Row],[Qty required to meet next quarter]],Table1[[#This Row],[MOQ/One lead time demand]])</f>
        <v>797.33333333333348</v>
      </c>
      <c r="Z1833" s="59">
        <f>Table1[[#This Row],[Qty to purchase]]*Table1[[#This Row],[Std. Price ($)]]</f>
        <v>13243.592648000003</v>
      </c>
      <c r="AA1833" s="59"/>
      <c r="AB1833" s="59"/>
      <c r="AC1833" s="61">
        <f>Table1[[#This Row],[On Hand Stock (units)]]-(12*Table1[[#This Row],[APU
(units)]])</f>
        <v>-8299.0162488537317</v>
      </c>
      <c r="AD1833" s="64">
        <v>-873.59999999999968</v>
      </c>
      <c r="AE1833" s="65">
        <f>AD1833*Table1[[#This Row],[Std. Price ($)]]</f>
        <v>-14510.371075199997</v>
      </c>
    </row>
    <row r="1834" spans="1:31" ht="18.5" x14ac:dyDescent="0.35">
      <c r="A1834" s="46">
        <v>21639.407907805551</v>
      </c>
      <c r="B1834" s="47">
        <v>16.052223000000001</v>
      </c>
      <c r="C1834" s="47">
        <v>13621.657849304018</v>
      </c>
      <c r="D1834" s="47">
        <f>Table1[[#This Row],[On-Hand Stock ($)]]/Table1[[#This Row],[Std. Price ($)]]</f>
        <v>848.58389079842811</v>
      </c>
      <c r="E1834" s="48">
        <v>786</v>
      </c>
      <c r="F1834" s="49">
        <v>-0.2</v>
      </c>
      <c r="G1834" s="48">
        <v>0.7</v>
      </c>
      <c r="H1834" s="48">
        <v>1.1200000000000001</v>
      </c>
      <c r="I1834" s="48">
        <v>23</v>
      </c>
      <c r="J1834" s="55">
        <f>Table1[[#This Row],[APU
(units)]]+(Table1[[#This Row],[APU Trend]]*Table1[[#This Row],[APU
(units)]])</f>
        <v>628.79999999999995</v>
      </c>
      <c r="K1834" s="55" t="str">
        <f>IF(Table1[[#This Row],[On Hand Stock (units)]]&gt;J1834,"Yes","No")</f>
        <v>Yes</v>
      </c>
      <c r="L1834" s="55">
        <f>Table1[[#This Row],[Lead Time (days)]]/Table1[[#This Row],[S-OTD]]</f>
        <v>32.857142857142861</v>
      </c>
      <c r="M1834" s="55">
        <f>(Table1[[#This Row],[Demand variability (COV)]]/100)*E1834</f>
        <v>8.8032000000000021</v>
      </c>
      <c r="N1834" s="55">
        <f>AVERAGE(Table1[[#This Row],[Lead Time (days)]],Table1[[#This Row],[Exp. Lead time]])</f>
        <v>27.928571428571431</v>
      </c>
      <c r="O1834" s="55">
        <f>(Table1[[#This Row],[Exp. Lead time]]-N1834)^2</f>
        <v>24.290816326530631</v>
      </c>
      <c r="P1834" s="55">
        <v>24.290816326530631</v>
      </c>
      <c r="Q1834" s="55">
        <f>1.64*SQRT(Table1[[#This Row],[Lead Time (days)]]*(M1834^2)+Table1[[#This Row],[APU
(units)]]*P1834)</f>
        <v>236.95019000814139</v>
      </c>
      <c r="R1834" s="58">
        <f>Table1[[#This Row],[Safety Stock]]+(E1834/30)*Table1[[#This Row],[Lead Time (days)]]</f>
        <v>839.55019000814139</v>
      </c>
      <c r="S1834" s="58" t="str">
        <f>IF(Table1[[#This Row],[On Hand Stock (units)]]&gt;R1834,"yes","no")</f>
        <v>yes</v>
      </c>
      <c r="T1834" s="59">
        <f>Table1[[#This Row],[On Hand Stock (units)]]-J1834</f>
        <v>219.78389079842816</v>
      </c>
      <c r="U1834" s="59">
        <f>Table1[[#This Row],[Exp. Lead time]]*Table1[[#This Row],[APU
(units)]]/30</f>
        <v>860.857142857143</v>
      </c>
      <c r="V1834" s="59">
        <f>Table1[[#This Row],[On Hand Stock (units)]]+U1834</f>
        <v>1709.4410336555711</v>
      </c>
      <c r="W1834" s="59" t="str">
        <f>IF(Table1[[#This Row],[On hand quantity after purchase]]&gt;Table1[[#This Row],[APU  Projection for oct]],"Yes","No")</f>
        <v>Yes</v>
      </c>
      <c r="X1834" s="59">
        <f>AE1834-Table1[[#This Row],[On Hand Stock (units)]]</f>
        <v>21862.101209601569</v>
      </c>
      <c r="Y1834" s="59">
        <f>MAX(Table1[[#This Row],[Qty required to meet next quarter]],Table1[[#This Row],[MOQ/One lead time demand]])</f>
        <v>21862.101209601569</v>
      </c>
      <c r="Z1834" s="59">
        <f>Table1[[#This Row],[Qty to purchase]]*Table1[[#This Row],[Std. Price ($)]]</f>
        <v>350935.32386509416</v>
      </c>
      <c r="AA1834" s="59"/>
      <c r="AB1834" s="59"/>
      <c r="AC1834" s="61">
        <f>Table1[[#This Row],[On Hand Stock (units)]]-(12*Table1[[#This Row],[APU
(units)]])</f>
        <v>-8583.4161092015711</v>
      </c>
      <c r="AD1834" s="64">
        <v>1414.7999999999997</v>
      </c>
      <c r="AE1834" s="65">
        <f>AD1834*Table1[[#This Row],[Std. Price ($)]]</f>
        <v>22710.685100399998</v>
      </c>
    </row>
    <row r="1835" spans="1:31" ht="18.5" x14ac:dyDescent="0.35">
      <c r="A1835" s="46">
        <v>67330.828575045511</v>
      </c>
      <c r="B1835" s="47">
        <v>13.784100000000002</v>
      </c>
      <c r="C1835" s="47">
        <v>15291.027693380425</v>
      </c>
      <c r="D1835" s="47">
        <f>Table1[[#This Row],[On-Hand Stock ($)]]/Table1[[#This Row],[Std. Price ($)]]</f>
        <v>1109.3236187622276</v>
      </c>
      <c r="E1835" s="48">
        <v>810</v>
      </c>
      <c r="F1835" s="49">
        <v>0.5</v>
      </c>
      <c r="G1835" s="48">
        <v>0.8</v>
      </c>
      <c r="H1835" s="48">
        <v>0.42</v>
      </c>
      <c r="I1835" s="48">
        <v>66</v>
      </c>
      <c r="J1835" s="55">
        <f>Table1[[#This Row],[APU
(units)]]+(Table1[[#This Row],[APU Trend]]*Table1[[#This Row],[APU
(units)]])</f>
        <v>1215</v>
      </c>
      <c r="K1835" s="55" t="str">
        <f>IF(Table1[[#This Row],[On Hand Stock (units)]]&gt;J1835,"Yes","No")</f>
        <v>No</v>
      </c>
      <c r="L1835" s="55">
        <f>Table1[[#This Row],[Lead Time (days)]]/Table1[[#This Row],[S-OTD]]</f>
        <v>82.5</v>
      </c>
      <c r="M1835" s="55">
        <f>(Table1[[#This Row],[Demand variability (COV)]]/100)*E1835</f>
        <v>3.4019999999999997</v>
      </c>
      <c r="N1835" s="55">
        <f>AVERAGE(Table1[[#This Row],[Lead Time (days)]],Table1[[#This Row],[Exp. Lead time]])</f>
        <v>74.25</v>
      </c>
      <c r="O1835" s="55">
        <f>(Table1[[#This Row],[Exp. Lead time]]-N1835)^2</f>
        <v>68.0625</v>
      </c>
      <c r="P1835" s="55">
        <v>68.0625</v>
      </c>
      <c r="Q1835" s="55">
        <f>1.64*SQRT(Table1[[#This Row],[Lead Time (days)]]*(M1835^2)+Table1[[#This Row],[APU
(units)]]*P1835)</f>
        <v>387.72903052391416</v>
      </c>
      <c r="R1835" s="58">
        <f>Table1[[#This Row],[Safety Stock]]+(E1835/30)*Table1[[#This Row],[Lead Time (days)]]</f>
        <v>2169.7290305239139</v>
      </c>
      <c r="S1835" s="58" t="str">
        <f>IF(Table1[[#This Row],[On Hand Stock (units)]]&gt;R1835,"yes","no")</f>
        <v>no</v>
      </c>
      <c r="T1835" s="59">
        <f>Table1[[#This Row],[On Hand Stock (units)]]-J1835</f>
        <v>-105.67638123777238</v>
      </c>
      <c r="U1835" s="59">
        <f>Table1[[#This Row],[Exp. Lead time]]*Table1[[#This Row],[APU
(units)]]/30</f>
        <v>2227.5</v>
      </c>
      <c r="V1835" s="59">
        <f>Table1[[#This Row],[On Hand Stock (units)]]+U1835</f>
        <v>3336.8236187622279</v>
      </c>
      <c r="W1835" s="59" t="str">
        <f>IF(Table1[[#This Row],[On hand quantity after purchase]]&gt;Table1[[#This Row],[APU  Projection for oct]],"Yes","No")</f>
        <v>Yes</v>
      </c>
      <c r="X1835" s="59">
        <f>AE1835-Table1[[#This Row],[On Hand Stock (units)]]</f>
        <v>65881.402381237785</v>
      </c>
      <c r="Y1835" s="59">
        <f>MAX(Table1[[#This Row],[Qty required to meet next quarter]],Table1[[#This Row],[MOQ/One lead time demand]])</f>
        <v>65881.402381237785</v>
      </c>
      <c r="Z1835" s="59">
        <f>Table1[[#This Row],[Qty to purchase]]*Table1[[#This Row],[Std. Price ($)]]</f>
        <v>908115.83856321988</v>
      </c>
      <c r="AA1835" s="59"/>
      <c r="AB1835" s="59"/>
      <c r="AC1835" s="61">
        <f>Table1[[#This Row],[On Hand Stock (units)]]-(12*Table1[[#This Row],[APU
(units)]])</f>
        <v>-8610.6763812377721</v>
      </c>
      <c r="AD1835" s="64">
        <v>4860</v>
      </c>
      <c r="AE1835" s="65">
        <f>AD1835*Table1[[#This Row],[Std. Price ($)]]</f>
        <v>66990.72600000001</v>
      </c>
    </row>
    <row r="1836" spans="1:31" ht="18.5" x14ac:dyDescent="0.35">
      <c r="A1836" s="46">
        <v>37199.400821726595</v>
      </c>
      <c r="B1836" s="47">
        <v>10.405307000000001</v>
      </c>
      <c r="C1836" s="47">
        <v>3658.6556756382483</v>
      </c>
      <c r="D1836" s="47">
        <f>Table1[[#This Row],[On-Hand Stock ($)]]/Table1[[#This Row],[Std. Price ($)]]</f>
        <v>351.61439019898677</v>
      </c>
      <c r="E1836" s="48">
        <v>688</v>
      </c>
      <c r="F1836" s="49">
        <v>0.5</v>
      </c>
      <c r="G1836" s="48">
        <v>0.82</v>
      </c>
      <c r="H1836" s="48">
        <v>0.71</v>
      </c>
      <c r="I1836" s="48">
        <v>16</v>
      </c>
      <c r="J1836" s="55">
        <f>Table1[[#This Row],[APU
(units)]]+(Table1[[#This Row],[APU Trend]]*Table1[[#This Row],[APU
(units)]])</f>
        <v>1032</v>
      </c>
      <c r="K1836" s="55" t="str">
        <f>IF(Table1[[#This Row],[On Hand Stock (units)]]&gt;J1836,"Yes","No")</f>
        <v>No</v>
      </c>
      <c r="L1836" s="55">
        <f>Table1[[#This Row],[Lead Time (days)]]/Table1[[#This Row],[S-OTD]]</f>
        <v>19.512195121951219</v>
      </c>
      <c r="M1836" s="55">
        <f>(Table1[[#This Row],[Demand variability (COV)]]/100)*E1836</f>
        <v>4.8847999999999994</v>
      </c>
      <c r="N1836" s="55">
        <f>AVERAGE(Table1[[#This Row],[Lead Time (days)]],Table1[[#This Row],[Exp. Lead time]])</f>
        <v>17.756097560975611</v>
      </c>
      <c r="O1836" s="55">
        <f>(Table1[[#This Row],[Exp. Lead time]]-N1836)^2</f>
        <v>3.0838786436644785</v>
      </c>
      <c r="P1836" s="55">
        <v>3.0838786436644785</v>
      </c>
      <c r="Q1836" s="55">
        <f>1.64*SQRT(Table1[[#This Row],[Lead Time (days)]]*(M1836^2)+Table1[[#This Row],[APU
(units)]]*P1836)</f>
        <v>82.057197084880556</v>
      </c>
      <c r="R1836" s="58">
        <f>Table1[[#This Row],[Safety Stock]]+(E1836/30)*Table1[[#This Row],[Lead Time (days)]]</f>
        <v>448.99053041821389</v>
      </c>
      <c r="S1836" s="58" t="str">
        <f>IF(Table1[[#This Row],[On Hand Stock (units)]]&gt;R1836,"yes","no")</f>
        <v>no</v>
      </c>
      <c r="T1836" s="59">
        <f>Table1[[#This Row],[On Hand Stock (units)]]-J1836</f>
        <v>-680.38560980101329</v>
      </c>
      <c r="U1836" s="59">
        <f>Table1[[#This Row],[Exp. Lead time]]*Table1[[#This Row],[APU
(units)]]/30</f>
        <v>447.47967479674793</v>
      </c>
      <c r="V1836" s="59">
        <f>Table1[[#This Row],[On Hand Stock (units)]]+U1836</f>
        <v>799.0940649957347</v>
      </c>
      <c r="W1836" s="59" t="str">
        <f>IF(Table1[[#This Row],[On hand quantity after purchase]]&gt;Table1[[#This Row],[APU  Projection for oct]],"Yes","No")</f>
        <v>No</v>
      </c>
      <c r="X1836" s="59">
        <f>AE1836-Table1[[#This Row],[On Hand Stock (units)]]</f>
        <v>42601.492905801017</v>
      </c>
      <c r="Y1836" s="59">
        <f>MAX(Table1[[#This Row],[Qty required to meet next quarter]],Table1[[#This Row],[MOQ/One lead time demand]])</f>
        <v>42601.492905801017</v>
      </c>
      <c r="Z1836" s="59">
        <f>Table1[[#This Row],[Qty to purchase]]*Table1[[#This Row],[Std. Price ($)]]</f>
        <v>443281.61234318168</v>
      </c>
      <c r="AA1836" s="59"/>
      <c r="AB1836" s="59"/>
      <c r="AC1836" s="61">
        <f>Table1[[#This Row],[On Hand Stock (units)]]-(12*Table1[[#This Row],[APU
(units)]])</f>
        <v>-7904.3856098010128</v>
      </c>
      <c r="AD1836" s="64">
        <v>4128</v>
      </c>
      <c r="AE1836" s="65">
        <f>AD1836*Table1[[#This Row],[Std. Price ($)]]</f>
        <v>42953.107296000002</v>
      </c>
    </row>
    <row r="1837" spans="1:31" ht="18.5" x14ac:dyDescent="0.35">
      <c r="A1837" s="46">
        <v>95171.927227001521</v>
      </c>
      <c r="B1837" s="47">
        <v>86.165255000000002</v>
      </c>
      <c r="C1837" s="47">
        <v>65348.643361974333</v>
      </c>
      <c r="D1837" s="47">
        <f>Table1[[#This Row],[On-Hand Stock ($)]]/Table1[[#This Row],[Std. Price ($)]]</f>
        <v>758.41060717541347</v>
      </c>
      <c r="E1837" s="48">
        <v>236</v>
      </c>
      <c r="F1837" s="49">
        <v>-0.6</v>
      </c>
      <c r="G1837" s="48">
        <v>0.7</v>
      </c>
      <c r="H1837" s="48">
        <v>1.87</v>
      </c>
      <c r="I1837" s="48">
        <v>44</v>
      </c>
      <c r="J1837" s="55">
        <f>Table1[[#This Row],[APU
(units)]]+(Table1[[#This Row],[APU Trend]]*Table1[[#This Row],[APU
(units)]])</f>
        <v>94.4</v>
      </c>
      <c r="K1837" s="55" t="str">
        <f>IF(Table1[[#This Row],[On Hand Stock (units)]]&gt;J1837,"Yes","No")</f>
        <v>Yes</v>
      </c>
      <c r="L1837" s="55">
        <f>Table1[[#This Row],[Lead Time (days)]]/Table1[[#This Row],[S-OTD]]</f>
        <v>62.857142857142861</v>
      </c>
      <c r="M1837" s="55">
        <f>(Table1[[#This Row],[Demand variability (COV)]]/100)*E1837</f>
        <v>4.4132000000000007</v>
      </c>
      <c r="N1837" s="55">
        <f>AVERAGE(Table1[[#This Row],[Lead Time (days)]],Table1[[#This Row],[Exp. Lead time]])</f>
        <v>53.428571428571431</v>
      </c>
      <c r="O1837" s="55">
        <f>(Table1[[#This Row],[Exp. Lead time]]-N1837)^2</f>
        <v>88.897959183673507</v>
      </c>
      <c r="P1837" s="55">
        <v>88.897959183673507</v>
      </c>
      <c r="Q1837" s="55">
        <f>1.64*SQRT(Table1[[#This Row],[Lead Time (days)]]*(M1837^2)+Table1[[#This Row],[APU
(units)]]*P1837)</f>
        <v>242.34781735757414</v>
      </c>
      <c r="R1837" s="58">
        <f>Table1[[#This Row],[Safety Stock]]+(E1837/30)*Table1[[#This Row],[Lead Time (days)]]</f>
        <v>588.4811506909075</v>
      </c>
      <c r="S1837" s="58" t="str">
        <f>IF(Table1[[#This Row],[On Hand Stock (units)]]&gt;R1837,"yes","no")</f>
        <v>yes</v>
      </c>
      <c r="T1837" s="59">
        <f>Table1[[#This Row],[On Hand Stock (units)]]-J1837</f>
        <v>664.0106071754135</v>
      </c>
      <c r="U1837" s="59">
        <f>Table1[[#This Row],[Exp. Lead time]]*Table1[[#This Row],[APU
(units)]]/30</f>
        <v>494.47619047619054</v>
      </c>
      <c r="V1837" s="59">
        <f>Table1[[#This Row],[On Hand Stock (units)]]+U1837</f>
        <v>1252.886797651604</v>
      </c>
      <c r="W1837" s="59" t="str">
        <f>IF(Table1[[#This Row],[On hand quantity after purchase]]&gt;Table1[[#This Row],[APU  Projection for oct]],"Yes","No")</f>
        <v>Yes</v>
      </c>
      <c r="X1837" s="59">
        <f>AE1837-Table1[[#This Row],[On Hand Stock (units)]]</f>
        <v>-12959.410715175409</v>
      </c>
      <c r="Y1837" s="59">
        <f>MAX(Table1[[#This Row],[Qty required to meet next quarter]],Table1[[#This Row],[MOQ/One lead time demand]])</f>
        <v>494.47619047619054</v>
      </c>
      <c r="Z1837" s="59">
        <f>Table1[[#This Row],[Qty to purchase]]*Table1[[#This Row],[Std. Price ($)]]</f>
        <v>42606.667043809532</v>
      </c>
      <c r="AA1837" s="59"/>
      <c r="AB1837" s="59"/>
      <c r="AC1837" s="61">
        <f>Table1[[#This Row],[On Hand Stock (units)]]-(12*Table1[[#This Row],[APU
(units)]])</f>
        <v>-2073.5893928245864</v>
      </c>
      <c r="AD1837" s="64">
        <v>-141.59999999999994</v>
      </c>
      <c r="AE1837" s="65">
        <f>AD1837*Table1[[#This Row],[Std. Price ($)]]</f>
        <v>-12201.000107999995</v>
      </c>
    </row>
    <row r="1838" spans="1:31" ht="18.5" x14ac:dyDescent="0.35">
      <c r="A1838" s="46">
        <v>89009.132687698671</v>
      </c>
      <c r="B1838" s="47">
        <v>244.44686200000004</v>
      </c>
      <c r="C1838" s="47">
        <v>399711.79538235167</v>
      </c>
      <c r="D1838" s="47">
        <f>Table1[[#This Row],[On-Hand Stock ($)]]/Table1[[#This Row],[Std. Price ($)]]</f>
        <v>1635.1684456573291</v>
      </c>
      <c r="E1838" s="48">
        <v>866</v>
      </c>
      <c r="F1838" s="49">
        <v>1.5</v>
      </c>
      <c r="G1838" s="48">
        <v>0.8</v>
      </c>
      <c r="H1838" s="48">
        <v>0.56999999999999995</v>
      </c>
      <c r="I1838" s="48">
        <v>81</v>
      </c>
      <c r="J1838" s="55">
        <f>Table1[[#This Row],[APU
(units)]]+(Table1[[#This Row],[APU Trend]]*Table1[[#This Row],[APU
(units)]])</f>
        <v>2165</v>
      </c>
      <c r="K1838" s="55" t="str">
        <f>IF(Table1[[#This Row],[On Hand Stock (units)]]&gt;J1838,"Yes","No")</f>
        <v>No</v>
      </c>
      <c r="L1838" s="55">
        <f>Table1[[#This Row],[Lead Time (days)]]/Table1[[#This Row],[S-OTD]]</f>
        <v>101.25</v>
      </c>
      <c r="M1838" s="55">
        <f>(Table1[[#This Row],[Demand variability (COV)]]/100)*E1838</f>
        <v>4.9361999999999995</v>
      </c>
      <c r="N1838" s="55">
        <f>AVERAGE(Table1[[#This Row],[Lead Time (days)]],Table1[[#This Row],[Exp. Lead time]])</f>
        <v>91.125</v>
      </c>
      <c r="O1838" s="55">
        <f>(Table1[[#This Row],[Exp. Lead time]]-N1838)^2</f>
        <v>102.515625</v>
      </c>
      <c r="P1838" s="55">
        <v>102.515625</v>
      </c>
      <c r="Q1838" s="55">
        <f>1.64*SQRT(Table1[[#This Row],[Lead Time (days)]]*(M1838^2)+Table1[[#This Row],[APU
(units)]]*P1838)</f>
        <v>494.0516888722164</v>
      </c>
      <c r="R1838" s="58">
        <f>Table1[[#This Row],[Safety Stock]]+(E1838/30)*Table1[[#This Row],[Lead Time (days)]]</f>
        <v>2832.2516888722162</v>
      </c>
      <c r="S1838" s="58" t="str">
        <f>IF(Table1[[#This Row],[On Hand Stock (units)]]&gt;R1838,"yes","no")</f>
        <v>no</v>
      </c>
      <c r="T1838" s="59">
        <f>Table1[[#This Row],[On Hand Stock (units)]]-J1838</f>
        <v>-529.83155434267087</v>
      </c>
      <c r="U1838" s="59">
        <f>Table1[[#This Row],[Exp. Lead time]]*Table1[[#This Row],[APU
(units)]]/30</f>
        <v>2922.75</v>
      </c>
      <c r="V1838" s="59">
        <f>Table1[[#This Row],[On Hand Stock (units)]]+U1838</f>
        <v>4557.9184456573294</v>
      </c>
      <c r="W1838" s="59" t="str">
        <f>IF(Table1[[#This Row],[On hand quantity after purchase]]&gt;Table1[[#This Row],[APU  Projection for oct]],"Yes","No")</f>
        <v>Yes</v>
      </c>
      <c r="X1838" s="59">
        <f>AE1838-Table1[[#This Row],[On Hand Stock (units)]]</f>
        <v>2538656.6214583428</v>
      </c>
      <c r="Y1838" s="59">
        <f>MAX(Table1[[#This Row],[Qty required to meet next quarter]],Table1[[#This Row],[MOQ/One lead time demand]])</f>
        <v>2538656.6214583428</v>
      </c>
      <c r="Z1838" s="59">
        <f>Table1[[#This Row],[Qty to purchase]]*Table1[[#This Row],[Std. Price ($)]]</f>
        <v>620566644.81101382</v>
      </c>
      <c r="AA1838" s="59"/>
      <c r="AB1838" s="59"/>
      <c r="AC1838" s="61">
        <f>Table1[[#This Row],[On Hand Stock (units)]]-(12*Table1[[#This Row],[APU
(units)]])</f>
        <v>-8756.8315543426706</v>
      </c>
      <c r="AD1838" s="64">
        <v>10392</v>
      </c>
      <c r="AE1838" s="65">
        <f>AD1838*Table1[[#This Row],[Std. Price ($)]]</f>
        <v>2540291.7899040002</v>
      </c>
    </row>
    <row r="1839" spans="1:31" ht="18.5" x14ac:dyDescent="0.35">
      <c r="A1839" s="46">
        <v>18053.505109755617</v>
      </c>
      <c r="B1839" s="47">
        <v>7.5590460000000004</v>
      </c>
      <c r="C1839" s="47">
        <v>10286.200321817421</v>
      </c>
      <c r="D1839" s="47">
        <f>Table1[[#This Row],[On-Hand Stock ($)]]/Table1[[#This Row],[Std. Price ($)]]</f>
        <v>1360.7802256815769</v>
      </c>
      <c r="E1839" s="48">
        <v>494</v>
      </c>
      <c r="F1839" s="49">
        <v>-0.6</v>
      </c>
      <c r="G1839" s="48">
        <v>1</v>
      </c>
      <c r="H1839" s="48">
        <v>0.95</v>
      </c>
      <c r="I1839" s="48">
        <v>66</v>
      </c>
      <c r="J1839" s="55">
        <f>Table1[[#This Row],[APU
(units)]]+(Table1[[#This Row],[APU Trend]]*Table1[[#This Row],[APU
(units)]])</f>
        <v>197.60000000000002</v>
      </c>
      <c r="K1839" s="55" t="str">
        <f>IF(Table1[[#This Row],[On Hand Stock (units)]]&gt;J1839,"Yes","No")</f>
        <v>Yes</v>
      </c>
      <c r="L1839" s="55">
        <f>Table1[[#This Row],[Lead Time (days)]]/Table1[[#This Row],[S-OTD]]</f>
        <v>66</v>
      </c>
      <c r="M1839" s="55">
        <f>(Table1[[#This Row],[Demand variability (COV)]]/100)*E1839</f>
        <v>4.6929999999999996</v>
      </c>
      <c r="N1839" s="55">
        <f>AVERAGE(Table1[[#This Row],[Lead Time (days)]],Table1[[#This Row],[Exp. Lead time]])</f>
        <v>66</v>
      </c>
      <c r="O1839" s="55">
        <f>(Table1[[#This Row],[Exp. Lead time]]-N1839)^2</f>
        <v>0</v>
      </c>
      <c r="P1839" s="55">
        <v>0</v>
      </c>
      <c r="Q1839" s="55">
        <f>1.64*SQRT(Table1[[#This Row],[Lead Time (days)]]*(M1839^2)+Table1[[#This Row],[APU
(units)]]*P1839)</f>
        <v>62.526824062048753</v>
      </c>
      <c r="R1839" s="58">
        <f>Table1[[#This Row],[Safety Stock]]+(E1839/30)*Table1[[#This Row],[Lead Time (days)]]</f>
        <v>1149.3268240620487</v>
      </c>
      <c r="S1839" s="58" t="str">
        <f>IF(Table1[[#This Row],[On Hand Stock (units)]]&gt;R1839,"yes","no")</f>
        <v>yes</v>
      </c>
      <c r="T1839" s="59">
        <f>Table1[[#This Row],[On Hand Stock (units)]]-J1839</f>
        <v>1163.1802256815768</v>
      </c>
      <c r="U1839" s="59">
        <f>Table1[[#This Row],[Exp. Lead time]]*Table1[[#This Row],[APU
(units)]]/30</f>
        <v>1086.8</v>
      </c>
      <c r="V1839" s="59">
        <f>Table1[[#This Row],[On Hand Stock (units)]]+U1839</f>
        <v>2447.5802256815768</v>
      </c>
      <c r="W1839" s="59" t="str">
        <f>IF(Table1[[#This Row],[On hand quantity after purchase]]&gt;Table1[[#This Row],[APU  Projection for oct]],"Yes","No")</f>
        <v>Yes</v>
      </c>
      <c r="X1839" s="59">
        <f>AE1839-Table1[[#This Row],[On Hand Stock (units)]]</f>
        <v>-3601.2814600815764</v>
      </c>
      <c r="Y1839" s="59">
        <f>MAX(Table1[[#This Row],[Qty required to meet next quarter]],Table1[[#This Row],[MOQ/One lead time demand]])</f>
        <v>1086.8</v>
      </c>
      <c r="Z1839" s="59">
        <f>Table1[[#This Row],[Qty to purchase]]*Table1[[#This Row],[Std. Price ($)]]</f>
        <v>8215.1711928000004</v>
      </c>
      <c r="AA1839" s="59"/>
      <c r="AB1839" s="59"/>
      <c r="AC1839" s="61">
        <f>Table1[[#This Row],[On Hand Stock (units)]]-(12*Table1[[#This Row],[APU
(units)]])</f>
        <v>-4567.2197743184233</v>
      </c>
      <c r="AD1839" s="64">
        <v>-296.39999999999986</v>
      </c>
      <c r="AE1839" s="65">
        <f>AD1839*Table1[[#This Row],[Std. Price ($)]]</f>
        <v>-2240.5012343999992</v>
      </c>
    </row>
    <row r="1840" spans="1:31" ht="18.5" x14ac:dyDescent="0.35">
      <c r="A1840" s="46">
        <v>88086.299476952918</v>
      </c>
      <c r="B1840" s="47">
        <v>13.702260000000001</v>
      </c>
      <c r="C1840" s="47">
        <v>16455.939756399002</v>
      </c>
      <c r="D1840" s="47">
        <f>Table1[[#This Row],[On-Hand Stock ($)]]/Table1[[#This Row],[Std. Price ($)]]</f>
        <v>1200.965370413275</v>
      </c>
      <c r="E1840" s="48">
        <v>486</v>
      </c>
      <c r="F1840" s="49">
        <v>0.5</v>
      </c>
      <c r="G1840" s="48">
        <v>1</v>
      </c>
      <c r="H1840" s="48">
        <v>0.75</v>
      </c>
      <c r="I1840" s="48">
        <v>78</v>
      </c>
      <c r="J1840" s="55">
        <f>Table1[[#This Row],[APU
(units)]]+(Table1[[#This Row],[APU Trend]]*Table1[[#This Row],[APU
(units)]])</f>
        <v>729</v>
      </c>
      <c r="K1840" s="55" t="str">
        <f>IF(Table1[[#This Row],[On Hand Stock (units)]]&gt;J1840,"Yes","No")</f>
        <v>Yes</v>
      </c>
      <c r="L1840" s="55">
        <f>Table1[[#This Row],[Lead Time (days)]]/Table1[[#This Row],[S-OTD]]</f>
        <v>78</v>
      </c>
      <c r="M1840" s="55">
        <f>(Table1[[#This Row],[Demand variability (COV)]]/100)*E1840</f>
        <v>3.645</v>
      </c>
      <c r="N1840" s="55">
        <f>AVERAGE(Table1[[#This Row],[Lead Time (days)]],Table1[[#This Row],[Exp. Lead time]])</f>
        <v>78</v>
      </c>
      <c r="O1840" s="55">
        <f>(Table1[[#This Row],[Exp. Lead time]]-N1840)^2</f>
        <v>0</v>
      </c>
      <c r="P1840" s="55">
        <v>0</v>
      </c>
      <c r="Q1840" s="55">
        <f>1.64*SQRT(Table1[[#This Row],[Lead Time (days)]]*(M1840^2)+Table1[[#This Row],[APU
(units)]]*P1840)</f>
        <v>52.794500106734596</v>
      </c>
      <c r="R1840" s="58">
        <f>Table1[[#This Row],[Safety Stock]]+(E1840/30)*Table1[[#This Row],[Lead Time (days)]]</f>
        <v>1316.3945001067345</v>
      </c>
      <c r="S1840" s="58" t="str">
        <f>IF(Table1[[#This Row],[On Hand Stock (units)]]&gt;R1840,"yes","no")</f>
        <v>no</v>
      </c>
      <c r="T1840" s="59">
        <f>Table1[[#This Row],[On Hand Stock (units)]]-J1840</f>
        <v>471.96537041327497</v>
      </c>
      <c r="U1840" s="59">
        <f>Table1[[#This Row],[Exp. Lead time]]*Table1[[#This Row],[APU
(units)]]/30</f>
        <v>1263.5999999999999</v>
      </c>
      <c r="V1840" s="59">
        <f>Table1[[#This Row],[On Hand Stock (units)]]+U1840</f>
        <v>2464.5653704132746</v>
      </c>
      <c r="W1840" s="59" t="str">
        <f>IF(Table1[[#This Row],[On hand quantity after purchase]]&gt;Table1[[#This Row],[APU  Projection for oct]],"Yes","No")</f>
        <v>Yes</v>
      </c>
      <c r="X1840" s="59">
        <f>AE1840-Table1[[#This Row],[On Hand Stock (units)]]</f>
        <v>38754.824789586732</v>
      </c>
      <c r="Y1840" s="59">
        <f>MAX(Table1[[#This Row],[Qty required to meet next quarter]],Table1[[#This Row],[MOQ/One lead time demand]])</f>
        <v>38754.824789586732</v>
      </c>
      <c r="Z1840" s="59">
        <f>Table1[[#This Row],[Qty to purchase]]*Table1[[#This Row],[Std. Price ($)]]</f>
        <v>531028.6855213627</v>
      </c>
      <c r="AA1840" s="59"/>
      <c r="AB1840" s="59"/>
      <c r="AC1840" s="61">
        <f>Table1[[#This Row],[On Hand Stock (units)]]-(12*Table1[[#This Row],[APU
(units)]])</f>
        <v>-4631.0346295867248</v>
      </c>
      <c r="AD1840" s="64">
        <v>2916</v>
      </c>
      <c r="AE1840" s="65">
        <f>AD1840*Table1[[#This Row],[Std. Price ($)]]</f>
        <v>39955.790160000004</v>
      </c>
    </row>
    <row r="1841" spans="1:31" ht="18.5" x14ac:dyDescent="0.35">
      <c r="A1841" s="46">
        <v>1199.5616033939173</v>
      </c>
      <c r="B1841" s="47">
        <v>11.013255000000001</v>
      </c>
      <c r="C1841" s="47">
        <v>2827.142273162699</v>
      </c>
      <c r="D1841" s="47">
        <f>Table1[[#This Row],[On-Hand Stock ($)]]/Table1[[#This Row],[Std. Price ($)]]</f>
        <v>256.70360607855702</v>
      </c>
      <c r="E1841" s="48">
        <v>446</v>
      </c>
      <c r="F1841" s="49">
        <v>-0.2</v>
      </c>
      <c r="G1841" s="48">
        <v>1</v>
      </c>
      <c r="H1841" s="48">
        <v>1.27</v>
      </c>
      <c r="I1841" s="48">
        <v>11</v>
      </c>
      <c r="J1841" s="55">
        <f>Table1[[#This Row],[APU
(units)]]+(Table1[[#This Row],[APU Trend]]*Table1[[#This Row],[APU
(units)]])</f>
        <v>356.8</v>
      </c>
      <c r="K1841" s="55" t="str">
        <f>IF(Table1[[#This Row],[On Hand Stock (units)]]&gt;J1841,"Yes","No")</f>
        <v>No</v>
      </c>
      <c r="L1841" s="55">
        <f>Table1[[#This Row],[Lead Time (days)]]/Table1[[#This Row],[S-OTD]]</f>
        <v>11</v>
      </c>
      <c r="M1841" s="55">
        <f>(Table1[[#This Row],[Demand variability (COV)]]/100)*E1841</f>
        <v>5.6642000000000001</v>
      </c>
      <c r="N1841" s="55">
        <f>AVERAGE(Table1[[#This Row],[Lead Time (days)]],Table1[[#This Row],[Exp. Lead time]])</f>
        <v>11</v>
      </c>
      <c r="O1841" s="55">
        <f>(Table1[[#This Row],[Exp. Lead time]]-N1841)^2</f>
        <v>0</v>
      </c>
      <c r="P1841" s="55">
        <v>0</v>
      </c>
      <c r="Q1841" s="55">
        <f>1.64*SQRT(Table1[[#This Row],[Lead Time (days)]]*(M1841^2)+Table1[[#This Row],[APU
(units)]]*P1841)</f>
        <v>30.809082865550931</v>
      </c>
      <c r="R1841" s="58">
        <f>Table1[[#This Row],[Safety Stock]]+(E1841/30)*Table1[[#This Row],[Lead Time (days)]]</f>
        <v>194.34241619888425</v>
      </c>
      <c r="S1841" s="58" t="str">
        <f>IF(Table1[[#This Row],[On Hand Stock (units)]]&gt;R1841,"yes","no")</f>
        <v>yes</v>
      </c>
      <c r="T1841" s="59">
        <f>Table1[[#This Row],[On Hand Stock (units)]]-J1841</f>
        <v>-100.096393921443</v>
      </c>
      <c r="U1841" s="59">
        <f>Table1[[#This Row],[Exp. Lead time]]*Table1[[#This Row],[APU
(units)]]/30</f>
        <v>163.53333333333333</v>
      </c>
      <c r="V1841" s="59">
        <f>Table1[[#This Row],[On Hand Stock (units)]]+U1841</f>
        <v>420.23693941189038</v>
      </c>
      <c r="W1841" s="59" t="str">
        <f>IF(Table1[[#This Row],[On hand quantity after purchase]]&gt;Table1[[#This Row],[APU  Projection for oct]],"Yes","No")</f>
        <v>Yes</v>
      </c>
      <c r="X1841" s="59">
        <f>AE1841-Table1[[#This Row],[On Hand Stock (units)]]</f>
        <v>8584.7375079214435</v>
      </c>
      <c r="Y1841" s="59">
        <f>MAX(Table1[[#This Row],[Qty required to meet next quarter]],Table1[[#This Row],[MOQ/One lead time demand]])</f>
        <v>8584.7375079214435</v>
      </c>
      <c r="Z1841" s="59">
        <f>Table1[[#This Row],[Qty to purchase]]*Table1[[#This Row],[Std. Price ($)]]</f>
        <v>94545.903282803381</v>
      </c>
      <c r="AA1841" s="59"/>
      <c r="AB1841" s="59"/>
      <c r="AC1841" s="61">
        <f>Table1[[#This Row],[On Hand Stock (units)]]-(12*Table1[[#This Row],[APU
(units)]])</f>
        <v>-5095.2963939214433</v>
      </c>
      <c r="AD1841" s="64">
        <v>802.80000000000007</v>
      </c>
      <c r="AE1841" s="65">
        <f>AD1841*Table1[[#This Row],[Std. Price ($)]]</f>
        <v>8841.4411140000011</v>
      </c>
    </row>
    <row r="1842" spans="1:31" ht="18.5" x14ac:dyDescent="0.35">
      <c r="A1842" s="46">
        <v>92167.074791645326</v>
      </c>
      <c r="B1842" s="47">
        <v>19.080281000000003</v>
      </c>
      <c r="C1842" s="47">
        <v>10258.845512580718</v>
      </c>
      <c r="D1842" s="47">
        <f>Table1[[#This Row],[On-Hand Stock ($)]]/Table1[[#This Row],[Std. Price ($)]]</f>
        <v>537.66742285298187</v>
      </c>
      <c r="E1842" s="48">
        <v>744</v>
      </c>
      <c r="F1842" s="49">
        <v>0.5</v>
      </c>
      <c r="G1842" s="48">
        <v>0.85</v>
      </c>
      <c r="H1842" s="48">
        <v>0.75</v>
      </c>
      <c r="I1842" s="48">
        <v>23</v>
      </c>
      <c r="J1842" s="55">
        <f>Table1[[#This Row],[APU
(units)]]+(Table1[[#This Row],[APU Trend]]*Table1[[#This Row],[APU
(units)]])</f>
        <v>1116</v>
      </c>
      <c r="K1842" s="55" t="str">
        <f>IF(Table1[[#This Row],[On Hand Stock (units)]]&gt;J1842,"Yes","No")</f>
        <v>No</v>
      </c>
      <c r="L1842" s="55">
        <f>Table1[[#This Row],[Lead Time (days)]]/Table1[[#This Row],[S-OTD]]</f>
        <v>27.058823529411764</v>
      </c>
      <c r="M1842" s="55">
        <f>(Table1[[#This Row],[Demand variability (COV)]]/100)*E1842</f>
        <v>5.58</v>
      </c>
      <c r="N1842" s="55">
        <f>AVERAGE(Table1[[#This Row],[Lead Time (days)]],Table1[[#This Row],[Exp. Lead time]])</f>
        <v>25.029411764705884</v>
      </c>
      <c r="O1842" s="55">
        <f>(Table1[[#This Row],[Exp. Lead time]]-N1842)^2</f>
        <v>4.1185121107266358</v>
      </c>
      <c r="P1842" s="55">
        <v>4.1185121107266358</v>
      </c>
      <c r="Q1842" s="55">
        <f>1.64*SQRT(Table1[[#This Row],[Lead Time (days)]]*(M1842^2)+Table1[[#This Row],[APU
(units)]]*P1842)</f>
        <v>100.83413282138001</v>
      </c>
      <c r="R1842" s="58">
        <f>Table1[[#This Row],[Safety Stock]]+(E1842/30)*Table1[[#This Row],[Lead Time (days)]]</f>
        <v>671.23413282137994</v>
      </c>
      <c r="S1842" s="58" t="str">
        <f>IF(Table1[[#This Row],[On Hand Stock (units)]]&gt;R1842,"yes","no")</f>
        <v>no</v>
      </c>
      <c r="T1842" s="59">
        <f>Table1[[#This Row],[On Hand Stock (units)]]-J1842</f>
        <v>-578.33257714701813</v>
      </c>
      <c r="U1842" s="59">
        <f>Table1[[#This Row],[Exp. Lead time]]*Table1[[#This Row],[APU
(units)]]/30</f>
        <v>671.05882352941182</v>
      </c>
      <c r="V1842" s="59">
        <f>Table1[[#This Row],[On Hand Stock (units)]]+U1842</f>
        <v>1208.7262463823936</v>
      </c>
      <c r="W1842" s="59" t="str">
        <f>IF(Table1[[#This Row],[On hand quantity after purchase]]&gt;Table1[[#This Row],[APU  Projection for oct]],"Yes","No")</f>
        <v>Yes</v>
      </c>
      <c r="X1842" s="59">
        <f>AE1842-Table1[[#This Row],[On Hand Stock (units)]]</f>
        <v>84636.706961147022</v>
      </c>
      <c r="Y1842" s="59">
        <f>MAX(Table1[[#This Row],[Qty required to meet next quarter]],Table1[[#This Row],[MOQ/One lead time demand]])</f>
        <v>84636.706961147022</v>
      </c>
      <c r="Z1842" s="59">
        <f>Table1[[#This Row],[Qty to purchase]]*Table1[[#This Row],[Std. Price ($)]]</f>
        <v>1614892.1517333414</v>
      </c>
      <c r="AA1842" s="59"/>
      <c r="AB1842" s="59"/>
      <c r="AC1842" s="61">
        <f>Table1[[#This Row],[On Hand Stock (units)]]-(12*Table1[[#This Row],[APU
(units)]])</f>
        <v>-8390.332577147019</v>
      </c>
      <c r="AD1842" s="64">
        <v>4464</v>
      </c>
      <c r="AE1842" s="65">
        <f>AD1842*Table1[[#This Row],[Std. Price ($)]]</f>
        <v>85174.37438400001</v>
      </c>
    </row>
    <row r="1843" spans="1:31" ht="18.5" x14ac:dyDescent="0.35">
      <c r="A1843" s="46">
        <v>73298.649887801337</v>
      </c>
      <c r="B1843" s="47">
        <v>9.1309460000000016</v>
      </c>
      <c r="C1843" s="47">
        <v>20299.618825182624</v>
      </c>
      <c r="D1843" s="47">
        <f>Table1[[#This Row],[On-Hand Stock ($)]]/Table1[[#This Row],[Std. Price ($)]]</f>
        <v>2223.1671094301314</v>
      </c>
      <c r="E1843" s="48">
        <v>406</v>
      </c>
      <c r="F1843" s="49">
        <v>0.5</v>
      </c>
      <c r="G1843" s="48">
        <v>1</v>
      </c>
      <c r="H1843" s="48">
        <v>2.0499999999999998</v>
      </c>
      <c r="I1843" s="48">
        <v>66</v>
      </c>
      <c r="J1843" s="55">
        <f>Table1[[#This Row],[APU
(units)]]+(Table1[[#This Row],[APU Trend]]*Table1[[#This Row],[APU
(units)]])</f>
        <v>609</v>
      </c>
      <c r="K1843" s="55" t="str">
        <f>IF(Table1[[#This Row],[On Hand Stock (units)]]&gt;J1843,"Yes","No")</f>
        <v>Yes</v>
      </c>
      <c r="L1843" s="55">
        <f>Table1[[#This Row],[Lead Time (days)]]/Table1[[#This Row],[S-OTD]]</f>
        <v>66</v>
      </c>
      <c r="M1843" s="55">
        <f>(Table1[[#This Row],[Demand variability (COV)]]/100)*E1843</f>
        <v>8.3229999999999986</v>
      </c>
      <c r="N1843" s="55">
        <f>AVERAGE(Table1[[#This Row],[Lead Time (days)]],Table1[[#This Row],[Exp. Lead time]])</f>
        <v>66</v>
      </c>
      <c r="O1843" s="55">
        <f>(Table1[[#This Row],[Exp. Lead time]]-N1843)^2</f>
        <v>0</v>
      </c>
      <c r="P1843" s="55">
        <v>0</v>
      </c>
      <c r="Q1843" s="55">
        <f>1.64*SQRT(Table1[[#This Row],[Lead Time (days)]]*(M1843^2)+Table1[[#This Row],[APU
(units)]]*P1843)</f>
        <v>110.89084949252752</v>
      </c>
      <c r="R1843" s="58">
        <f>Table1[[#This Row],[Safety Stock]]+(E1843/30)*Table1[[#This Row],[Lead Time (days)]]</f>
        <v>1004.0908494925276</v>
      </c>
      <c r="S1843" s="58" t="str">
        <f>IF(Table1[[#This Row],[On Hand Stock (units)]]&gt;R1843,"yes","no")</f>
        <v>yes</v>
      </c>
      <c r="T1843" s="59">
        <f>Table1[[#This Row],[On Hand Stock (units)]]-J1843</f>
        <v>1614.1671094301314</v>
      </c>
      <c r="U1843" s="59">
        <f>Table1[[#This Row],[Exp. Lead time]]*Table1[[#This Row],[APU
(units)]]/30</f>
        <v>893.2</v>
      </c>
      <c r="V1843" s="59">
        <f>Table1[[#This Row],[On Hand Stock (units)]]+U1843</f>
        <v>3116.3671094301317</v>
      </c>
      <c r="W1843" s="59" t="str">
        <f>IF(Table1[[#This Row],[On hand quantity after purchase]]&gt;Table1[[#This Row],[APU  Projection for oct]],"Yes","No")</f>
        <v>Yes</v>
      </c>
      <c r="X1843" s="59">
        <f>AE1843-Table1[[#This Row],[On Hand Stock (units)]]</f>
        <v>20019.817346569875</v>
      </c>
      <c r="Y1843" s="59">
        <f>MAX(Table1[[#This Row],[Qty required to meet next quarter]],Table1[[#This Row],[MOQ/One lead time demand]])</f>
        <v>20019.817346569875</v>
      </c>
      <c r="Z1843" s="59">
        <f>Table1[[#This Row],[Qty to purchase]]*Table1[[#This Row],[Std. Price ($)]]</f>
        <v>182799.87112139285</v>
      </c>
      <c r="AA1843" s="59"/>
      <c r="AB1843" s="59"/>
      <c r="AC1843" s="61">
        <f>Table1[[#This Row],[On Hand Stock (units)]]-(12*Table1[[#This Row],[APU
(units)]])</f>
        <v>-2648.8328905698686</v>
      </c>
      <c r="AD1843" s="64">
        <v>2436</v>
      </c>
      <c r="AE1843" s="65">
        <f>AD1843*Table1[[#This Row],[Std. Price ($)]]</f>
        <v>22242.984456000006</v>
      </c>
    </row>
    <row r="1844" spans="1:31" ht="18.5" x14ac:dyDescent="0.35">
      <c r="A1844" s="46">
        <v>85781.62452044191</v>
      </c>
      <c r="B1844" s="47">
        <v>126.71084800000001</v>
      </c>
      <c r="C1844" s="47">
        <v>160101.65813039328</v>
      </c>
      <c r="D1844" s="47">
        <f>Table1[[#This Row],[On-Hand Stock ($)]]/Table1[[#This Row],[Std. Price ($)]]</f>
        <v>1263.5197432377161</v>
      </c>
      <c r="E1844" s="48">
        <v>988</v>
      </c>
      <c r="F1844" s="49">
        <v>0.8</v>
      </c>
      <c r="G1844" s="48">
        <v>0.75</v>
      </c>
      <c r="H1844" s="48">
        <v>0.43</v>
      </c>
      <c r="I1844" s="48">
        <v>66</v>
      </c>
      <c r="J1844" s="55">
        <f>Table1[[#This Row],[APU
(units)]]+(Table1[[#This Row],[APU Trend]]*Table1[[#This Row],[APU
(units)]])</f>
        <v>1778.4</v>
      </c>
      <c r="K1844" s="55" t="str">
        <f>IF(Table1[[#This Row],[On Hand Stock (units)]]&gt;J1844,"Yes","No")</f>
        <v>No</v>
      </c>
      <c r="L1844" s="55">
        <f>Table1[[#This Row],[Lead Time (days)]]/Table1[[#This Row],[S-OTD]]</f>
        <v>88</v>
      </c>
      <c r="M1844" s="55">
        <f>(Table1[[#This Row],[Demand variability (COV)]]/100)*E1844</f>
        <v>4.2484000000000002</v>
      </c>
      <c r="N1844" s="55">
        <f>AVERAGE(Table1[[#This Row],[Lead Time (days)]],Table1[[#This Row],[Exp. Lead time]])</f>
        <v>77</v>
      </c>
      <c r="O1844" s="55">
        <f>(Table1[[#This Row],[Exp. Lead time]]-N1844)^2</f>
        <v>121</v>
      </c>
      <c r="P1844" s="55">
        <v>121</v>
      </c>
      <c r="Q1844" s="55">
        <f>1.64*SQRT(Table1[[#This Row],[Lead Time (days)]]*(M1844^2)+Table1[[#This Row],[APU
(units)]]*P1844)</f>
        <v>569.85983054561302</v>
      </c>
      <c r="R1844" s="58">
        <f>Table1[[#This Row],[Safety Stock]]+(E1844/30)*Table1[[#This Row],[Lead Time (days)]]</f>
        <v>2743.4598305456129</v>
      </c>
      <c r="S1844" s="58" t="str">
        <f>IF(Table1[[#This Row],[On Hand Stock (units)]]&gt;R1844,"yes","no")</f>
        <v>no</v>
      </c>
      <c r="T1844" s="59">
        <f>Table1[[#This Row],[On Hand Stock (units)]]-J1844</f>
        <v>-514.88025676228403</v>
      </c>
      <c r="U1844" s="59">
        <f>Table1[[#This Row],[Exp. Lead time]]*Table1[[#This Row],[APU
(units)]]/30</f>
        <v>2898.1333333333332</v>
      </c>
      <c r="V1844" s="59">
        <f>Table1[[#This Row],[On Hand Stock (units)]]+U1844</f>
        <v>4161.6530765710495</v>
      </c>
      <c r="W1844" s="59" t="str">
        <f>IF(Table1[[#This Row],[On hand quantity after purchase]]&gt;Table1[[#This Row],[APU  Projection for oct]],"Yes","No")</f>
        <v>Yes</v>
      </c>
      <c r="X1844" s="59">
        <f>AE1844-Table1[[#This Row],[On Hand Stock (units)]]</f>
        <v>975220.9592839625</v>
      </c>
      <c r="Y1844" s="59">
        <f>MAX(Table1[[#This Row],[Qty required to meet next quarter]],Table1[[#This Row],[MOQ/One lead time demand]])</f>
        <v>975220.9592839625</v>
      </c>
      <c r="Z1844" s="59">
        <f>Table1[[#This Row],[Qty to purchase]]*Table1[[#This Row],[Std. Price ($)]]</f>
        <v>123571074.73824437</v>
      </c>
      <c r="AA1844" s="59"/>
      <c r="AB1844" s="59"/>
      <c r="AC1844" s="61">
        <f>Table1[[#This Row],[On Hand Stock (units)]]-(12*Table1[[#This Row],[APU
(units)]])</f>
        <v>-10592.480256762285</v>
      </c>
      <c r="AD1844" s="64">
        <v>7706.4000000000015</v>
      </c>
      <c r="AE1844" s="65">
        <f>AD1844*Table1[[#This Row],[Std. Price ($)]]</f>
        <v>976484.47902720026</v>
      </c>
    </row>
    <row r="1845" spans="1:31" ht="18.5" x14ac:dyDescent="0.35">
      <c r="A1845" s="46">
        <v>16739.764173342643</v>
      </c>
      <c r="B1845" s="47">
        <v>24.832422999999999</v>
      </c>
      <c r="C1845" s="47">
        <v>72221.021042887209</v>
      </c>
      <c r="D1845" s="47">
        <f>Table1[[#This Row],[On-Hand Stock ($)]]/Table1[[#This Row],[Std. Price ($)]]</f>
        <v>2908.3356482324425</v>
      </c>
      <c r="E1845" s="48">
        <v>592</v>
      </c>
      <c r="F1845" s="49">
        <v>-0.7</v>
      </c>
      <c r="G1845" s="48">
        <v>1</v>
      </c>
      <c r="H1845" s="48">
        <v>1</v>
      </c>
      <c r="I1845" s="48">
        <v>123</v>
      </c>
      <c r="J1845" s="55">
        <f>Table1[[#This Row],[APU
(units)]]+(Table1[[#This Row],[APU Trend]]*Table1[[#This Row],[APU
(units)]])</f>
        <v>177.60000000000002</v>
      </c>
      <c r="K1845" s="55" t="str">
        <f>IF(Table1[[#This Row],[On Hand Stock (units)]]&gt;J1845,"Yes","No")</f>
        <v>Yes</v>
      </c>
      <c r="L1845" s="55">
        <f>Table1[[#This Row],[Lead Time (days)]]/Table1[[#This Row],[S-OTD]]</f>
        <v>123</v>
      </c>
      <c r="M1845" s="55">
        <f>(Table1[[#This Row],[Demand variability (COV)]]/100)*E1845</f>
        <v>5.92</v>
      </c>
      <c r="N1845" s="55">
        <f>AVERAGE(Table1[[#This Row],[Lead Time (days)]],Table1[[#This Row],[Exp. Lead time]])</f>
        <v>123</v>
      </c>
      <c r="O1845" s="55">
        <f>(Table1[[#This Row],[Exp. Lead time]]-N1845)^2</f>
        <v>0</v>
      </c>
      <c r="P1845" s="55">
        <v>0</v>
      </c>
      <c r="Q1845" s="55">
        <f>1.64*SQRT(Table1[[#This Row],[Lead Time (days)]]*(M1845^2)+Table1[[#This Row],[APU
(units)]]*P1845)</f>
        <v>107.67580083342774</v>
      </c>
      <c r="R1845" s="58">
        <f>Table1[[#This Row],[Safety Stock]]+(E1845/30)*Table1[[#This Row],[Lead Time (days)]]</f>
        <v>2534.875800833428</v>
      </c>
      <c r="S1845" s="58" t="str">
        <f>IF(Table1[[#This Row],[On Hand Stock (units)]]&gt;R1845,"yes","no")</f>
        <v>yes</v>
      </c>
      <c r="T1845" s="59">
        <f>Table1[[#This Row],[On Hand Stock (units)]]-J1845</f>
        <v>2730.7356482324426</v>
      </c>
      <c r="U1845" s="59">
        <f>Table1[[#This Row],[Exp. Lead time]]*Table1[[#This Row],[APU
(units)]]/30</f>
        <v>2427.1999999999998</v>
      </c>
      <c r="V1845" s="59">
        <f>Table1[[#This Row],[On Hand Stock (units)]]+U1845</f>
        <v>5335.5356482324423</v>
      </c>
      <c r="W1845" s="59" t="str">
        <f>IF(Table1[[#This Row],[On hand quantity after purchase]]&gt;Table1[[#This Row],[APU  Projection for oct]],"Yes","No")</f>
        <v>Yes</v>
      </c>
      <c r="X1845" s="59">
        <f>AE1845-Table1[[#This Row],[On Hand Stock (units)]]</f>
        <v>-20549.288947432433</v>
      </c>
      <c r="Y1845" s="59">
        <f>MAX(Table1[[#This Row],[Qty required to meet next quarter]],Table1[[#This Row],[MOQ/One lead time demand]])</f>
        <v>2427.1999999999998</v>
      </c>
      <c r="Z1845" s="59">
        <f>Table1[[#This Row],[Qty to purchase]]*Table1[[#This Row],[Std. Price ($)]]</f>
        <v>60273.257105599994</v>
      </c>
      <c r="AA1845" s="59"/>
      <c r="AB1845" s="59"/>
      <c r="AC1845" s="61">
        <f>Table1[[#This Row],[On Hand Stock (units)]]-(12*Table1[[#This Row],[APU
(units)]])</f>
        <v>-4195.6643517675575</v>
      </c>
      <c r="AD1845" s="64">
        <v>-710.39999999999975</v>
      </c>
      <c r="AE1845" s="65">
        <f>AD1845*Table1[[#This Row],[Std. Price ($)]]</f>
        <v>-17640.953299199991</v>
      </c>
    </row>
    <row r="1846" spans="1:31" ht="18.5" x14ac:dyDescent="0.35">
      <c r="A1846" s="46">
        <v>5589.6770628027452</v>
      </c>
      <c r="B1846" s="47">
        <v>28.924401000000003</v>
      </c>
      <c r="C1846" s="47">
        <v>42507.829597603704</v>
      </c>
      <c r="D1846" s="47">
        <f>Table1[[#This Row],[On-Hand Stock ($)]]/Table1[[#This Row],[Std. Price ($)]]</f>
        <v>1469.6183197572077</v>
      </c>
      <c r="E1846" s="48">
        <v>680</v>
      </c>
      <c r="F1846" s="49">
        <v>-0.1</v>
      </c>
      <c r="G1846" s="48">
        <v>0.75</v>
      </c>
      <c r="H1846" s="48">
        <v>0.66</v>
      </c>
      <c r="I1846" s="48">
        <v>76</v>
      </c>
      <c r="J1846" s="55">
        <f>Table1[[#This Row],[APU
(units)]]+(Table1[[#This Row],[APU Trend]]*Table1[[#This Row],[APU
(units)]])</f>
        <v>612</v>
      </c>
      <c r="K1846" s="55" t="str">
        <f>IF(Table1[[#This Row],[On Hand Stock (units)]]&gt;J1846,"Yes","No")</f>
        <v>Yes</v>
      </c>
      <c r="L1846" s="55">
        <f>Table1[[#This Row],[Lead Time (days)]]/Table1[[#This Row],[S-OTD]]</f>
        <v>101.33333333333333</v>
      </c>
      <c r="M1846" s="55">
        <f>(Table1[[#This Row],[Demand variability (COV)]]/100)*E1846</f>
        <v>4.4879999999999995</v>
      </c>
      <c r="N1846" s="55">
        <f>AVERAGE(Table1[[#This Row],[Lead Time (days)]],Table1[[#This Row],[Exp. Lead time]])</f>
        <v>88.666666666666657</v>
      </c>
      <c r="O1846" s="55">
        <f>(Table1[[#This Row],[Exp. Lead time]]-N1846)^2</f>
        <v>160.44444444444457</v>
      </c>
      <c r="P1846" s="55">
        <v>160.44444444444457</v>
      </c>
      <c r="Q1846" s="55">
        <f>1.64*SQRT(Table1[[#This Row],[Lead Time (days)]]*(M1846^2)+Table1[[#This Row],[APU
(units)]]*P1846)</f>
        <v>545.48930739939487</v>
      </c>
      <c r="R1846" s="58">
        <f>Table1[[#This Row],[Safety Stock]]+(E1846/30)*Table1[[#This Row],[Lead Time (days)]]</f>
        <v>2268.1559740660614</v>
      </c>
      <c r="S1846" s="58" t="str">
        <f>IF(Table1[[#This Row],[On Hand Stock (units)]]&gt;R1846,"yes","no")</f>
        <v>no</v>
      </c>
      <c r="T1846" s="59">
        <f>Table1[[#This Row],[On Hand Stock (units)]]-J1846</f>
        <v>857.6183197572077</v>
      </c>
      <c r="U1846" s="59">
        <f>Table1[[#This Row],[Exp. Lead time]]*Table1[[#This Row],[APU
(units)]]/30</f>
        <v>2296.8888888888887</v>
      </c>
      <c r="V1846" s="59">
        <f>Table1[[#This Row],[On Hand Stock (units)]]+U1846</f>
        <v>3766.5072086460964</v>
      </c>
      <c r="W1846" s="59" t="str">
        <f>IF(Table1[[#This Row],[On hand quantity after purchase]]&gt;Table1[[#This Row],[APU  Projection for oct]],"Yes","No")</f>
        <v>Yes</v>
      </c>
      <c r="X1846" s="59">
        <f>AE1846-Table1[[#This Row],[On Hand Stock (units)]]</f>
        <v>45735.004112242794</v>
      </c>
      <c r="Y1846" s="59">
        <f>MAX(Table1[[#This Row],[Qty required to meet next quarter]],Table1[[#This Row],[MOQ/One lead time demand]])</f>
        <v>45735.004112242794</v>
      </c>
      <c r="Z1846" s="59">
        <f>Table1[[#This Row],[Qty to purchase]]*Table1[[#This Row],[Std. Price ($)]]</f>
        <v>1322857.5986791598</v>
      </c>
      <c r="AA1846" s="59"/>
      <c r="AB1846" s="59"/>
      <c r="AC1846" s="61">
        <f>Table1[[#This Row],[On Hand Stock (units)]]-(12*Table1[[#This Row],[APU
(units)]])</f>
        <v>-6690.3816802427918</v>
      </c>
      <c r="AD1846" s="64">
        <v>1632</v>
      </c>
      <c r="AE1846" s="65">
        <f>AD1846*Table1[[#This Row],[Std. Price ($)]]</f>
        <v>47204.622432000004</v>
      </c>
    </row>
    <row r="1847" spans="1:31" ht="18.5" x14ac:dyDescent="0.35">
      <c r="A1847" s="46">
        <v>42672.927881115516</v>
      </c>
      <c r="B1847" s="47">
        <v>12.100550000000002</v>
      </c>
      <c r="C1847" s="47">
        <v>13503.691004778837</v>
      </c>
      <c r="D1847" s="47">
        <f>Table1[[#This Row],[On-Hand Stock ($)]]/Table1[[#This Row],[Std. Price ($)]]</f>
        <v>1115.9567957472045</v>
      </c>
      <c r="E1847" s="48">
        <v>454</v>
      </c>
      <c r="F1847" s="49">
        <v>1.2</v>
      </c>
      <c r="G1847" s="48">
        <v>0.85</v>
      </c>
      <c r="H1847" s="48">
        <v>0.72</v>
      </c>
      <c r="I1847" s="48">
        <v>78</v>
      </c>
      <c r="J1847" s="55">
        <f>Table1[[#This Row],[APU
(units)]]+(Table1[[#This Row],[APU Trend]]*Table1[[#This Row],[APU
(units)]])</f>
        <v>998.8</v>
      </c>
      <c r="K1847" s="55" t="str">
        <f>IF(Table1[[#This Row],[On Hand Stock (units)]]&gt;J1847,"Yes","No")</f>
        <v>Yes</v>
      </c>
      <c r="L1847" s="55">
        <f>Table1[[#This Row],[Lead Time (days)]]/Table1[[#This Row],[S-OTD]]</f>
        <v>91.764705882352942</v>
      </c>
      <c r="M1847" s="55">
        <f>(Table1[[#This Row],[Demand variability (COV)]]/100)*E1847</f>
        <v>3.2687999999999997</v>
      </c>
      <c r="N1847" s="55">
        <f>AVERAGE(Table1[[#This Row],[Lead Time (days)]],Table1[[#This Row],[Exp. Lead time]])</f>
        <v>84.882352941176464</v>
      </c>
      <c r="O1847" s="55">
        <f>(Table1[[#This Row],[Exp. Lead time]]-N1847)^2</f>
        <v>47.366782006920516</v>
      </c>
      <c r="P1847" s="55">
        <v>47.366782006920516</v>
      </c>
      <c r="Q1847" s="55">
        <f>1.64*SQRT(Table1[[#This Row],[Lead Time (days)]]*(M1847^2)+Table1[[#This Row],[APU
(units)]]*P1847)</f>
        <v>245.11254338624281</v>
      </c>
      <c r="R1847" s="58">
        <f>Table1[[#This Row],[Safety Stock]]+(E1847/30)*Table1[[#This Row],[Lead Time (days)]]</f>
        <v>1425.5125433862427</v>
      </c>
      <c r="S1847" s="58" t="str">
        <f>IF(Table1[[#This Row],[On Hand Stock (units)]]&gt;R1847,"yes","no")</f>
        <v>no</v>
      </c>
      <c r="T1847" s="59">
        <f>Table1[[#This Row],[On Hand Stock (units)]]-J1847</f>
        <v>117.15679574720457</v>
      </c>
      <c r="U1847" s="59">
        <f>Table1[[#This Row],[Exp. Lead time]]*Table1[[#This Row],[APU
(units)]]/30</f>
        <v>1388.7058823529412</v>
      </c>
      <c r="V1847" s="59">
        <f>Table1[[#This Row],[On Hand Stock (units)]]+U1847</f>
        <v>2504.662678100146</v>
      </c>
      <c r="W1847" s="59" t="str">
        <f>IF(Table1[[#This Row],[On hand quantity after purchase]]&gt;Table1[[#This Row],[APU  Projection for oct]],"Yes","No")</f>
        <v>Yes</v>
      </c>
      <c r="X1847" s="59">
        <f>AE1847-Table1[[#This Row],[On Hand Stock (units)]]</f>
        <v>54919.270144252798</v>
      </c>
      <c r="Y1847" s="59">
        <f>MAX(Table1[[#This Row],[Qty required to meet next quarter]],Table1[[#This Row],[MOQ/One lead time demand]])</f>
        <v>54919.270144252798</v>
      </c>
      <c r="Z1847" s="59">
        <f>Table1[[#This Row],[Qty to purchase]]*Table1[[#This Row],[Std. Price ($)]]</f>
        <v>664553.37434403831</v>
      </c>
      <c r="AA1847" s="59"/>
      <c r="AB1847" s="59"/>
      <c r="AC1847" s="61">
        <f>Table1[[#This Row],[On Hand Stock (units)]]-(12*Table1[[#This Row],[APU
(units)]])</f>
        <v>-4332.0432042527955</v>
      </c>
      <c r="AD1847" s="64">
        <v>4630.7999999999993</v>
      </c>
      <c r="AE1847" s="65">
        <f>AD1847*Table1[[#This Row],[Std. Price ($)]]</f>
        <v>56035.22694</v>
      </c>
    </row>
    <row r="1848" spans="1:31" ht="18.5" x14ac:dyDescent="0.35">
      <c r="A1848" s="46">
        <v>83164.98886203955</v>
      </c>
      <c r="B1848" s="47">
        <v>7.5169490000000003</v>
      </c>
      <c r="C1848" s="47">
        <v>60934.15652103781</v>
      </c>
      <c r="D1848" s="47">
        <f>Table1[[#This Row],[On-Hand Stock ($)]]/Table1[[#This Row],[Std. Price ($)]]</f>
        <v>8106.2351921022491</v>
      </c>
      <c r="E1848" s="48">
        <v>1610</v>
      </c>
      <c r="F1848" s="49">
        <v>-0.7</v>
      </c>
      <c r="G1848" s="48">
        <v>1</v>
      </c>
      <c r="H1848" s="48">
        <v>1.32</v>
      </c>
      <c r="I1848" s="48">
        <v>90</v>
      </c>
      <c r="J1848" s="55">
        <f>Table1[[#This Row],[APU
(units)]]+(Table1[[#This Row],[APU Trend]]*Table1[[#This Row],[APU
(units)]])</f>
        <v>483</v>
      </c>
      <c r="K1848" s="55" t="str">
        <f>IF(Table1[[#This Row],[On Hand Stock (units)]]&gt;J1848,"Yes","No")</f>
        <v>Yes</v>
      </c>
      <c r="L1848" s="55">
        <f>Table1[[#This Row],[Lead Time (days)]]/Table1[[#This Row],[S-OTD]]</f>
        <v>90</v>
      </c>
      <c r="M1848" s="55">
        <f>(Table1[[#This Row],[Demand variability (COV)]]/100)*E1848</f>
        <v>21.251999999999999</v>
      </c>
      <c r="N1848" s="55">
        <f>AVERAGE(Table1[[#This Row],[Lead Time (days)]],Table1[[#This Row],[Exp. Lead time]])</f>
        <v>90</v>
      </c>
      <c r="O1848" s="55">
        <f>(Table1[[#This Row],[Exp. Lead time]]-N1848)^2</f>
        <v>0</v>
      </c>
      <c r="P1848" s="55">
        <v>0</v>
      </c>
      <c r="Q1848" s="55">
        <f>1.64*SQRT(Table1[[#This Row],[Lead Time (days)]]*(M1848^2)+Table1[[#This Row],[APU
(units)]]*P1848)</f>
        <v>330.64724618278012</v>
      </c>
      <c r="R1848" s="58">
        <f>Table1[[#This Row],[Safety Stock]]+(E1848/30)*Table1[[#This Row],[Lead Time (days)]]</f>
        <v>5160.6472461827798</v>
      </c>
      <c r="S1848" s="58" t="str">
        <f>IF(Table1[[#This Row],[On Hand Stock (units)]]&gt;R1848,"yes","no")</f>
        <v>yes</v>
      </c>
      <c r="T1848" s="59">
        <f>Table1[[#This Row],[On Hand Stock (units)]]-J1848</f>
        <v>7623.2351921022491</v>
      </c>
      <c r="U1848" s="59">
        <f>Table1[[#This Row],[Exp. Lead time]]*Table1[[#This Row],[APU
(units)]]/30</f>
        <v>4830</v>
      </c>
      <c r="V1848" s="59">
        <f>Table1[[#This Row],[On Hand Stock (units)]]+U1848</f>
        <v>12936.235192102249</v>
      </c>
      <c r="W1848" s="59" t="str">
        <f>IF(Table1[[#This Row],[On hand quantity after purchase]]&gt;Table1[[#This Row],[APU  Projection for oct]],"Yes","No")</f>
        <v>Yes</v>
      </c>
      <c r="X1848" s="59">
        <f>AE1848-Table1[[#This Row],[On Hand Stock (units)]]</f>
        <v>-22628.980660102246</v>
      </c>
      <c r="Y1848" s="59">
        <f>MAX(Table1[[#This Row],[Qty required to meet next quarter]],Table1[[#This Row],[MOQ/One lead time demand]])</f>
        <v>4830</v>
      </c>
      <c r="Z1848" s="59">
        <f>Table1[[#This Row],[Qty to purchase]]*Table1[[#This Row],[Std. Price ($)]]</f>
        <v>36306.863669999999</v>
      </c>
      <c r="AA1848" s="59"/>
      <c r="AB1848" s="59"/>
      <c r="AC1848" s="61">
        <f>Table1[[#This Row],[On Hand Stock (units)]]-(12*Table1[[#This Row],[APU
(units)]])</f>
        <v>-11213.764807897751</v>
      </c>
      <c r="AD1848" s="64">
        <v>-1931.9999999999995</v>
      </c>
      <c r="AE1848" s="65">
        <f>AD1848*Table1[[#This Row],[Std. Price ($)]]</f>
        <v>-14522.745467999997</v>
      </c>
    </row>
    <row r="1849" spans="1:31" ht="18.5" x14ac:dyDescent="0.35">
      <c r="A1849" s="46">
        <v>10728.187833145032</v>
      </c>
      <c r="B1849" s="47">
        <v>7.4006240000000005</v>
      </c>
      <c r="C1849" s="47">
        <v>8099.9151571219227</v>
      </c>
      <c r="D1849" s="47">
        <f>Table1[[#This Row],[On-Hand Stock ($)]]/Table1[[#This Row],[Std. Price ($)]]</f>
        <v>1094.4908371404792</v>
      </c>
      <c r="E1849" s="48">
        <v>720</v>
      </c>
      <c r="F1849" s="49">
        <v>0.8</v>
      </c>
      <c r="G1849" s="48">
        <v>1</v>
      </c>
      <c r="H1849" s="48">
        <v>0.93</v>
      </c>
      <c r="I1849" s="48">
        <v>37</v>
      </c>
      <c r="J1849" s="55">
        <f>Table1[[#This Row],[APU
(units)]]+(Table1[[#This Row],[APU Trend]]*Table1[[#This Row],[APU
(units)]])</f>
        <v>1296</v>
      </c>
      <c r="K1849" s="55" t="str">
        <f>IF(Table1[[#This Row],[On Hand Stock (units)]]&gt;J1849,"Yes","No")</f>
        <v>No</v>
      </c>
      <c r="L1849" s="55">
        <f>Table1[[#This Row],[Lead Time (days)]]/Table1[[#This Row],[S-OTD]]</f>
        <v>37</v>
      </c>
      <c r="M1849" s="55">
        <f>(Table1[[#This Row],[Demand variability (COV)]]/100)*E1849</f>
        <v>6.6960000000000006</v>
      </c>
      <c r="N1849" s="55">
        <f>AVERAGE(Table1[[#This Row],[Lead Time (days)]],Table1[[#This Row],[Exp. Lead time]])</f>
        <v>37</v>
      </c>
      <c r="O1849" s="55">
        <f>(Table1[[#This Row],[Exp. Lead time]]-N1849)^2</f>
        <v>0</v>
      </c>
      <c r="P1849" s="55">
        <v>0</v>
      </c>
      <c r="Q1849" s="55">
        <f>1.64*SQRT(Table1[[#This Row],[Lead Time (days)]]*(M1849^2)+Table1[[#This Row],[APU
(units)]]*P1849)</f>
        <v>66.797491760718088</v>
      </c>
      <c r="R1849" s="58">
        <f>Table1[[#This Row],[Safety Stock]]+(E1849/30)*Table1[[#This Row],[Lead Time (days)]]</f>
        <v>954.79749176071812</v>
      </c>
      <c r="S1849" s="58" t="str">
        <f>IF(Table1[[#This Row],[On Hand Stock (units)]]&gt;R1849,"yes","no")</f>
        <v>yes</v>
      </c>
      <c r="T1849" s="59">
        <f>Table1[[#This Row],[On Hand Stock (units)]]-J1849</f>
        <v>-201.50916285952076</v>
      </c>
      <c r="U1849" s="59">
        <f>Table1[[#This Row],[Exp. Lead time]]*Table1[[#This Row],[APU
(units)]]/30</f>
        <v>888</v>
      </c>
      <c r="V1849" s="59">
        <f>Table1[[#This Row],[On Hand Stock (units)]]+U1849</f>
        <v>1982.4908371404792</v>
      </c>
      <c r="W1849" s="59" t="str">
        <f>IF(Table1[[#This Row],[On hand quantity after purchase]]&gt;Table1[[#This Row],[APU  Projection for oct]],"Yes","No")</f>
        <v>Yes</v>
      </c>
      <c r="X1849" s="59">
        <f>AE1849-Table1[[#This Row],[On Hand Stock (units)]]</f>
        <v>40467.41354685952</v>
      </c>
      <c r="Y1849" s="59">
        <f>MAX(Table1[[#This Row],[Qty required to meet next quarter]],Table1[[#This Row],[MOQ/One lead time demand]])</f>
        <v>40467.41354685952</v>
      </c>
      <c r="Z1849" s="59">
        <f>Table1[[#This Row],[Qty to purchase]]*Table1[[#This Row],[Std. Price ($)]]</f>
        <v>299484.11191281368</v>
      </c>
      <c r="AA1849" s="59"/>
      <c r="AB1849" s="59"/>
      <c r="AC1849" s="61">
        <f>Table1[[#This Row],[On Hand Stock (units)]]-(12*Table1[[#This Row],[APU
(units)]])</f>
        <v>-7545.509162859521</v>
      </c>
      <c r="AD1849" s="64">
        <v>5616</v>
      </c>
      <c r="AE1849" s="65">
        <f>AD1849*Table1[[#This Row],[Std. Price ($)]]</f>
        <v>41561.904384000001</v>
      </c>
    </row>
    <row r="1850" spans="1:31" ht="18.5" x14ac:dyDescent="0.35">
      <c r="A1850" s="46">
        <v>4947.6663980068224</v>
      </c>
      <c r="B1850" s="47">
        <v>5.7287670000000013</v>
      </c>
      <c r="C1850" s="47">
        <v>1445.8705764169922</v>
      </c>
      <c r="D1850" s="47">
        <f>Table1[[#This Row],[On-Hand Stock ($)]]/Table1[[#This Row],[Std. Price ($)]]</f>
        <v>252.38774354359182</v>
      </c>
      <c r="E1850" s="48">
        <v>608</v>
      </c>
      <c r="F1850" s="49">
        <v>1.2</v>
      </c>
      <c r="G1850" s="48">
        <v>1</v>
      </c>
      <c r="H1850" s="48">
        <v>1.02</v>
      </c>
      <c r="I1850" s="48">
        <v>11</v>
      </c>
      <c r="J1850" s="55">
        <f>Table1[[#This Row],[APU
(units)]]+(Table1[[#This Row],[APU Trend]]*Table1[[#This Row],[APU
(units)]])</f>
        <v>1337.6</v>
      </c>
      <c r="K1850" s="55" t="str">
        <f>IF(Table1[[#This Row],[On Hand Stock (units)]]&gt;J1850,"Yes","No")</f>
        <v>No</v>
      </c>
      <c r="L1850" s="55">
        <f>Table1[[#This Row],[Lead Time (days)]]/Table1[[#This Row],[S-OTD]]</f>
        <v>11</v>
      </c>
      <c r="M1850" s="55">
        <f>(Table1[[#This Row],[Demand variability (COV)]]/100)*E1850</f>
        <v>6.2016000000000009</v>
      </c>
      <c r="N1850" s="55">
        <f>AVERAGE(Table1[[#This Row],[Lead Time (days)]],Table1[[#This Row],[Exp. Lead time]])</f>
        <v>11</v>
      </c>
      <c r="O1850" s="55">
        <f>(Table1[[#This Row],[Exp. Lead time]]-N1850)^2</f>
        <v>0</v>
      </c>
      <c r="P1850" s="55">
        <v>0</v>
      </c>
      <c r="Q1850" s="55">
        <f>1.64*SQRT(Table1[[#This Row],[Lead Time (days)]]*(M1850^2)+Table1[[#This Row],[APU
(units)]]*P1850)</f>
        <v>33.732143691783598</v>
      </c>
      <c r="R1850" s="58">
        <f>Table1[[#This Row],[Safety Stock]]+(E1850/30)*Table1[[#This Row],[Lead Time (days)]]</f>
        <v>256.66547702511696</v>
      </c>
      <c r="S1850" s="58" t="str">
        <f>IF(Table1[[#This Row],[On Hand Stock (units)]]&gt;R1850,"yes","no")</f>
        <v>no</v>
      </c>
      <c r="T1850" s="59">
        <f>Table1[[#This Row],[On Hand Stock (units)]]-J1850</f>
        <v>-1085.2122564564081</v>
      </c>
      <c r="U1850" s="59">
        <f>Table1[[#This Row],[Exp. Lead time]]*Table1[[#This Row],[APU
(units)]]/30</f>
        <v>222.93333333333334</v>
      </c>
      <c r="V1850" s="59">
        <f>Table1[[#This Row],[On Hand Stock (units)]]+U1850</f>
        <v>475.32107687692519</v>
      </c>
      <c r="W1850" s="59" t="str">
        <f>IF(Table1[[#This Row],[On hand quantity after purchase]]&gt;Table1[[#This Row],[APU  Projection for oct]],"Yes","No")</f>
        <v>No</v>
      </c>
      <c r="X1850" s="59">
        <f>AE1850-Table1[[#This Row],[On Hand Stock (units)]]</f>
        <v>35275.133683656408</v>
      </c>
      <c r="Y1850" s="59">
        <f>MAX(Table1[[#This Row],[Qty required to meet next quarter]],Table1[[#This Row],[MOQ/One lead time demand]])</f>
        <v>35275.133683656408</v>
      </c>
      <c r="Z1850" s="59">
        <f>Table1[[#This Row],[Qty to purchase]]*Table1[[#This Row],[Std. Price ($)]]</f>
        <v>202083.02176751933</v>
      </c>
      <c r="AA1850" s="59"/>
      <c r="AB1850" s="59"/>
      <c r="AC1850" s="61">
        <f>Table1[[#This Row],[On Hand Stock (units)]]-(12*Table1[[#This Row],[APU
(units)]])</f>
        <v>-7043.6122564564084</v>
      </c>
      <c r="AD1850" s="64">
        <v>6201.5999999999995</v>
      </c>
      <c r="AE1850" s="65">
        <f>AD1850*Table1[[#This Row],[Std. Price ($)]]</f>
        <v>35527.521427200001</v>
      </c>
    </row>
    <row r="1851" spans="1:31" ht="18.5" x14ac:dyDescent="0.35">
      <c r="A1851" s="46">
        <v>36463.562783403046</v>
      </c>
      <c r="B1851" s="47">
        <v>5.4978000000000007</v>
      </c>
      <c r="C1851" s="47">
        <v>30759.163188279806</v>
      </c>
      <c r="D1851" s="47">
        <f>Table1[[#This Row],[On-Hand Stock ($)]]/Table1[[#This Row],[Std. Price ($)]]</f>
        <v>5594.8130503619268</v>
      </c>
      <c r="E1851" s="48">
        <v>1626</v>
      </c>
      <c r="F1851" s="49">
        <v>-0.7</v>
      </c>
      <c r="G1851" s="48">
        <v>0.7</v>
      </c>
      <c r="H1851" s="48">
        <v>1.1299999999999999</v>
      </c>
      <c r="I1851" s="48">
        <v>66</v>
      </c>
      <c r="J1851" s="55">
        <f>Table1[[#This Row],[APU
(units)]]+(Table1[[#This Row],[APU Trend]]*Table1[[#This Row],[APU
(units)]])</f>
        <v>487.80000000000018</v>
      </c>
      <c r="K1851" s="55" t="str">
        <f>IF(Table1[[#This Row],[On Hand Stock (units)]]&gt;J1851,"Yes","No")</f>
        <v>Yes</v>
      </c>
      <c r="L1851" s="55">
        <f>Table1[[#This Row],[Lead Time (days)]]/Table1[[#This Row],[S-OTD]]</f>
        <v>94.285714285714292</v>
      </c>
      <c r="M1851" s="55">
        <f>(Table1[[#This Row],[Demand variability (COV)]]/100)*E1851</f>
        <v>18.373799999999999</v>
      </c>
      <c r="N1851" s="55">
        <f>AVERAGE(Table1[[#This Row],[Lead Time (days)]],Table1[[#This Row],[Exp. Lead time]])</f>
        <v>80.142857142857139</v>
      </c>
      <c r="O1851" s="55">
        <f>(Table1[[#This Row],[Exp. Lead time]]-N1851)^2</f>
        <v>200.02040816326559</v>
      </c>
      <c r="P1851" s="55">
        <v>200.02040816326559</v>
      </c>
      <c r="Q1851" s="55">
        <f>1.64*SQRT(Table1[[#This Row],[Lead Time (days)]]*(M1851^2)+Table1[[#This Row],[APU
(units)]]*P1851)</f>
        <v>966.78598746776629</v>
      </c>
      <c r="R1851" s="58">
        <f>Table1[[#This Row],[Safety Stock]]+(E1851/30)*Table1[[#This Row],[Lead Time (days)]]</f>
        <v>4543.9859874677668</v>
      </c>
      <c r="S1851" s="58" t="str">
        <f>IF(Table1[[#This Row],[On Hand Stock (units)]]&gt;R1851,"yes","no")</f>
        <v>yes</v>
      </c>
      <c r="T1851" s="59">
        <f>Table1[[#This Row],[On Hand Stock (units)]]-J1851</f>
        <v>5107.0130503619266</v>
      </c>
      <c r="U1851" s="59">
        <f>Table1[[#This Row],[Exp. Lead time]]*Table1[[#This Row],[APU
(units)]]/30</f>
        <v>5110.2857142857147</v>
      </c>
      <c r="V1851" s="59">
        <f>Table1[[#This Row],[On Hand Stock (units)]]+U1851</f>
        <v>10705.098764647642</v>
      </c>
      <c r="W1851" s="59" t="str">
        <f>IF(Table1[[#This Row],[On hand quantity after purchase]]&gt;Table1[[#This Row],[APU  Projection for oct]],"Yes","No")</f>
        <v>Yes</v>
      </c>
      <c r="X1851" s="59">
        <f>AE1851-Table1[[#This Row],[On Hand Stock (units)]]</f>
        <v>-16322.120410361922</v>
      </c>
      <c r="Y1851" s="59">
        <f>MAX(Table1[[#This Row],[Qty required to meet next quarter]],Table1[[#This Row],[MOQ/One lead time demand]])</f>
        <v>5110.2857142857147</v>
      </c>
      <c r="Z1851" s="59">
        <f>Table1[[#This Row],[Qty to purchase]]*Table1[[#This Row],[Std. Price ($)]]</f>
        <v>28095.328800000007</v>
      </c>
      <c r="AA1851" s="59"/>
      <c r="AB1851" s="59"/>
      <c r="AC1851" s="61">
        <f>Table1[[#This Row],[On Hand Stock (units)]]-(12*Table1[[#This Row],[APU
(units)]])</f>
        <v>-13917.186949638073</v>
      </c>
      <c r="AD1851" s="64">
        <v>-1951.1999999999989</v>
      </c>
      <c r="AE1851" s="65">
        <f>AD1851*Table1[[#This Row],[Std. Price ($)]]</f>
        <v>-10727.307359999995</v>
      </c>
    </row>
    <row r="1852" spans="1:31" ht="18.5" x14ac:dyDescent="0.35">
      <c r="A1852" s="46">
        <v>89822.094598558891</v>
      </c>
      <c r="B1852" s="47">
        <v>5.027286000000001</v>
      </c>
      <c r="C1852" s="47">
        <v>5406.3553193694761</v>
      </c>
      <c r="D1852" s="47">
        <f>Table1[[#This Row],[On-Hand Stock ($)]]/Table1[[#This Row],[Std. Price ($)]]</f>
        <v>1075.4023780165828</v>
      </c>
      <c r="E1852" s="48">
        <v>284</v>
      </c>
      <c r="F1852" s="49">
        <v>1.2</v>
      </c>
      <c r="G1852" s="48">
        <v>0.9</v>
      </c>
      <c r="H1852" s="48">
        <v>1.1399999999999999</v>
      </c>
      <c r="I1852" s="48">
        <v>73</v>
      </c>
      <c r="J1852" s="55">
        <f>Table1[[#This Row],[APU
(units)]]+(Table1[[#This Row],[APU Trend]]*Table1[[#This Row],[APU
(units)]])</f>
        <v>624.79999999999995</v>
      </c>
      <c r="K1852" s="55" t="str">
        <f>IF(Table1[[#This Row],[On Hand Stock (units)]]&gt;J1852,"Yes","No")</f>
        <v>Yes</v>
      </c>
      <c r="L1852" s="55">
        <f>Table1[[#This Row],[Lead Time (days)]]/Table1[[#This Row],[S-OTD]]</f>
        <v>81.111111111111114</v>
      </c>
      <c r="M1852" s="55">
        <f>(Table1[[#This Row],[Demand variability (COV)]]/100)*E1852</f>
        <v>3.2375999999999996</v>
      </c>
      <c r="N1852" s="55">
        <f>AVERAGE(Table1[[#This Row],[Lead Time (days)]],Table1[[#This Row],[Exp. Lead time]])</f>
        <v>77.055555555555557</v>
      </c>
      <c r="O1852" s="55">
        <f>(Table1[[#This Row],[Exp. Lead time]]-N1852)^2</f>
        <v>16.447530864197542</v>
      </c>
      <c r="P1852" s="55">
        <v>16.447530864197542</v>
      </c>
      <c r="Q1852" s="55">
        <f>1.64*SQRT(Table1[[#This Row],[Lead Time (days)]]*(M1852^2)+Table1[[#This Row],[APU
(units)]]*P1852)</f>
        <v>120.91915505984811</v>
      </c>
      <c r="R1852" s="58">
        <f>Table1[[#This Row],[Safety Stock]]+(E1852/30)*Table1[[#This Row],[Lead Time (days)]]</f>
        <v>811.98582172651481</v>
      </c>
      <c r="S1852" s="58" t="str">
        <f>IF(Table1[[#This Row],[On Hand Stock (units)]]&gt;R1852,"yes","no")</f>
        <v>yes</v>
      </c>
      <c r="T1852" s="59">
        <f>Table1[[#This Row],[On Hand Stock (units)]]-J1852</f>
        <v>450.60237801658286</v>
      </c>
      <c r="U1852" s="59">
        <f>Table1[[#This Row],[Exp. Lead time]]*Table1[[#This Row],[APU
(units)]]/30</f>
        <v>767.85185185185185</v>
      </c>
      <c r="V1852" s="59">
        <f>Table1[[#This Row],[On Hand Stock (units)]]+U1852</f>
        <v>1843.2542298684348</v>
      </c>
      <c r="W1852" s="59" t="str">
        <f>IF(Table1[[#This Row],[On hand quantity after purchase]]&gt;Table1[[#This Row],[APU  Projection for oct]],"Yes","No")</f>
        <v>Yes</v>
      </c>
      <c r="X1852" s="59">
        <f>AE1852-Table1[[#This Row],[On Hand Stock (units)]]</f>
        <v>13487.63970678342</v>
      </c>
      <c r="Y1852" s="59">
        <f>MAX(Table1[[#This Row],[Qty required to meet next quarter]],Table1[[#This Row],[MOQ/One lead time demand]])</f>
        <v>13487.63970678342</v>
      </c>
      <c r="Z1852" s="59">
        <f>Table1[[#This Row],[Qty to purchase]]*Table1[[#This Row],[Std. Price ($)]]</f>
        <v>67806.222270956408</v>
      </c>
      <c r="AA1852" s="59"/>
      <c r="AB1852" s="59"/>
      <c r="AC1852" s="61">
        <f>Table1[[#This Row],[On Hand Stock (units)]]-(12*Table1[[#This Row],[APU
(units)]])</f>
        <v>-2332.5976219834174</v>
      </c>
      <c r="AD1852" s="64">
        <v>2896.8</v>
      </c>
      <c r="AE1852" s="65">
        <f>AD1852*Table1[[#This Row],[Std. Price ($)]]</f>
        <v>14563.042084800003</v>
      </c>
    </row>
    <row r="1853" spans="1:31" ht="18.5" x14ac:dyDescent="0.35">
      <c r="A1853" s="46">
        <v>70136.470945928435</v>
      </c>
      <c r="B1853" s="47">
        <v>22.634458000000002</v>
      </c>
      <c r="C1853" s="47">
        <v>44978.698199585786</v>
      </c>
      <c r="D1853" s="47">
        <f>Table1[[#This Row],[On-Hand Stock ($)]]/Table1[[#This Row],[Std. Price ($)]]</f>
        <v>1987.1780539028493</v>
      </c>
      <c r="E1853" s="48">
        <v>1238</v>
      </c>
      <c r="F1853" s="49">
        <v>0.5</v>
      </c>
      <c r="G1853" s="48">
        <v>0.82</v>
      </c>
      <c r="H1853" s="48">
        <v>0.56000000000000005</v>
      </c>
      <c r="I1853" s="48">
        <v>66</v>
      </c>
      <c r="J1853" s="55">
        <f>Table1[[#This Row],[APU
(units)]]+(Table1[[#This Row],[APU Trend]]*Table1[[#This Row],[APU
(units)]])</f>
        <v>1857</v>
      </c>
      <c r="K1853" s="55" t="str">
        <f>IF(Table1[[#This Row],[On Hand Stock (units)]]&gt;J1853,"Yes","No")</f>
        <v>Yes</v>
      </c>
      <c r="L1853" s="55">
        <f>Table1[[#This Row],[Lead Time (days)]]/Table1[[#This Row],[S-OTD]]</f>
        <v>80.487804878048792</v>
      </c>
      <c r="M1853" s="55">
        <f>(Table1[[#This Row],[Demand variability (COV)]]/100)*E1853</f>
        <v>6.9328000000000012</v>
      </c>
      <c r="N1853" s="55">
        <f>AVERAGE(Table1[[#This Row],[Lead Time (days)]],Table1[[#This Row],[Exp. Lead time]])</f>
        <v>73.243902439024396</v>
      </c>
      <c r="O1853" s="55">
        <f>(Table1[[#This Row],[Exp. Lead time]]-N1853)^2</f>
        <v>52.474122546103587</v>
      </c>
      <c r="P1853" s="55">
        <v>52.474122546103587</v>
      </c>
      <c r="Q1853" s="55">
        <f>1.64*SQRT(Table1[[#This Row],[Lead Time (days)]]*(M1853^2)+Table1[[#This Row],[APU
(units)]]*P1853)</f>
        <v>428.08451318417912</v>
      </c>
      <c r="R1853" s="58">
        <f>Table1[[#This Row],[Safety Stock]]+(E1853/30)*Table1[[#This Row],[Lead Time (days)]]</f>
        <v>3151.6845131841792</v>
      </c>
      <c r="S1853" s="58" t="str">
        <f>IF(Table1[[#This Row],[On Hand Stock (units)]]&gt;R1853,"yes","no")</f>
        <v>no</v>
      </c>
      <c r="T1853" s="59">
        <f>Table1[[#This Row],[On Hand Stock (units)]]-J1853</f>
        <v>130.17805390284934</v>
      </c>
      <c r="U1853" s="59">
        <f>Table1[[#This Row],[Exp. Lead time]]*Table1[[#This Row],[APU
(units)]]/30</f>
        <v>3321.4634146341468</v>
      </c>
      <c r="V1853" s="59">
        <f>Table1[[#This Row],[On Hand Stock (units)]]+U1853</f>
        <v>5308.6414685369964</v>
      </c>
      <c r="W1853" s="59" t="str">
        <f>IF(Table1[[#This Row],[On hand quantity after purchase]]&gt;Table1[[#This Row],[APU  Projection for oct]],"Yes","No")</f>
        <v>Yes</v>
      </c>
      <c r="X1853" s="59">
        <f>AE1853-Table1[[#This Row],[On Hand Stock (units)]]</f>
        <v>166141.57597009718</v>
      </c>
      <c r="Y1853" s="59">
        <f>MAX(Table1[[#This Row],[Qty required to meet next quarter]],Table1[[#This Row],[MOQ/One lead time demand]])</f>
        <v>166141.57597009718</v>
      </c>
      <c r="Z1853" s="59">
        <f>Table1[[#This Row],[Qty to purchase]]*Table1[[#This Row],[Std. Price ($)]]</f>
        <v>3760524.5233489745</v>
      </c>
      <c r="AA1853" s="59"/>
      <c r="AB1853" s="59"/>
      <c r="AC1853" s="61">
        <f>Table1[[#This Row],[On Hand Stock (units)]]-(12*Table1[[#This Row],[APU
(units)]])</f>
        <v>-12868.82194609715</v>
      </c>
      <c r="AD1853" s="64">
        <v>7428</v>
      </c>
      <c r="AE1853" s="65">
        <f>AD1853*Table1[[#This Row],[Std. Price ($)]]</f>
        <v>168128.75402400002</v>
      </c>
    </row>
    <row r="1854" spans="1:31" ht="18.5" x14ac:dyDescent="0.35">
      <c r="A1854" s="46">
        <v>28.252679973039818</v>
      </c>
      <c r="B1854" s="47">
        <v>7.4941570000000004</v>
      </c>
      <c r="C1854" s="47">
        <v>3574.4503790124622</v>
      </c>
      <c r="D1854" s="47">
        <f>Table1[[#This Row],[On-Hand Stock ($)]]/Table1[[#This Row],[Std. Price ($)]]</f>
        <v>476.96497137869704</v>
      </c>
      <c r="E1854" s="48">
        <v>922</v>
      </c>
      <c r="F1854" s="49">
        <v>1.2</v>
      </c>
      <c r="G1854" s="48">
        <v>0.75</v>
      </c>
      <c r="H1854" s="48">
        <v>0.37</v>
      </c>
      <c r="I1854" s="48">
        <v>23</v>
      </c>
      <c r="J1854" s="55">
        <f>Table1[[#This Row],[APU
(units)]]+(Table1[[#This Row],[APU Trend]]*Table1[[#This Row],[APU
(units)]])</f>
        <v>2028.3999999999999</v>
      </c>
      <c r="K1854" s="55" t="str">
        <f>IF(Table1[[#This Row],[On Hand Stock (units)]]&gt;J1854,"Yes","No")</f>
        <v>No</v>
      </c>
      <c r="L1854" s="55">
        <f>Table1[[#This Row],[Lead Time (days)]]/Table1[[#This Row],[S-OTD]]</f>
        <v>30.666666666666668</v>
      </c>
      <c r="M1854" s="55">
        <f>(Table1[[#This Row],[Demand variability (COV)]]/100)*E1854</f>
        <v>3.4114</v>
      </c>
      <c r="N1854" s="55">
        <f>AVERAGE(Table1[[#This Row],[Lead Time (days)]],Table1[[#This Row],[Exp. Lead time]])</f>
        <v>26.833333333333336</v>
      </c>
      <c r="O1854" s="55">
        <f>(Table1[[#This Row],[Exp. Lead time]]-N1854)^2</f>
        <v>14.694444444444436</v>
      </c>
      <c r="P1854" s="55">
        <v>14.694444444444436</v>
      </c>
      <c r="Q1854" s="55">
        <f>1.64*SQRT(Table1[[#This Row],[Lead Time (days)]]*(M1854^2)+Table1[[#This Row],[APU
(units)]]*P1854)</f>
        <v>192.76763796798636</v>
      </c>
      <c r="R1854" s="58">
        <f>Table1[[#This Row],[Safety Stock]]+(E1854/30)*Table1[[#This Row],[Lead Time (days)]]</f>
        <v>899.63430463465306</v>
      </c>
      <c r="S1854" s="58" t="str">
        <f>IF(Table1[[#This Row],[On Hand Stock (units)]]&gt;R1854,"yes","no")</f>
        <v>no</v>
      </c>
      <c r="T1854" s="59">
        <f>Table1[[#This Row],[On Hand Stock (units)]]-J1854</f>
        <v>-1551.4350286213028</v>
      </c>
      <c r="U1854" s="59">
        <f>Table1[[#This Row],[Exp. Lead time]]*Table1[[#This Row],[APU
(units)]]/30</f>
        <v>942.48888888888894</v>
      </c>
      <c r="V1854" s="59">
        <f>Table1[[#This Row],[On Hand Stock (units)]]+U1854</f>
        <v>1419.4538602675859</v>
      </c>
      <c r="W1854" s="59" t="str">
        <f>IF(Table1[[#This Row],[On hand quantity after purchase]]&gt;Table1[[#This Row],[APU  Projection for oct]],"Yes","No")</f>
        <v>No</v>
      </c>
      <c r="X1854" s="59">
        <f>AE1854-Table1[[#This Row],[On Hand Stock (units)]]</f>
        <v>70001.085119421303</v>
      </c>
      <c r="Y1854" s="59">
        <f>MAX(Table1[[#This Row],[Qty required to meet next quarter]],Table1[[#This Row],[MOQ/One lead time demand]])</f>
        <v>70001.085119421303</v>
      </c>
      <c r="Z1854" s="59">
        <f>Table1[[#This Row],[Qty to purchase]]*Table1[[#This Row],[Std. Price ($)]]</f>
        <v>524599.12205530703</v>
      </c>
      <c r="AA1854" s="59"/>
      <c r="AB1854" s="59"/>
      <c r="AC1854" s="61">
        <f>Table1[[#This Row],[On Hand Stock (units)]]-(12*Table1[[#This Row],[APU
(units)]])</f>
        <v>-10587.035028621303</v>
      </c>
      <c r="AD1854" s="64">
        <v>9404.4</v>
      </c>
      <c r="AE1854" s="65">
        <f>AD1854*Table1[[#This Row],[Std. Price ($)]]</f>
        <v>70478.050090799996</v>
      </c>
    </row>
    <row r="1855" spans="1:31" ht="18.5" x14ac:dyDescent="0.35">
      <c r="A1855" s="46">
        <v>60355.845006763586</v>
      </c>
      <c r="B1855" s="47">
        <v>12.860485000000001</v>
      </c>
      <c r="C1855" s="47">
        <v>17198.042981966399</v>
      </c>
      <c r="D1855" s="47">
        <f>Table1[[#This Row],[On-Hand Stock ($)]]/Table1[[#This Row],[Std. Price ($)]]</f>
        <v>1337.2779472909767</v>
      </c>
      <c r="E1855" s="48">
        <v>938</v>
      </c>
      <c r="F1855" s="49">
        <v>1.5</v>
      </c>
      <c r="G1855" s="48">
        <v>0.83</v>
      </c>
      <c r="H1855" s="48">
        <v>0.5</v>
      </c>
      <c r="I1855" s="48">
        <v>61</v>
      </c>
      <c r="J1855" s="55">
        <f>Table1[[#This Row],[APU
(units)]]+(Table1[[#This Row],[APU Trend]]*Table1[[#This Row],[APU
(units)]])</f>
        <v>2345</v>
      </c>
      <c r="K1855" s="55" t="str">
        <f>IF(Table1[[#This Row],[On Hand Stock (units)]]&gt;J1855,"Yes","No")</f>
        <v>No</v>
      </c>
      <c r="L1855" s="55">
        <f>Table1[[#This Row],[Lead Time (days)]]/Table1[[#This Row],[S-OTD]]</f>
        <v>73.493975903614455</v>
      </c>
      <c r="M1855" s="55">
        <f>(Table1[[#This Row],[Demand variability (COV)]]/100)*E1855</f>
        <v>4.6900000000000004</v>
      </c>
      <c r="N1855" s="55">
        <f>AVERAGE(Table1[[#This Row],[Lead Time (days)]],Table1[[#This Row],[Exp. Lead time]])</f>
        <v>67.246987951807228</v>
      </c>
      <c r="O1855" s="55">
        <f>(Table1[[#This Row],[Exp. Lead time]]-N1855)^2</f>
        <v>39.024858470024661</v>
      </c>
      <c r="P1855" s="55">
        <v>39.024858470024661</v>
      </c>
      <c r="Q1855" s="55">
        <f>1.64*SQRT(Table1[[#This Row],[Lead Time (days)]]*(M1855^2)+Table1[[#This Row],[APU
(units)]]*P1855)</f>
        <v>319.47216562010163</v>
      </c>
      <c r="R1855" s="58">
        <f>Table1[[#This Row],[Safety Stock]]+(E1855/30)*Table1[[#This Row],[Lead Time (days)]]</f>
        <v>2226.7388322867682</v>
      </c>
      <c r="S1855" s="58" t="str">
        <f>IF(Table1[[#This Row],[On Hand Stock (units)]]&gt;R1855,"yes","no")</f>
        <v>no</v>
      </c>
      <c r="T1855" s="59">
        <f>Table1[[#This Row],[On Hand Stock (units)]]-J1855</f>
        <v>-1007.7220527090233</v>
      </c>
      <c r="U1855" s="59">
        <f>Table1[[#This Row],[Exp. Lead time]]*Table1[[#This Row],[APU
(units)]]/30</f>
        <v>2297.9116465863453</v>
      </c>
      <c r="V1855" s="59">
        <f>Table1[[#This Row],[On Hand Stock (units)]]+U1855</f>
        <v>3635.1895938773223</v>
      </c>
      <c r="W1855" s="59" t="str">
        <f>IF(Table1[[#This Row],[On hand quantity after purchase]]&gt;Table1[[#This Row],[APU  Projection for oct]],"Yes","No")</f>
        <v>Yes</v>
      </c>
      <c r="X1855" s="59">
        <f>AE1855-Table1[[#This Row],[On Hand Stock (units)]]</f>
        <v>143420.34121270903</v>
      </c>
      <c r="Y1855" s="59">
        <f>MAX(Table1[[#This Row],[Qty required to meet next quarter]],Table1[[#This Row],[MOQ/One lead time demand]])</f>
        <v>143420.34121270903</v>
      </c>
      <c r="Z1855" s="59">
        <f>Table1[[#This Row],[Qty to purchase]]*Table1[[#This Row],[Std. Price ($)]]</f>
        <v>1844455.1468609264</v>
      </c>
      <c r="AA1855" s="59"/>
      <c r="AB1855" s="59"/>
      <c r="AC1855" s="61">
        <f>Table1[[#This Row],[On Hand Stock (units)]]-(12*Table1[[#This Row],[APU
(units)]])</f>
        <v>-9918.722052709023</v>
      </c>
      <c r="AD1855" s="64">
        <v>11256</v>
      </c>
      <c r="AE1855" s="65">
        <f>AD1855*Table1[[#This Row],[Std. Price ($)]]</f>
        <v>144757.61916</v>
      </c>
    </row>
    <row r="1856" spans="1:31" ht="18.5" x14ac:dyDescent="0.35">
      <c r="A1856" s="46">
        <v>49056.041269549634</v>
      </c>
      <c r="B1856" s="47">
        <v>8.2307059999999996</v>
      </c>
      <c r="C1856" s="47">
        <v>11182.843380619082</v>
      </c>
      <c r="D1856" s="47">
        <f>Table1[[#This Row],[On-Hand Stock ($)]]/Table1[[#This Row],[Std. Price ($)]]</f>
        <v>1358.6736521288797</v>
      </c>
      <c r="E1856" s="48">
        <v>1012</v>
      </c>
      <c r="F1856" s="49">
        <v>0.2</v>
      </c>
      <c r="G1856" s="48">
        <v>0.8</v>
      </c>
      <c r="H1856" s="48">
        <v>0.85</v>
      </c>
      <c r="I1856" s="48">
        <v>35</v>
      </c>
      <c r="J1856" s="55">
        <f>Table1[[#This Row],[APU
(units)]]+(Table1[[#This Row],[APU Trend]]*Table1[[#This Row],[APU
(units)]])</f>
        <v>1214.4000000000001</v>
      </c>
      <c r="K1856" s="55" t="str">
        <f>IF(Table1[[#This Row],[On Hand Stock (units)]]&gt;J1856,"Yes","No")</f>
        <v>Yes</v>
      </c>
      <c r="L1856" s="55">
        <f>Table1[[#This Row],[Lead Time (days)]]/Table1[[#This Row],[S-OTD]]</f>
        <v>43.75</v>
      </c>
      <c r="M1856" s="55">
        <f>(Table1[[#This Row],[Demand variability (COV)]]/100)*E1856</f>
        <v>8.6020000000000003</v>
      </c>
      <c r="N1856" s="55">
        <f>AVERAGE(Table1[[#This Row],[Lead Time (days)]],Table1[[#This Row],[Exp. Lead time]])</f>
        <v>39.375</v>
      </c>
      <c r="O1856" s="55">
        <f>(Table1[[#This Row],[Exp. Lead time]]-N1856)^2</f>
        <v>19.140625</v>
      </c>
      <c r="P1856" s="55">
        <v>19.140625</v>
      </c>
      <c r="Q1856" s="55">
        <f>1.64*SQRT(Table1[[#This Row],[Lead Time (days)]]*(M1856^2)+Table1[[#This Row],[APU
(units)]]*P1856)</f>
        <v>243.03071763656541</v>
      </c>
      <c r="R1856" s="58">
        <f>Table1[[#This Row],[Safety Stock]]+(E1856/30)*Table1[[#This Row],[Lead Time (days)]]</f>
        <v>1423.6973843032322</v>
      </c>
      <c r="S1856" s="58" t="str">
        <f>IF(Table1[[#This Row],[On Hand Stock (units)]]&gt;R1856,"yes","no")</f>
        <v>no</v>
      </c>
      <c r="T1856" s="59">
        <f>Table1[[#This Row],[On Hand Stock (units)]]-J1856</f>
        <v>144.27365212887958</v>
      </c>
      <c r="U1856" s="59">
        <f>Table1[[#This Row],[Exp. Lead time]]*Table1[[#This Row],[APU
(units)]]/30</f>
        <v>1475.8333333333333</v>
      </c>
      <c r="V1856" s="59">
        <f>Table1[[#This Row],[On Hand Stock (units)]]+U1856</f>
        <v>2834.5069854622129</v>
      </c>
      <c r="W1856" s="59" t="str">
        <f>IF(Table1[[#This Row],[On hand quantity after purchase]]&gt;Table1[[#This Row],[APU  Projection for oct]],"Yes","No")</f>
        <v>Yes</v>
      </c>
      <c r="X1856" s="59">
        <f>AE1856-Table1[[#This Row],[On Hand Stock (units)]]</f>
        <v>33625.119130271116</v>
      </c>
      <c r="Y1856" s="59">
        <f>MAX(Table1[[#This Row],[Qty required to meet next quarter]],Table1[[#This Row],[MOQ/One lead time demand]])</f>
        <v>33625.119130271116</v>
      </c>
      <c r="Z1856" s="59">
        <f>Table1[[#This Row],[Qty to purchase]]*Table1[[#This Row],[Std. Price ($)]]</f>
        <v>276758.46977623727</v>
      </c>
      <c r="AA1856" s="59"/>
      <c r="AB1856" s="59"/>
      <c r="AC1856" s="61">
        <f>Table1[[#This Row],[On Hand Stock (units)]]-(12*Table1[[#This Row],[APU
(units)]])</f>
        <v>-10785.32634787112</v>
      </c>
      <c r="AD1856" s="64">
        <v>4250.3999999999996</v>
      </c>
      <c r="AE1856" s="65">
        <f>AD1856*Table1[[#This Row],[Std. Price ($)]]</f>
        <v>34983.792782399993</v>
      </c>
    </row>
    <row r="1857" spans="1:31" ht="18.5" x14ac:dyDescent="0.35">
      <c r="A1857" s="46">
        <v>68655.67307653949</v>
      </c>
      <c r="B1857" s="47">
        <v>7.4123170000000007</v>
      </c>
      <c r="C1857" s="47">
        <v>48217.917248857171</v>
      </c>
      <c r="D1857" s="47">
        <f>Table1[[#This Row],[On-Hand Stock ($)]]/Table1[[#This Row],[Std. Price ($)]]</f>
        <v>6505.1072760187089</v>
      </c>
      <c r="E1857" s="48">
        <v>1562</v>
      </c>
      <c r="F1857" s="49">
        <v>1.2</v>
      </c>
      <c r="G1857" s="48">
        <v>0.88</v>
      </c>
      <c r="H1857" s="48">
        <v>1.5</v>
      </c>
      <c r="I1857" s="48">
        <v>66</v>
      </c>
      <c r="J1857" s="55">
        <f>Table1[[#This Row],[APU
(units)]]+(Table1[[#This Row],[APU Trend]]*Table1[[#This Row],[APU
(units)]])</f>
        <v>3436.3999999999996</v>
      </c>
      <c r="K1857" s="55" t="str">
        <f>IF(Table1[[#This Row],[On Hand Stock (units)]]&gt;J1857,"Yes","No")</f>
        <v>Yes</v>
      </c>
      <c r="L1857" s="55">
        <f>Table1[[#This Row],[Lead Time (days)]]/Table1[[#This Row],[S-OTD]]</f>
        <v>75</v>
      </c>
      <c r="M1857" s="55">
        <f>(Table1[[#This Row],[Demand variability (COV)]]/100)*E1857</f>
        <v>23.43</v>
      </c>
      <c r="N1857" s="55">
        <f>AVERAGE(Table1[[#This Row],[Lead Time (days)]],Table1[[#This Row],[Exp. Lead time]])</f>
        <v>70.5</v>
      </c>
      <c r="O1857" s="55">
        <f>(Table1[[#This Row],[Exp. Lead time]]-N1857)^2</f>
        <v>20.25</v>
      </c>
      <c r="P1857" s="55">
        <v>20.25</v>
      </c>
      <c r="Q1857" s="55">
        <f>1.64*SQRT(Table1[[#This Row],[Lead Time (days)]]*(M1857^2)+Table1[[#This Row],[APU
(units)]]*P1857)</f>
        <v>427.22608589907048</v>
      </c>
      <c r="R1857" s="58">
        <f>Table1[[#This Row],[Safety Stock]]+(E1857/30)*Table1[[#This Row],[Lead Time (days)]]</f>
        <v>3863.6260858990704</v>
      </c>
      <c r="S1857" s="58" t="str">
        <f>IF(Table1[[#This Row],[On Hand Stock (units)]]&gt;R1857,"yes","no")</f>
        <v>yes</v>
      </c>
      <c r="T1857" s="59">
        <f>Table1[[#This Row],[On Hand Stock (units)]]-J1857</f>
        <v>3068.7072760187093</v>
      </c>
      <c r="U1857" s="59">
        <f>Table1[[#This Row],[Exp. Lead time]]*Table1[[#This Row],[APU
(units)]]/30</f>
        <v>3905</v>
      </c>
      <c r="V1857" s="59">
        <f>Table1[[#This Row],[On Hand Stock (units)]]+U1857</f>
        <v>10410.107276018709</v>
      </c>
      <c r="W1857" s="59" t="str">
        <f>IF(Table1[[#This Row],[On hand quantity after purchase]]&gt;Table1[[#This Row],[APU  Projection for oct]],"Yes","No")</f>
        <v>Yes</v>
      </c>
      <c r="X1857" s="59">
        <f>AE1857-Table1[[#This Row],[On Hand Stock (units)]]</f>
        <v>111590.89209478129</v>
      </c>
      <c r="Y1857" s="59">
        <f>MAX(Table1[[#This Row],[Qty required to meet next quarter]],Table1[[#This Row],[MOQ/One lead time demand]])</f>
        <v>111590.89209478129</v>
      </c>
      <c r="Z1857" s="59">
        <f>Table1[[#This Row],[Qty to purchase]]*Table1[[#This Row],[Std. Price ($)]]</f>
        <v>827147.06651931303</v>
      </c>
      <c r="AA1857" s="59"/>
      <c r="AB1857" s="59"/>
      <c r="AC1857" s="61">
        <f>Table1[[#This Row],[On Hand Stock (units)]]-(12*Table1[[#This Row],[APU
(units)]])</f>
        <v>-12238.892723981291</v>
      </c>
      <c r="AD1857" s="64">
        <v>15932.399999999998</v>
      </c>
      <c r="AE1857" s="65">
        <f>AD1857*Table1[[#This Row],[Std. Price ($)]]</f>
        <v>118095.9993708</v>
      </c>
    </row>
    <row r="1858" spans="1:31" ht="18.5" x14ac:dyDescent="0.35">
      <c r="A1858" s="46">
        <v>96830.561559872032</v>
      </c>
      <c r="B1858" s="47">
        <v>26.036637000000002</v>
      </c>
      <c r="C1858" s="47">
        <v>71274.45809330362</v>
      </c>
      <c r="D1858" s="47">
        <f>Table1[[#This Row],[On-Hand Stock ($)]]/Table1[[#This Row],[Std. Price ($)]]</f>
        <v>2737.4679031436976</v>
      </c>
      <c r="E1858" s="48">
        <v>914</v>
      </c>
      <c r="F1858" s="49">
        <v>-0.4</v>
      </c>
      <c r="G1858" s="48">
        <v>0.75</v>
      </c>
      <c r="H1858" s="48">
        <v>0.54</v>
      </c>
      <c r="I1858" s="48">
        <v>123</v>
      </c>
      <c r="J1858" s="55">
        <f>Table1[[#This Row],[APU
(units)]]+(Table1[[#This Row],[APU Trend]]*Table1[[#This Row],[APU
(units)]])</f>
        <v>548.4</v>
      </c>
      <c r="K1858" s="55" t="str">
        <f>IF(Table1[[#This Row],[On Hand Stock (units)]]&gt;J1858,"Yes","No")</f>
        <v>Yes</v>
      </c>
      <c r="L1858" s="55">
        <f>Table1[[#This Row],[Lead Time (days)]]/Table1[[#This Row],[S-OTD]]</f>
        <v>164</v>
      </c>
      <c r="M1858" s="55">
        <f>(Table1[[#This Row],[Demand variability (COV)]]/100)*E1858</f>
        <v>4.9356</v>
      </c>
      <c r="N1858" s="55">
        <f>AVERAGE(Table1[[#This Row],[Lead Time (days)]],Table1[[#This Row],[Exp. Lead time]])</f>
        <v>143.5</v>
      </c>
      <c r="O1858" s="55">
        <f>(Table1[[#This Row],[Exp. Lead time]]-N1858)^2</f>
        <v>420.25</v>
      </c>
      <c r="P1858" s="55">
        <v>420.25</v>
      </c>
      <c r="Q1858" s="55">
        <f>1.64*SQRT(Table1[[#This Row],[Lead Time (days)]]*(M1858^2)+Table1[[#This Row],[APU
(units)]]*P1858)</f>
        <v>1020.3710428259677</v>
      </c>
      <c r="R1858" s="58">
        <f>Table1[[#This Row],[Safety Stock]]+(E1858/30)*Table1[[#This Row],[Lead Time (days)]]</f>
        <v>4767.771042825967</v>
      </c>
      <c r="S1858" s="58" t="str">
        <f>IF(Table1[[#This Row],[On Hand Stock (units)]]&gt;R1858,"yes","no")</f>
        <v>no</v>
      </c>
      <c r="T1858" s="59">
        <f>Table1[[#This Row],[On Hand Stock (units)]]-J1858</f>
        <v>2189.0679031436975</v>
      </c>
      <c r="U1858" s="59">
        <f>Table1[[#This Row],[Exp. Lead time]]*Table1[[#This Row],[APU
(units)]]/30</f>
        <v>4996.5333333333338</v>
      </c>
      <c r="V1858" s="59">
        <f>Table1[[#This Row],[On Hand Stock (units)]]+U1858</f>
        <v>7734.0012364770319</v>
      </c>
      <c r="W1858" s="59" t="str">
        <f>IF(Table1[[#This Row],[On hand quantity after purchase]]&gt;Table1[[#This Row],[APU  Projection for oct]],"Yes","No")</f>
        <v>Yes</v>
      </c>
      <c r="X1858" s="59">
        <f>AE1858-Table1[[#This Row],[On Hand Stock (units)]]</f>
        <v>11541.023827656298</v>
      </c>
      <c r="Y1858" s="59">
        <f>MAX(Table1[[#This Row],[Qty required to meet next quarter]],Table1[[#This Row],[MOQ/One lead time demand]])</f>
        <v>11541.023827656298</v>
      </c>
      <c r="Z1858" s="59">
        <f>Table1[[#This Row],[Qty to purchase]]*Table1[[#This Row],[Std. Price ($)]]</f>
        <v>300489.44800903759</v>
      </c>
      <c r="AA1858" s="59"/>
      <c r="AB1858" s="59"/>
      <c r="AC1858" s="61">
        <f>Table1[[#This Row],[On Hand Stock (units)]]-(12*Table1[[#This Row],[APU
(units)]])</f>
        <v>-8230.5320968563028</v>
      </c>
      <c r="AD1858" s="64">
        <v>548.39999999999975</v>
      </c>
      <c r="AE1858" s="65">
        <f>AD1858*Table1[[#This Row],[Std. Price ($)]]</f>
        <v>14278.491730799995</v>
      </c>
    </row>
    <row r="1859" spans="1:31" ht="18.5" x14ac:dyDescent="0.35">
      <c r="A1859" s="46">
        <v>27776.269715490333</v>
      </c>
      <c r="B1859" s="47">
        <v>7.575997000000001</v>
      </c>
      <c r="C1859" s="47">
        <v>29044.388444219614</v>
      </c>
      <c r="D1859" s="47">
        <f>Table1[[#This Row],[On-Hand Stock ($)]]/Table1[[#This Row],[Std. Price ($)]]</f>
        <v>3833.7381131776597</v>
      </c>
      <c r="E1859" s="48">
        <v>778</v>
      </c>
      <c r="F1859" s="49">
        <v>0.2</v>
      </c>
      <c r="G1859" s="48">
        <v>0.85</v>
      </c>
      <c r="H1859" s="48">
        <v>1.22</v>
      </c>
      <c r="I1859" s="48">
        <v>94</v>
      </c>
      <c r="J1859" s="55">
        <f>Table1[[#This Row],[APU
(units)]]+(Table1[[#This Row],[APU Trend]]*Table1[[#This Row],[APU
(units)]])</f>
        <v>933.6</v>
      </c>
      <c r="K1859" s="55" t="str">
        <f>IF(Table1[[#This Row],[On Hand Stock (units)]]&gt;J1859,"Yes","No")</f>
        <v>Yes</v>
      </c>
      <c r="L1859" s="55">
        <f>Table1[[#This Row],[Lead Time (days)]]/Table1[[#This Row],[S-OTD]]</f>
        <v>110.58823529411765</v>
      </c>
      <c r="M1859" s="55">
        <f>(Table1[[#This Row],[Demand variability (COV)]]/100)*E1859</f>
        <v>9.4916</v>
      </c>
      <c r="N1859" s="55">
        <f>AVERAGE(Table1[[#This Row],[Lead Time (days)]],Table1[[#This Row],[Exp. Lead time]])</f>
        <v>102.29411764705883</v>
      </c>
      <c r="O1859" s="55">
        <f>(Table1[[#This Row],[Exp. Lead time]]-N1859)^2</f>
        <v>68.79238754325263</v>
      </c>
      <c r="P1859" s="55">
        <v>68.79238754325263</v>
      </c>
      <c r="Q1859" s="55">
        <f>1.64*SQRT(Table1[[#This Row],[Lead Time (days)]]*(M1859^2)+Table1[[#This Row],[APU
(units)]]*P1859)</f>
        <v>408.32041988048434</v>
      </c>
      <c r="R1859" s="58">
        <f>Table1[[#This Row],[Safety Stock]]+(E1859/30)*Table1[[#This Row],[Lead Time (days)]]</f>
        <v>2846.0537532138178</v>
      </c>
      <c r="S1859" s="58" t="str">
        <f>IF(Table1[[#This Row],[On Hand Stock (units)]]&gt;R1859,"yes","no")</f>
        <v>yes</v>
      </c>
      <c r="T1859" s="59">
        <f>Table1[[#This Row],[On Hand Stock (units)]]-J1859</f>
        <v>2900.1381131776598</v>
      </c>
      <c r="U1859" s="59">
        <f>Table1[[#This Row],[Exp. Lead time]]*Table1[[#This Row],[APU
(units)]]/30</f>
        <v>2867.9215686274515</v>
      </c>
      <c r="V1859" s="59">
        <f>Table1[[#This Row],[On Hand Stock (units)]]+U1859</f>
        <v>6701.6596818051112</v>
      </c>
      <c r="W1859" s="59" t="str">
        <f>IF(Table1[[#This Row],[On hand quantity after purchase]]&gt;Table1[[#This Row],[APU  Projection for oct]],"Yes","No")</f>
        <v>Yes</v>
      </c>
      <c r="X1859" s="59">
        <f>AE1859-Table1[[#This Row],[On Hand Stock (units)]]</f>
        <v>20921.589684022347</v>
      </c>
      <c r="Y1859" s="59">
        <f>MAX(Table1[[#This Row],[Qty required to meet next quarter]],Table1[[#This Row],[MOQ/One lead time demand]])</f>
        <v>20921.589684022347</v>
      </c>
      <c r="Z1859" s="59">
        <f>Table1[[#This Row],[Qty to purchase]]*Table1[[#This Row],[Std. Price ($)]]</f>
        <v>158501.90068138426</v>
      </c>
      <c r="AA1859" s="59"/>
      <c r="AB1859" s="59"/>
      <c r="AC1859" s="61">
        <f>Table1[[#This Row],[On Hand Stock (units)]]-(12*Table1[[#This Row],[APU
(units)]])</f>
        <v>-5502.2618868223399</v>
      </c>
      <c r="AD1859" s="64">
        <v>3267.6000000000004</v>
      </c>
      <c r="AE1859" s="65">
        <f>AD1859*Table1[[#This Row],[Std. Price ($)]]</f>
        <v>24755.327797200007</v>
      </c>
    </row>
    <row r="1860" spans="1:31" ht="18.5" x14ac:dyDescent="0.35">
      <c r="A1860" s="46">
        <v>96362.121559318068</v>
      </c>
      <c r="B1860" s="47">
        <v>9.937653000000001</v>
      </c>
      <c r="C1860" s="47">
        <v>1713.1775370351845</v>
      </c>
      <c r="D1860" s="47">
        <f>Table1[[#This Row],[On-Hand Stock ($)]]/Table1[[#This Row],[Std. Price ($)]]</f>
        <v>172.39256965756243</v>
      </c>
      <c r="E1860" s="48">
        <v>744</v>
      </c>
      <c r="F1860" s="49">
        <v>0.4</v>
      </c>
      <c r="G1860" s="48">
        <v>1</v>
      </c>
      <c r="H1860" s="48">
        <v>0.51</v>
      </c>
      <c r="I1860" s="48">
        <v>12</v>
      </c>
      <c r="J1860" s="55">
        <f>Table1[[#This Row],[APU
(units)]]+(Table1[[#This Row],[APU Trend]]*Table1[[#This Row],[APU
(units)]])</f>
        <v>1041.5999999999999</v>
      </c>
      <c r="K1860" s="55" t="str">
        <f>IF(Table1[[#This Row],[On Hand Stock (units)]]&gt;J1860,"Yes","No")</f>
        <v>No</v>
      </c>
      <c r="L1860" s="55">
        <f>Table1[[#This Row],[Lead Time (days)]]/Table1[[#This Row],[S-OTD]]</f>
        <v>12</v>
      </c>
      <c r="M1860" s="55">
        <f>(Table1[[#This Row],[Demand variability (COV)]]/100)*E1860</f>
        <v>3.7944000000000004</v>
      </c>
      <c r="N1860" s="55">
        <f>AVERAGE(Table1[[#This Row],[Lead Time (days)]],Table1[[#This Row],[Exp. Lead time]])</f>
        <v>12</v>
      </c>
      <c r="O1860" s="55">
        <f>(Table1[[#This Row],[Exp. Lead time]]-N1860)^2</f>
        <v>0</v>
      </c>
      <c r="P1860" s="55">
        <v>0</v>
      </c>
      <c r="Q1860" s="55">
        <f>1.64*SQRT(Table1[[#This Row],[Lead Time (days)]]*(M1860^2)+Table1[[#This Row],[APU
(units)]]*P1860)</f>
        <v>21.556466956305062</v>
      </c>
      <c r="R1860" s="58">
        <f>Table1[[#This Row],[Safety Stock]]+(E1860/30)*Table1[[#This Row],[Lead Time (days)]]</f>
        <v>319.15646695630511</v>
      </c>
      <c r="S1860" s="58" t="str">
        <f>IF(Table1[[#This Row],[On Hand Stock (units)]]&gt;R1860,"yes","no")</f>
        <v>no</v>
      </c>
      <c r="T1860" s="59">
        <f>Table1[[#This Row],[On Hand Stock (units)]]-J1860</f>
        <v>-869.20743034243742</v>
      </c>
      <c r="U1860" s="59">
        <f>Table1[[#This Row],[Exp. Lead time]]*Table1[[#This Row],[APU
(units)]]/30</f>
        <v>297.60000000000002</v>
      </c>
      <c r="V1860" s="59">
        <f>Table1[[#This Row],[On Hand Stock (units)]]+U1860</f>
        <v>469.99256965756246</v>
      </c>
      <c r="W1860" s="59" t="str">
        <f>IF(Table1[[#This Row],[On hand quantity after purchase]]&gt;Table1[[#This Row],[APU  Projection for oct]],"Yes","No")</f>
        <v>No</v>
      </c>
      <c r="X1860" s="59">
        <f>AE1860-Table1[[#This Row],[On Hand Stock (units)]]</f>
        <v>39753.12212314245</v>
      </c>
      <c r="Y1860" s="59">
        <f>MAX(Table1[[#This Row],[Qty required to meet next quarter]],Table1[[#This Row],[MOQ/One lead time demand]])</f>
        <v>39753.12212314245</v>
      </c>
      <c r="Z1860" s="59">
        <f>Table1[[#This Row],[Qty to purchase]]*Table1[[#This Row],[Std. Price ($)]]</f>
        <v>395052.73332641297</v>
      </c>
      <c r="AA1860" s="59"/>
      <c r="AB1860" s="59"/>
      <c r="AC1860" s="61">
        <f>Table1[[#This Row],[On Hand Stock (units)]]-(12*Table1[[#This Row],[APU
(units)]])</f>
        <v>-8755.6074303424375</v>
      </c>
      <c r="AD1860" s="64">
        <v>4017.6000000000004</v>
      </c>
      <c r="AE1860" s="65">
        <f>AD1860*Table1[[#This Row],[Std. Price ($)]]</f>
        <v>39925.51469280001</v>
      </c>
    </row>
    <row r="1861" spans="1:31" ht="18.5" x14ac:dyDescent="0.35">
      <c r="A1861" s="46">
        <v>95224.860170588945</v>
      </c>
      <c r="B1861" s="47">
        <v>6.2381550000000008</v>
      </c>
      <c r="C1861" s="47">
        <v>10484.734457818502</v>
      </c>
      <c r="D1861" s="47">
        <f>Table1[[#This Row],[On-Hand Stock ($)]]/Table1[[#This Row],[Std. Price ($)]]</f>
        <v>1680.7428571137621</v>
      </c>
      <c r="E1861" s="48">
        <v>1230</v>
      </c>
      <c r="F1861" s="49">
        <v>-0.6</v>
      </c>
      <c r="G1861" s="48">
        <v>1</v>
      </c>
      <c r="H1861" s="48">
        <v>1.02</v>
      </c>
      <c r="I1861" s="48">
        <v>30</v>
      </c>
      <c r="J1861" s="55">
        <f>Table1[[#This Row],[APU
(units)]]+(Table1[[#This Row],[APU Trend]]*Table1[[#This Row],[APU
(units)]])</f>
        <v>492</v>
      </c>
      <c r="K1861" s="55" t="str">
        <f>IF(Table1[[#This Row],[On Hand Stock (units)]]&gt;J1861,"Yes","No")</f>
        <v>Yes</v>
      </c>
      <c r="L1861" s="55">
        <f>Table1[[#This Row],[Lead Time (days)]]/Table1[[#This Row],[S-OTD]]</f>
        <v>30</v>
      </c>
      <c r="M1861" s="55">
        <f>(Table1[[#This Row],[Demand variability (COV)]]/100)*E1861</f>
        <v>12.546000000000001</v>
      </c>
      <c r="N1861" s="55">
        <f>AVERAGE(Table1[[#This Row],[Lead Time (days)]],Table1[[#This Row],[Exp. Lead time]])</f>
        <v>30</v>
      </c>
      <c r="O1861" s="55">
        <f>(Table1[[#This Row],[Exp. Lead time]]-N1861)^2</f>
        <v>0</v>
      </c>
      <c r="P1861" s="55">
        <v>0</v>
      </c>
      <c r="Q1861" s="55">
        <f>1.64*SQRT(Table1[[#This Row],[Lead Time (days)]]*(M1861^2)+Table1[[#This Row],[APU
(units)]]*P1861)</f>
        <v>112.69632618594096</v>
      </c>
      <c r="R1861" s="58">
        <f>Table1[[#This Row],[Safety Stock]]+(E1861/30)*Table1[[#This Row],[Lead Time (days)]]</f>
        <v>1342.696326185941</v>
      </c>
      <c r="S1861" s="58" t="str">
        <f>IF(Table1[[#This Row],[On Hand Stock (units)]]&gt;R1861,"yes","no")</f>
        <v>yes</v>
      </c>
      <c r="T1861" s="59">
        <f>Table1[[#This Row],[On Hand Stock (units)]]-J1861</f>
        <v>1188.7428571137621</v>
      </c>
      <c r="U1861" s="59">
        <f>Table1[[#This Row],[Exp. Lead time]]*Table1[[#This Row],[APU
(units)]]/30</f>
        <v>1230</v>
      </c>
      <c r="V1861" s="59">
        <f>Table1[[#This Row],[On Hand Stock (units)]]+U1861</f>
        <v>2910.7428571137621</v>
      </c>
      <c r="W1861" s="59" t="str">
        <f>IF(Table1[[#This Row],[On hand quantity after purchase]]&gt;Table1[[#This Row],[APU  Projection for oct]],"Yes","No")</f>
        <v>Yes</v>
      </c>
      <c r="X1861" s="59">
        <f>AE1861-Table1[[#This Row],[On Hand Stock (units)]]</f>
        <v>-6284.5012471137634</v>
      </c>
      <c r="Y1861" s="59">
        <f>MAX(Table1[[#This Row],[Qty required to meet next quarter]],Table1[[#This Row],[MOQ/One lead time demand]])</f>
        <v>1230</v>
      </c>
      <c r="Z1861" s="59">
        <f>Table1[[#This Row],[Qty to purchase]]*Table1[[#This Row],[Std. Price ($)]]</f>
        <v>7672.9306500000012</v>
      </c>
      <c r="AA1861" s="59"/>
      <c r="AB1861" s="59"/>
      <c r="AC1861" s="61">
        <f>Table1[[#This Row],[On Hand Stock (units)]]-(12*Table1[[#This Row],[APU
(units)]])</f>
        <v>-13079.257142886237</v>
      </c>
      <c r="AD1861" s="64">
        <v>-738</v>
      </c>
      <c r="AE1861" s="65">
        <f>AD1861*Table1[[#This Row],[Std. Price ($)]]</f>
        <v>-4603.7583900000009</v>
      </c>
    </row>
    <row r="1862" spans="1:31" ht="18.5" x14ac:dyDescent="0.35">
      <c r="A1862" s="46">
        <v>7908.8069887984784</v>
      </c>
      <c r="B1862" s="47">
        <v>18.063133000000001</v>
      </c>
      <c r="C1862" s="47">
        <v>7923.6739373187693</v>
      </c>
      <c r="D1862" s="47">
        <f>Table1[[#This Row],[On-Hand Stock ($)]]/Table1[[#This Row],[Std. Price ($)]]</f>
        <v>438.66553699841381</v>
      </c>
      <c r="E1862" s="48">
        <v>1076</v>
      </c>
      <c r="F1862" s="49">
        <v>0.5</v>
      </c>
      <c r="G1862" s="48">
        <v>0.91</v>
      </c>
      <c r="H1862" s="48">
        <v>0.6</v>
      </c>
      <c r="I1862" s="48">
        <v>16</v>
      </c>
      <c r="J1862" s="55">
        <f>Table1[[#This Row],[APU
(units)]]+(Table1[[#This Row],[APU Trend]]*Table1[[#This Row],[APU
(units)]])</f>
        <v>1614</v>
      </c>
      <c r="K1862" s="55" t="str">
        <f>IF(Table1[[#This Row],[On Hand Stock (units)]]&gt;J1862,"Yes","No")</f>
        <v>No</v>
      </c>
      <c r="L1862" s="55">
        <f>Table1[[#This Row],[Lead Time (days)]]/Table1[[#This Row],[S-OTD]]</f>
        <v>17.58241758241758</v>
      </c>
      <c r="M1862" s="55">
        <f>(Table1[[#This Row],[Demand variability (COV)]]/100)*E1862</f>
        <v>6.4560000000000004</v>
      </c>
      <c r="N1862" s="55">
        <f>AVERAGE(Table1[[#This Row],[Lead Time (days)]],Table1[[#This Row],[Exp. Lead time]])</f>
        <v>16.791208791208788</v>
      </c>
      <c r="O1862" s="55">
        <f>(Table1[[#This Row],[Exp. Lead time]]-N1862)^2</f>
        <v>0.62601135128607777</v>
      </c>
      <c r="P1862" s="55">
        <v>0.62601135128607777</v>
      </c>
      <c r="Q1862" s="55">
        <f>1.64*SQRT(Table1[[#This Row],[Lead Time (days)]]*(M1862^2)+Table1[[#This Row],[APU
(units)]]*P1862)</f>
        <v>60.044321581482471</v>
      </c>
      <c r="R1862" s="58">
        <f>Table1[[#This Row],[Safety Stock]]+(E1862/30)*Table1[[#This Row],[Lead Time (days)]]</f>
        <v>633.91098824814912</v>
      </c>
      <c r="S1862" s="58" t="str">
        <f>IF(Table1[[#This Row],[On Hand Stock (units)]]&gt;R1862,"yes","no")</f>
        <v>no</v>
      </c>
      <c r="T1862" s="59">
        <f>Table1[[#This Row],[On Hand Stock (units)]]-J1862</f>
        <v>-1175.3344630015863</v>
      </c>
      <c r="U1862" s="59">
        <f>Table1[[#This Row],[Exp. Lead time]]*Table1[[#This Row],[APU
(units)]]/30</f>
        <v>630.62271062271054</v>
      </c>
      <c r="V1862" s="59">
        <f>Table1[[#This Row],[On Hand Stock (units)]]+U1862</f>
        <v>1069.2882476211244</v>
      </c>
      <c r="W1862" s="59" t="str">
        <f>IF(Table1[[#This Row],[On hand quantity after purchase]]&gt;Table1[[#This Row],[APU  Projection for oct]],"Yes","No")</f>
        <v>No</v>
      </c>
      <c r="X1862" s="59">
        <f>AE1862-Table1[[#This Row],[On Hand Stock (units)]]</f>
        <v>116176.92111100159</v>
      </c>
      <c r="Y1862" s="59">
        <f>MAX(Table1[[#This Row],[Qty required to meet next quarter]],Table1[[#This Row],[MOQ/One lead time demand]])</f>
        <v>116176.92111100159</v>
      </c>
      <c r="Z1862" s="59">
        <f>Table1[[#This Row],[Qty to purchase]]*Table1[[#This Row],[Std. Price ($)]]</f>
        <v>2098519.1775585297</v>
      </c>
      <c r="AA1862" s="59"/>
      <c r="AB1862" s="59"/>
      <c r="AC1862" s="61">
        <f>Table1[[#This Row],[On Hand Stock (units)]]-(12*Table1[[#This Row],[APU
(units)]])</f>
        <v>-12473.334463001585</v>
      </c>
      <c r="AD1862" s="64">
        <v>6456</v>
      </c>
      <c r="AE1862" s="65">
        <f>AD1862*Table1[[#This Row],[Std. Price ($)]]</f>
        <v>116615.586648</v>
      </c>
    </row>
    <row r="1863" spans="1:31" ht="18.5" x14ac:dyDescent="0.35">
      <c r="A1863" s="46">
        <v>91788.787771307034</v>
      </c>
      <c r="B1863" s="47">
        <v>7.0732640000000009</v>
      </c>
      <c r="C1863" s="47">
        <v>3738.0698607204913</v>
      </c>
      <c r="D1863" s="47">
        <f>Table1[[#This Row],[On-Hand Stock ($)]]/Table1[[#This Row],[Std. Price ($)]]</f>
        <v>528.47877029904316</v>
      </c>
      <c r="E1863" s="48">
        <v>1190</v>
      </c>
      <c r="F1863" s="49">
        <v>-0.4</v>
      </c>
      <c r="G1863" s="48">
        <v>0.7</v>
      </c>
      <c r="H1863" s="48">
        <v>0.19</v>
      </c>
      <c r="I1863" s="48">
        <v>23</v>
      </c>
      <c r="J1863" s="55">
        <f>Table1[[#This Row],[APU
(units)]]+(Table1[[#This Row],[APU Trend]]*Table1[[#This Row],[APU
(units)]])</f>
        <v>714</v>
      </c>
      <c r="K1863" s="55" t="str">
        <f>IF(Table1[[#This Row],[On Hand Stock (units)]]&gt;J1863,"Yes","No")</f>
        <v>No</v>
      </c>
      <c r="L1863" s="55">
        <f>Table1[[#This Row],[Lead Time (days)]]/Table1[[#This Row],[S-OTD]]</f>
        <v>32.857142857142861</v>
      </c>
      <c r="M1863" s="55">
        <f>(Table1[[#This Row],[Demand variability (COV)]]/100)*E1863</f>
        <v>2.2610000000000001</v>
      </c>
      <c r="N1863" s="55">
        <f>AVERAGE(Table1[[#This Row],[Lead Time (days)]],Table1[[#This Row],[Exp. Lead time]])</f>
        <v>27.928571428571431</v>
      </c>
      <c r="O1863" s="55">
        <f>(Table1[[#This Row],[Exp. Lead time]]-N1863)^2</f>
        <v>24.290816326530631</v>
      </c>
      <c r="P1863" s="55">
        <v>24.290816326530631</v>
      </c>
      <c r="Q1863" s="55">
        <f>1.64*SQRT(Table1[[#This Row],[Lead Time (days)]]*(M1863^2)+Table1[[#This Row],[APU
(units)]]*P1863)</f>
        <v>279.39579382847296</v>
      </c>
      <c r="R1863" s="58">
        <f>Table1[[#This Row],[Safety Stock]]+(E1863/30)*Table1[[#This Row],[Lead Time (days)]]</f>
        <v>1191.7291271618062</v>
      </c>
      <c r="S1863" s="58" t="str">
        <f>IF(Table1[[#This Row],[On Hand Stock (units)]]&gt;R1863,"yes","no")</f>
        <v>no</v>
      </c>
      <c r="T1863" s="59">
        <f>Table1[[#This Row],[On Hand Stock (units)]]-J1863</f>
        <v>-185.52122970095684</v>
      </c>
      <c r="U1863" s="59">
        <f>Table1[[#This Row],[Exp. Lead time]]*Table1[[#This Row],[APU
(units)]]/30</f>
        <v>1303.3333333333335</v>
      </c>
      <c r="V1863" s="59">
        <f>Table1[[#This Row],[On Hand Stock (units)]]+U1863</f>
        <v>1831.8121036323766</v>
      </c>
      <c r="W1863" s="59" t="str">
        <f>IF(Table1[[#This Row],[On hand quantity after purchase]]&gt;Table1[[#This Row],[APU  Projection for oct]],"Yes","No")</f>
        <v>Yes</v>
      </c>
      <c r="X1863" s="59">
        <f>AE1863-Table1[[#This Row],[On Hand Stock (units)]]</f>
        <v>4521.8317257009558</v>
      </c>
      <c r="Y1863" s="59">
        <f>MAX(Table1[[#This Row],[Qty required to meet next quarter]],Table1[[#This Row],[MOQ/One lead time demand]])</f>
        <v>4521.8317257009558</v>
      </c>
      <c r="Z1863" s="59">
        <f>Table1[[#This Row],[Qty to purchase]]*Table1[[#This Row],[Std. Price ($)]]</f>
        <v>31984.109559458448</v>
      </c>
      <c r="AA1863" s="59"/>
      <c r="AB1863" s="59"/>
      <c r="AC1863" s="61">
        <f>Table1[[#This Row],[On Hand Stock (units)]]-(12*Table1[[#This Row],[APU
(units)]])</f>
        <v>-13751.521229700957</v>
      </c>
      <c r="AD1863" s="64">
        <v>713.99999999999977</v>
      </c>
      <c r="AE1863" s="65">
        <f>AD1863*Table1[[#This Row],[Std. Price ($)]]</f>
        <v>5050.3104959999991</v>
      </c>
    </row>
    <row r="1864" spans="1:31" ht="18.5" x14ac:dyDescent="0.35">
      <c r="A1864" s="46">
        <v>72448.975283527965</v>
      </c>
      <c r="B1864" s="47">
        <v>10.896336000000002</v>
      </c>
      <c r="C1864" s="47">
        <v>4642.3358120506464</v>
      </c>
      <c r="D1864" s="47">
        <f>Table1[[#This Row],[On-Hand Stock ($)]]/Table1[[#This Row],[Std. Price ($)]]</f>
        <v>426.04558193237119</v>
      </c>
      <c r="E1864" s="48">
        <v>946</v>
      </c>
      <c r="F1864" s="49">
        <v>0.5</v>
      </c>
      <c r="G1864" s="48">
        <v>0.82</v>
      </c>
      <c r="H1864" s="48">
        <v>0.49</v>
      </c>
      <c r="I1864" s="48">
        <v>19</v>
      </c>
      <c r="J1864" s="55">
        <f>Table1[[#This Row],[APU
(units)]]+(Table1[[#This Row],[APU Trend]]*Table1[[#This Row],[APU
(units)]])</f>
        <v>1419</v>
      </c>
      <c r="K1864" s="55" t="str">
        <f>IF(Table1[[#This Row],[On Hand Stock (units)]]&gt;J1864,"Yes","No")</f>
        <v>No</v>
      </c>
      <c r="L1864" s="55">
        <f>Table1[[#This Row],[Lead Time (days)]]/Table1[[#This Row],[S-OTD]]</f>
        <v>23.170731707317074</v>
      </c>
      <c r="M1864" s="55">
        <f>(Table1[[#This Row],[Demand variability (COV)]]/100)*E1864</f>
        <v>4.6353999999999997</v>
      </c>
      <c r="N1864" s="55">
        <f>AVERAGE(Table1[[#This Row],[Lead Time (days)]],Table1[[#This Row],[Exp. Lead time]])</f>
        <v>21.085365853658537</v>
      </c>
      <c r="O1864" s="55">
        <f>(Table1[[#This Row],[Exp. Lead time]]-N1864)^2</f>
        <v>4.3487507436049988</v>
      </c>
      <c r="P1864" s="55">
        <v>4.3487507436049988</v>
      </c>
      <c r="Q1864" s="55">
        <f>1.64*SQRT(Table1[[#This Row],[Lead Time (days)]]*(M1864^2)+Table1[[#This Row],[APU
(units)]]*P1864)</f>
        <v>110.28521321154341</v>
      </c>
      <c r="R1864" s="58">
        <f>Table1[[#This Row],[Safety Stock]]+(E1864/30)*Table1[[#This Row],[Lead Time (days)]]</f>
        <v>709.41854654487679</v>
      </c>
      <c r="S1864" s="58" t="str">
        <f>IF(Table1[[#This Row],[On Hand Stock (units)]]&gt;R1864,"yes","no")</f>
        <v>no</v>
      </c>
      <c r="T1864" s="59">
        <f>Table1[[#This Row],[On Hand Stock (units)]]-J1864</f>
        <v>-992.95441806762881</v>
      </c>
      <c r="U1864" s="59">
        <f>Table1[[#This Row],[Exp. Lead time]]*Table1[[#This Row],[APU
(units)]]/30</f>
        <v>730.65040650406502</v>
      </c>
      <c r="V1864" s="59">
        <f>Table1[[#This Row],[On Hand Stock (units)]]+U1864</f>
        <v>1156.6959884364362</v>
      </c>
      <c r="W1864" s="59" t="str">
        <f>IF(Table1[[#This Row],[On hand quantity after purchase]]&gt;Table1[[#This Row],[APU  Projection for oct]],"Yes","No")</f>
        <v>No</v>
      </c>
      <c r="X1864" s="59">
        <f>AE1864-Table1[[#This Row],[On Hand Stock (units)]]</f>
        <v>61421.557554067644</v>
      </c>
      <c r="Y1864" s="59">
        <f>MAX(Table1[[#This Row],[Qty required to meet next quarter]],Table1[[#This Row],[MOQ/One lead time demand]])</f>
        <v>61421.557554067644</v>
      </c>
      <c r="Z1864" s="59">
        <f>Table1[[#This Row],[Qty to purchase]]*Table1[[#This Row],[Std. Price ($)]]</f>
        <v>669269.92875245935</v>
      </c>
      <c r="AA1864" s="59"/>
      <c r="AB1864" s="59"/>
      <c r="AC1864" s="61">
        <f>Table1[[#This Row],[On Hand Stock (units)]]-(12*Table1[[#This Row],[APU
(units)]])</f>
        <v>-10925.954418067629</v>
      </c>
      <c r="AD1864" s="64">
        <v>5676</v>
      </c>
      <c r="AE1864" s="65">
        <f>AD1864*Table1[[#This Row],[Std. Price ($)]]</f>
        <v>61847.603136000012</v>
      </c>
    </row>
    <row r="1865" spans="1:31" ht="18.5" x14ac:dyDescent="0.35">
      <c r="A1865" s="46">
        <v>27153.843542947543</v>
      </c>
      <c r="B1865" s="47">
        <v>8.265785000000001</v>
      </c>
      <c r="C1865" s="47">
        <v>17863.834543188703</v>
      </c>
      <c r="D1865" s="47">
        <f>Table1[[#This Row],[On-Hand Stock ($)]]/Table1[[#This Row],[Std. Price ($)]]</f>
        <v>2161.1782236277259</v>
      </c>
      <c r="E1865" s="48">
        <v>1068</v>
      </c>
      <c r="F1865" s="49">
        <v>-0.1</v>
      </c>
      <c r="G1865" s="48">
        <v>1</v>
      </c>
      <c r="H1865" s="48">
        <v>1.3</v>
      </c>
      <c r="I1865" s="48">
        <v>37</v>
      </c>
      <c r="J1865" s="55">
        <f>Table1[[#This Row],[APU
(units)]]+(Table1[[#This Row],[APU Trend]]*Table1[[#This Row],[APU
(units)]])</f>
        <v>961.2</v>
      </c>
      <c r="K1865" s="55" t="str">
        <f>IF(Table1[[#This Row],[On Hand Stock (units)]]&gt;J1865,"Yes","No")</f>
        <v>Yes</v>
      </c>
      <c r="L1865" s="55">
        <f>Table1[[#This Row],[Lead Time (days)]]/Table1[[#This Row],[S-OTD]]</f>
        <v>37</v>
      </c>
      <c r="M1865" s="55">
        <f>(Table1[[#This Row],[Demand variability (COV)]]/100)*E1865</f>
        <v>13.884</v>
      </c>
      <c r="N1865" s="55">
        <f>AVERAGE(Table1[[#This Row],[Lead Time (days)]],Table1[[#This Row],[Exp. Lead time]])</f>
        <v>37</v>
      </c>
      <c r="O1865" s="55">
        <f>(Table1[[#This Row],[Exp. Lead time]]-N1865)^2</f>
        <v>0</v>
      </c>
      <c r="P1865" s="55">
        <v>0</v>
      </c>
      <c r="Q1865" s="55">
        <f>1.64*SQRT(Table1[[#This Row],[Lead Time (days)]]*(M1865^2)+Table1[[#This Row],[APU
(units)]]*P1865)</f>
        <v>138.50304295188317</v>
      </c>
      <c r="R1865" s="58">
        <f>Table1[[#This Row],[Safety Stock]]+(E1865/30)*Table1[[#This Row],[Lead Time (days)]]</f>
        <v>1455.7030429518832</v>
      </c>
      <c r="S1865" s="58" t="str">
        <f>IF(Table1[[#This Row],[On Hand Stock (units)]]&gt;R1865,"yes","no")</f>
        <v>yes</v>
      </c>
      <c r="T1865" s="59">
        <f>Table1[[#This Row],[On Hand Stock (units)]]-J1865</f>
        <v>1199.9782236277258</v>
      </c>
      <c r="U1865" s="59">
        <f>Table1[[#This Row],[Exp. Lead time]]*Table1[[#This Row],[APU
(units)]]/30</f>
        <v>1317.2</v>
      </c>
      <c r="V1865" s="59">
        <f>Table1[[#This Row],[On Hand Stock (units)]]+U1865</f>
        <v>3478.3782236277257</v>
      </c>
      <c r="W1865" s="59" t="str">
        <f>IF(Table1[[#This Row],[On hand quantity after purchase]]&gt;Table1[[#This Row],[APU  Projection for oct]],"Yes","No")</f>
        <v>Yes</v>
      </c>
      <c r="X1865" s="59">
        <f>AE1865-Table1[[#This Row],[On Hand Stock (units)]]</f>
        <v>19025.681888372277</v>
      </c>
      <c r="Y1865" s="59">
        <f>MAX(Table1[[#This Row],[Qty required to meet next quarter]],Table1[[#This Row],[MOQ/One lead time demand]])</f>
        <v>19025.681888372277</v>
      </c>
      <c r="Z1865" s="59">
        <f>Table1[[#This Row],[Qty to purchase]]*Table1[[#This Row],[Std. Price ($)]]</f>
        <v>157262.19596767926</v>
      </c>
      <c r="AA1865" s="59"/>
      <c r="AB1865" s="59"/>
      <c r="AC1865" s="61">
        <f>Table1[[#This Row],[On Hand Stock (units)]]-(12*Table1[[#This Row],[APU
(units)]])</f>
        <v>-10654.821776372275</v>
      </c>
      <c r="AD1865" s="64">
        <v>2563.1999999999998</v>
      </c>
      <c r="AE1865" s="65">
        <f>AD1865*Table1[[#This Row],[Std. Price ($)]]</f>
        <v>21186.860112000002</v>
      </c>
    </row>
    <row r="1866" spans="1:31" ht="18.5" x14ac:dyDescent="0.35">
      <c r="A1866" s="46">
        <v>83201.434895923128</v>
      </c>
      <c r="B1866" s="47">
        <v>7.4629390000000004</v>
      </c>
      <c r="C1866" s="47">
        <v>18484.796234891845</v>
      </c>
      <c r="D1866" s="47">
        <f>Table1[[#This Row],[On-Hand Stock ($)]]/Table1[[#This Row],[Std. Price ($)]]</f>
        <v>2476.8789125694107</v>
      </c>
      <c r="E1866" s="48">
        <v>906</v>
      </c>
      <c r="F1866" s="49">
        <v>-0.6</v>
      </c>
      <c r="G1866" s="48">
        <v>1</v>
      </c>
      <c r="H1866" s="48">
        <v>0.94</v>
      </c>
      <c r="I1866" s="48">
        <v>66</v>
      </c>
      <c r="J1866" s="55">
        <f>Table1[[#This Row],[APU
(units)]]+(Table1[[#This Row],[APU Trend]]*Table1[[#This Row],[APU
(units)]])</f>
        <v>362.4</v>
      </c>
      <c r="K1866" s="55" t="str">
        <f>IF(Table1[[#This Row],[On Hand Stock (units)]]&gt;J1866,"Yes","No")</f>
        <v>Yes</v>
      </c>
      <c r="L1866" s="55">
        <f>Table1[[#This Row],[Lead Time (days)]]/Table1[[#This Row],[S-OTD]]</f>
        <v>66</v>
      </c>
      <c r="M1866" s="55">
        <f>(Table1[[#This Row],[Demand variability (COV)]]/100)*E1866</f>
        <v>8.5163999999999991</v>
      </c>
      <c r="N1866" s="55">
        <f>AVERAGE(Table1[[#This Row],[Lead Time (days)]],Table1[[#This Row],[Exp. Lead time]])</f>
        <v>66</v>
      </c>
      <c r="O1866" s="55">
        <f>(Table1[[#This Row],[Exp. Lead time]]-N1866)^2</f>
        <v>0</v>
      </c>
      <c r="P1866" s="55">
        <v>0</v>
      </c>
      <c r="Q1866" s="55">
        <f>1.64*SQRT(Table1[[#This Row],[Lead Time (days)]]*(M1866^2)+Table1[[#This Row],[APU
(units)]]*P1866)</f>
        <v>113.46759949755636</v>
      </c>
      <c r="R1866" s="58">
        <f>Table1[[#This Row],[Safety Stock]]+(E1866/30)*Table1[[#This Row],[Lead Time (days)]]</f>
        <v>2106.6675994975562</v>
      </c>
      <c r="S1866" s="58" t="str">
        <f>IF(Table1[[#This Row],[On Hand Stock (units)]]&gt;R1866,"yes","no")</f>
        <v>yes</v>
      </c>
      <c r="T1866" s="59">
        <f>Table1[[#This Row],[On Hand Stock (units)]]-J1866</f>
        <v>2114.4789125694106</v>
      </c>
      <c r="U1866" s="59">
        <f>Table1[[#This Row],[Exp. Lead time]]*Table1[[#This Row],[APU
(units)]]/30</f>
        <v>1993.2</v>
      </c>
      <c r="V1866" s="59">
        <f>Table1[[#This Row],[On Hand Stock (units)]]+U1866</f>
        <v>4470.0789125694109</v>
      </c>
      <c r="W1866" s="59" t="str">
        <f>IF(Table1[[#This Row],[On hand quantity after purchase]]&gt;Table1[[#This Row],[APU  Projection for oct]],"Yes","No")</f>
        <v>Yes</v>
      </c>
      <c r="X1866" s="59">
        <f>AE1866-Table1[[#This Row],[On Hand Stock (units)]]</f>
        <v>-6533.7325529694099</v>
      </c>
      <c r="Y1866" s="59">
        <f>MAX(Table1[[#This Row],[Qty required to meet next quarter]],Table1[[#This Row],[MOQ/One lead time demand]])</f>
        <v>1993.2</v>
      </c>
      <c r="Z1866" s="59">
        <f>Table1[[#This Row],[Qty to purchase]]*Table1[[#This Row],[Std. Price ($)]]</f>
        <v>14875.130014800001</v>
      </c>
      <c r="AA1866" s="59"/>
      <c r="AB1866" s="59"/>
      <c r="AC1866" s="61">
        <f>Table1[[#This Row],[On Hand Stock (units)]]-(12*Table1[[#This Row],[APU
(units)]])</f>
        <v>-8395.1210874305889</v>
      </c>
      <c r="AD1866" s="64">
        <v>-543.5999999999998</v>
      </c>
      <c r="AE1866" s="65">
        <f>AD1866*Table1[[#This Row],[Std. Price ($)]]</f>
        <v>-4056.8536403999988</v>
      </c>
    </row>
    <row r="1867" spans="1:31" ht="18.5" x14ac:dyDescent="0.35">
      <c r="A1867" s="46">
        <v>75182.033751076291</v>
      </c>
      <c r="B1867" s="47">
        <v>7.0732640000000009</v>
      </c>
      <c r="C1867" s="47">
        <v>32835.169903194961</v>
      </c>
      <c r="D1867" s="47">
        <f>Table1[[#This Row],[On-Hand Stock ($)]]/Table1[[#This Row],[Std. Price ($)]]</f>
        <v>4642.1524635861124</v>
      </c>
      <c r="E1867" s="48">
        <v>1780</v>
      </c>
      <c r="F1867" s="49">
        <v>0.8</v>
      </c>
      <c r="G1867" s="48">
        <v>0.85</v>
      </c>
      <c r="H1867" s="48">
        <v>1.39</v>
      </c>
      <c r="I1867" s="48">
        <v>44</v>
      </c>
      <c r="J1867" s="55">
        <f>Table1[[#This Row],[APU
(units)]]+(Table1[[#This Row],[APU Trend]]*Table1[[#This Row],[APU
(units)]])</f>
        <v>3204</v>
      </c>
      <c r="K1867" s="55" t="str">
        <f>IF(Table1[[#This Row],[On Hand Stock (units)]]&gt;J1867,"Yes","No")</f>
        <v>Yes</v>
      </c>
      <c r="L1867" s="55">
        <f>Table1[[#This Row],[Lead Time (days)]]/Table1[[#This Row],[S-OTD]]</f>
        <v>51.764705882352942</v>
      </c>
      <c r="M1867" s="55">
        <f>(Table1[[#This Row],[Demand variability (COV)]]/100)*E1867</f>
        <v>24.741999999999997</v>
      </c>
      <c r="N1867" s="55">
        <f>AVERAGE(Table1[[#This Row],[Lead Time (days)]],Table1[[#This Row],[Exp. Lead time]])</f>
        <v>47.882352941176471</v>
      </c>
      <c r="O1867" s="55">
        <f>(Table1[[#This Row],[Exp. Lead time]]-N1867)^2</f>
        <v>15.072664359861594</v>
      </c>
      <c r="P1867" s="55">
        <v>15.072664359861594</v>
      </c>
      <c r="Q1867" s="55">
        <f>1.64*SQRT(Table1[[#This Row],[Lead Time (days)]]*(M1867^2)+Table1[[#This Row],[APU
(units)]]*P1867)</f>
        <v>380.27024618602314</v>
      </c>
      <c r="R1867" s="58">
        <f>Table1[[#This Row],[Safety Stock]]+(E1867/30)*Table1[[#This Row],[Lead Time (days)]]</f>
        <v>2990.9369128526901</v>
      </c>
      <c r="S1867" s="58" t="str">
        <f>IF(Table1[[#This Row],[On Hand Stock (units)]]&gt;R1867,"yes","no")</f>
        <v>yes</v>
      </c>
      <c r="T1867" s="59">
        <f>Table1[[#This Row],[On Hand Stock (units)]]-J1867</f>
        <v>1438.1524635861124</v>
      </c>
      <c r="U1867" s="59">
        <f>Table1[[#This Row],[Exp. Lead time]]*Table1[[#This Row],[APU
(units)]]/30</f>
        <v>3071.372549019608</v>
      </c>
      <c r="V1867" s="59">
        <f>Table1[[#This Row],[On Hand Stock (units)]]+U1867</f>
        <v>7713.5250126057199</v>
      </c>
      <c r="W1867" s="59" t="str">
        <f>IF(Table1[[#This Row],[On hand quantity after purchase]]&gt;Table1[[#This Row],[APU  Projection for oct]],"Yes","No")</f>
        <v>Yes</v>
      </c>
      <c r="X1867" s="59">
        <f>AE1867-Table1[[#This Row],[On Hand Stock (units)]]</f>
        <v>93563.044912413898</v>
      </c>
      <c r="Y1867" s="59">
        <f>MAX(Table1[[#This Row],[Qty required to meet next quarter]],Table1[[#This Row],[MOQ/One lead time demand]])</f>
        <v>93563.044912413898</v>
      </c>
      <c r="Z1867" s="59">
        <f>Table1[[#This Row],[Qty to purchase]]*Table1[[#This Row],[Std. Price ($)]]</f>
        <v>661796.11730936042</v>
      </c>
      <c r="AA1867" s="59"/>
      <c r="AB1867" s="59"/>
      <c r="AC1867" s="61">
        <f>Table1[[#This Row],[On Hand Stock (units)]]-(12*Table1[[#This Row],[APU
(units)]])</f>
        <v>-16717.847536413887</v>
      </c>
      <c r="AD1867" s="64">
        <v>13884</v>
      </c>
      <c r="AE1867" s="65">
        <f>AD1867*Table1[[#This Row],[Std. Price ($)]]</f>
        <v>98205.197376000011</v>
      </c>
    </row>
    <row r="1868" spans="1:31" ht="18.5" x14ac:dyDescent="0.35">
      <c r="A1868" s="46">
        <v>65708.325302876692</v>
      </c>
      <c r="B1868" s="47">
        <v>17.653944000000003</v>
      </c>
      <c r="C1868" s="47">
        <v>18142.644151083288</v>
      </c>
      <c r="D1868" s="47">
        <f>Table1[[#This Row],[On-Hand Stock ($)]]/Table1[[#This Row],[Std. Price ($)]]</f>
        <v>1027.6822080710851</v>
      </c>
      <c r="E1868" s="48">
        <v>1360</v>
      </c>
      <c r="F1868" s="49">
        <v>1.2</v>
      </c>
      <c r="G1868" s="48">
        <v>0.82</v>
      </c>
      <c r="H1868" s="48">
        <v>0.56999999999999995</v>
      </c>
      <c r="I1868" s="48">
        <v>30</v>
      </c>
      <c r="J1868" s="55">
        <f>Table1[[#This Row],[APU
(units)]]+(Table1[[#This Row],[APU Trend]]*Table1[[#This Row],[APU
(units)]])</f>
        <v>2992</v>
      </c>
      <c r="K1868" s="55" t="str">
        <f>IF(Table1[[#This Row],[On Hand Stock (units)]]&gt;J1868,"Yes","No")</f>
        <v>No</v>
      </c>
      <c r="L1868" s="55">
        <f>Table1[[#This Row],[Lead Time (days)]]/Table1[[#This Row],[S-OTD]]</f>
        <v>36.585365853658537</v>
      </c>
      <c r="M1868" s="55">
        <f>(Table1[[#This Row],[Demand variability (COV)]]/100)*E1868</f>
        <v>7.7519999999999989</v>
      </c>
      <c r="N1868" s="55">
        <f>AVERAGE(Table1[[#This Row],[Lead Time (days)]],Table1[[#This Row],[Exp. Lead time]])</f>
        <v>33.292682926829272</v>
      </c>
      <c r="O1868" s="55">
        <f>(Table1[[#This Row],[Exp. Lead time]]-N1868)^2</f>
        <v>10.841760856632934</v>
      </c>
      <c r="P1868" s="55">
        <v>10.841760856632934</v>
      </c>
      <c r="Q1868" s="55">
        <f>1.64*SQRT(Table1[[#This Row],[Lead Time (days)]]*(M1868^2)+Table1[[#This Row],[APU
(units)]]*P1868)</f>
        <v>210.9654584304073</v>
      </c>
      <c r="R1868" s="58">
        <f>Table1[[#This Row],[Safety Stock]]+(E1868/30)*Table1[[#This Row],[Lead Time (days)]]</f>
        <v>1570.9654584304074</v>
      </c>
      <c r="S1868" s="58" t="str">
        <f>IF(Table1[[#This Row],[On Hand Stock (units)]]&gt;R1868,"yes","no")</f>
        <v>no</v>
      </c>
      <c r="T1868" s="59">
        <f>Table1[[#This Row],[On Hand Stock (units)]]-J1868</f>
        <v>-1964.3177919289149</v>
      </c>
      <c r="U1868" s="59">
        <f>Table1[[#This Row],[Exp. Lead time]]*Table1[[#This Row],[APU
(units)]]/30</f>
        <v>1658.5365853658539</v>
      </c>
      <c r="V1868" s="59">
        <f>Table1[[#This Row],[On Hand Stock (units)]]+U1868</f>
        <v>2686.218793436939</v>
      </c>
      <c r="W1868" s="59" t="str">
        <f>IF(Table1[[#This Row],[On hand quantity after purchase]]&gt;Table1[[#This Row],[APU  Projection for oct]],"Yes","No")</f>
        <v>No</v>
      </c>
      <c r="X1868" s="59">
        <f>AE1868-Table1[[#This Row],[On Hand Stock (units)]]</f>
        <v>243867.82895992894</v>
      </c>
      <c r="Y1868" s="59">
        <f>MAX(Table1[[#This Row],[Qty required to meet next quarter]],Table1[[#This Row],[MOQ/One lead time demand]])</f>
        <v>243867.82895992894</v>
      </c>
      <c r="Z1868" s="59">
        <f>Table1[[#This Row],[Qty to purchase]]*Table1[[#This Row],[Std. Price ($)]]</f>
        <v>4305228.9958601641</v>
      </c>
      <c r="AA1868" s="59"/>
      <c r="AB1868" s="59"/>
      <c r="AC1868" s="61">
        <f>Table1[[#This Row],[On Hand Stock (units)]]-(12*Table1[[#This Row],[APU
(units)]])</f>
        <v>-15292.317791928916</v>
      </c>
      <c r="AD1868" s="64">
        <v>13872</v>
      </c>
      <c r="AE1868" s="65">
        <f>AD1868*Table1[[#This Row],[Std. Price ($)]]</f>
        <v>244895.51116800003</v>
      </c>
    </row>
    <row r="1869" spans="1:31" ht="18.5" x14ac:dyDescent="0.35">
      <c r="A1869" s="46">
        <v>20959.071059682632</v>
      </c>
      <c r="B1869" s="47">
        <v>7.4629390000000004</v>
      </c>
      <c r="C1869" s="47">
        <v>50724.983192413471</v>
      </c>
      <c r="D1869" s="47">
        <f>Table1[[#This Row],[On-Hand Stock ($)]]/Table1[[#This Row],[Std. Price ($)]]</f>
        <v>6796.9178352407098</v>
      </c>
      <c r="E1869" s="48">
        <v>1658</v>
      </c>
      <c r="F1869" s="49">
        <v>-0.4</v>
      </c>
      <c r="G1869" s="48">
        <v>1</v>
      </c>
      <c r="H1869" s="48">
        <v>1.48</v>
      </c>
      <c r="I1869" s="48">
        <v>66</v>
      </c>
      <c r="J1869" s="55">
        <f>Table1[[#This Row],[APU
(units)]]+(Table1[[#This Row],[APU Trend]]*Table1[[#This Row],[APU
(units)]])</f>
        <v>994.8</v>
      </c>
      <c r="K1869" s="55" t="str">
        <f>IF(Table1[[#This Row],[On Hand Stock (units)]]&gt;J1869,"Yes","No")</f>
        <v>Yes</v>
      </c>
      <c r="L1869" s="55">
        <f>Table1[[#This Row],[Lead Time (days)]]/Table1[[#This Row],[S-OTD]]</f>
        <v>66</v>
      </c>
      <c r="M1869" s="55">
        <f>(Table1[[#This Row],[Demand variability (COV)]]/100)*E1869</f>
        <v>24.538399999999999</v>
      </c>
      <c r="N1869" s="55">
        <f>AVERAGE(Table1[[#This Row],[Lead Time (days)]],Table1[[#This Row],[Exp. Lead time]])</f>
        <v>66</v>
      </c>
      <c r="O1869" s="55">
        <f>(Table1[[#This Row],[Exp. Lead time]]-N1869)^2</f>
        <v>0</v>
      </c>
      <c r="P1869" s="55">
        <v>0</v>
      </c>
      <c r="Q1869" s="55">
        <f>1.64*SQRT(Table1[[#This Row],[Lead Time (days)]]*(M1869^2)+Table1[[#This Row],[APU
(units)]]*P1869)</f>
        <v>326.93548254084317</v>
      </c>
      <c r="R1869" s="58">
        <f>Table1[[#This Row],[Safety Stock]]+(E1869/30)*Table1[[#This Row],[Lead Time (days)]]</f>
        <v>3974.5354825408431</v>
      </c>
      <c r="S1869" s="58" t="str">
        <f>IF(Table1[[#This Row],[On Hand Stock (units)]]&gt;R1869,"yes","no")</f>
        <v>yes</v>
      </c>
      <c r="T1869" s="59">
        <f>Table1[[#This Row],[On Hand Stock (units)]]-J1869</f>
        <v>5802.1178352407096</v>
      </c>
      <c r="U1869" s="59">
        <f>Table1[[#This Row],[Exp. Lead time]]*Table1[[#This Row],[APU
(units)]]/30</f>
        <v>3647.6</v>
      </c>
      <c r="V1869" s="59">
        <f>Table1[[#This Row],[On Hand Stock (units)]]+U1869</f>
        <v>10444.517835240709</v>
      </c>
      <c r="W1869" s="59" t="str">
        <f>IF(Table1[[#This Row],[On hand quantity after purchase]]&gt;Table1[[#This Row],[APU  Projection for oct]],"Yes","No")</f>
        <v>Yes</v>
      </c>
      <c r="X1869" s="59">
        <f>AE1869-Table1[[#This Row],[On Hand Stock (units)]]</f>
        <v>627.21388195928648</v>
      </c>
      <c r="Y1869" s="59">
        <f>MAX(Table1[[#This Row],[Qty required to meet next quarter]],Table1[[#This Row],[MOQ/One lead time demand]])</f>
        <v>3647.6</v>
      </c>
      <c r="Z1869" s="59">
        <f>Table1[[#This Row],[Qty to purchase]]*Table1[[#This Row],[Std. Price ($)]]</f>
        <v>27221.8162964</v>
      </c>
      <c r="AA1869" s="59"/>
      <c r="AB1869" s="59"/>
      <c r="AC1869" s="61">
        <f>Table1[[#This Row],[On Hand Stock (units)]]-(12*Table1[[#This Row],[APU
(units)]])</f>
        <v>-13099.082164759289</v>
      </c>
      <c r="AD1869" s="64">
        <v>994.7999999999995</v>
      </c>
      <c r="AE1869" s="65">
        <f>AD1869*Table1[[#This Row],[Std. Price ($)]]</f>
        <v>7424.1317171999963</v>
      </c>
    </row>
    <row r="1870" spans="1:31" ht="18.5" x14ac:dyDescent="0.35">
      <c r="A1870" s="46">
        <v>90520.708303692576</v>
      </c>
      <c r="B1870" s="47">
        <v>9.0579389999999993</v>
      </c>
      <c r="C1870" s="47">
        <v>1226.3979272739753</v>
      </c>
      <c r="D1870" s="47">
        <f>Table1[[#This Row],[On-Hand Stock ($)]]/Table1[[#This Row],[Std. Price ($)]]</f>
        <v>135.39480971046231</v>
      </c>
      <c r="E1870" s="48">
        <v>810</v>
      </c>
      <c r="F1870" s="49">
        <v>0.6</v>
      </c>
      <c r="G1870" s="48">
        <v>0.82</v>
      </c>
      <c r="H1870" s="48">
        <v>0.52</v>
      </c>
      <c r="I1870" s="48">
        <v>8</v>
      </c>
      <c r="J1870" s="55">
        <f>Table1[[#This Row],[APU
(units)]]+(Table1[[#This Row],[APU Trend]]*Table1[[#This Row],[APU
(units)]])</f>
        <v>1296</v>
      </c>
      <c r="K1870" s="55" t="str">
        <f>IF(Table1[[#This Row],[On Hand Stock (units)]]&gt;J1870,"Yes","No")</f>
        <v>No</v>
      </c>
      <c r="L1870" s="55">
        <f>Table1[[#This Row],[Lead Time (days)]]/Table1[[#This Row],[S-OTD]]</f>
        <v>9.7560975609756095</v>
      </c>
      <c r="M1870" s="55">
        <f>(Table1[[#This Row],[Demand variability (COV)]]/100)*E1870</f>
        <v>4.2119999999999997</v>
      </c>
      <c r="N1870" s="55">
        <f>AVERAGE(Table1[[#This Row],[Lead Time (days)]],Table1[[#This Row],[Exp. Lead time]])</f>
        <v>8.8780487804878057</v>
      </c>
      <c r="O1870" s="55">
        <f>(Table1[[#This Row],[Exp. Lead time]]-N1870)^2</f>
        <v>0.77096966091611963</v>
      </c>
      <c r="P1870" s="55">
        <v>0.77096966091611963</v>
      </c>
      <c r="Q1870" s="55">
        <f>1.64*SQRT(Table1[[#This Row],[Lead Time (days)]]*(M1870^2)+Table1[[#This Row],[APU
(units)]]*P1870)</f>
        <v>45.402030173321506</v>
      </c>
      <c r="R1870" s="58">
        <f>Table1[[#This Row],[Safety Stock]]+(E1870/30)*Table1[[#This Row],[Lead Time (days)]]</f>
        <v>261.40203017332152</v>
      </c>
      <c r="S1870" s="58" t="str">
        <f>IF(Table1[[#This Row],[On Hand Stock (units)]]&gt;R1870,"yes","no")</f>
        <v>no</v>
      </c>
      <c r="T1870" s="59">
        <f>Table1[[#This Row],[On Hand Stock (units)]]-J1870</f>
        <v>-1160.6051902895376</v>
      </c>
      <c r="U1870" s="59">
        <f>Table1[[#This Row],[Exp. Lead time]]*Table1[[#This Row],[APU
(units)]]/30</f>
        <v>263.41463414634143</v>
      </c>
      <c r="V1870" s="59">
        <f>Table1[[#This Row],[On Hand Stock (units)]]+U1870</f>
        <v>398.80944385680374</v>
      </c>
      <c r="W1870" s="59" t="str">
        <f>IF(Table1[[#This Row],[On hand quantity after purchase]]&gt;Table1[[#This Row],[APU  Projection for oct]],"Yes","No")</f>
        <v>No</v>
      </c>
      <c r="X1870" s="59">
        <f>AE1870-Table1[[#This Row],[On Hand Stock (units)]]</f>
        <v>48288.347084289533</v>
      </c>
      <c r="Y1870" s="59">
        <f>MAX(Table1[[#This Row],[Qty required to meet next quarter]],Table1[[#This Row],[MOQ/One lead time demand]])</f>
        <v>48288.347084289533</v>
      </c>
      <c r="Z1870" s="59">
        <f>Table1[[#This Row],[Qty to purchase]]*Table1[[#This Row],[Std. Price ($)]]</f>
        <v>437392.90230032243</v>
      </c>
      <c r="AA1870" s="59"/>
      <c r="AB1870" s="59"/>
      <c r="AC1870" s="61">
        <f>Table1[[#This Row],[On Hand Stock (units)]]-(12*Table1[[#This Row],[APU
(units)]])</f>
        <v>-9584.6051902895379</v>
      </c>
      <c r="AD1870" s="64">
        <v>5346</v>
      </c>
      <c r="AE1870" s="65">
        <f>AD1870*Table1[[#This Row],[Std. Price ($)]]</f>
        <v>48423.741893999999</v>
      </c>
    </row>
    <row r="1871" spans="1:31" ht="18.5" x14ac:dyDescent="0.35">
      <c r="A1871" s="46">
        <v>74989.571300447438</v>
      </c>
      <c r="B1871" s="47">
        <v>8.6399060000000016</v>
      </c>
      <c r="C1871" s="47">
        <v>12512.094985620901</v>
      </c>
      <c r="D1871" s="47">
        <f>Table1[[#This Row],[On-Hand Stock ($)]]/Table1[[#This Row],[Std. Price ($)]]</f>
        <v>1448.174897460794</v>
      </c>
      <c r="E1871" s="48">
        <v>962</v>
      </c>
      <c r="F1871" s="49">
        <v>1.2</v>
      </c>
      <c r="G1871" s="48">
        <v>1</v>
      </c>
      <c r="H1871" s="48">
        <v>0.94</v>
      </c>
      <c r="I1871" s="48">
        <v>37</v>
      </c>
      <c r="J1871" s="55">
        <f>Table1[[#This Row],[APU
(units)]]+(Table1[[#This Row],[APU Trend]]*Table1[[#This Row],[APU
(units)]])</f>
        <v>2116.3999999999996</v>
      </c>
      <c r="K1871" s="55" t="str">
        <f>IF(Table1[[#This Row],[On Hand Stock (units)]]&gt;J1871,"Yes","No")</f>
        <v>No</v>
      </c>
      <c r="L1871" s="55">
        <f>Table1[[#This Row],[Lead Time (days)]]/Table1[[#This Row],[S-OTD]]</f>
        <v>37</v>
      </c>
      <c r="M1871" s="55">
        <f>(Table1[[#This Row],[Demand variability (COV)]]/100)*E1871</f>
        <v>9.042799999999998</v>
      </c>
      <c r="N1871" s="55">
        <f>AVERAGE(Table1[[#This Row],[Lead Time (days)]],Table1[[#This Row],[Exp. Lead time]])</f>
        <v>37</v>
      </c>
      <c r="O1871" s="55">
        <f>(Table1[[#This Row],[Exp. Lead time]]-N1871)^2</f>
        <v>0</v>
      </c>
      <c r="P1871" s="55">
        <v>0</v>
      </c>
      <c r="Q1871" s="55">
        <f>1.64*SQRT(Table1[[#This Row],[Lead Time (days)]]*(M1871^2)+Table1[[#This Row],[APU
(units)]]*P1871)</f>
        <v>90.208536214728383</v>
      </c>
      <c r="R1871" s="58">
        <f>Table1[[#This Row],[Safety Stock]]+(E1871/30)*Table1[[#This Row],[Lead Time (days)]]</f>
        <v>1276.6752028813951</v>
      </c>
      <c r="S1871" s="58" t="str">
        <f>IF(Table1[[#This Row],[On Hand Stock (units)]]&gt;R1871,"yes","no")</f>
        <v>yes</v>
      </c>
      <c r="T1871" s="59">
        <f>Table1[[#This Row],[On Hand Stock (units)]]-J1871</f>
        <v>-668.22510253920564</v>
      </c>
      <c r="U1871" s="59">
        <f>Table1[[#This Row],[Exp. Lead time]]*Table1[[#This Row],[APU
(units)]]/30</f>
        <v>1186.4666666666667</v>
      </c>
      <c r="V1871" s="59">
        <f>Table1[[#This Row],[On Hand Stock (units)]]+U1871</f>
        <v>2634.6415641274607</v>
      </c>
      <c r="W1871" s="59" t="str">
        <f>IF(Table1[[#This Row],[On hand quantity after purchase]]&gt;Table1[[#This Row],[APU  Projection for oct]],"Yes","No")</f>
        <v>Yes</v>
      </c>
      <c r="X1871" s="59">
        <f>AE1871-Table1[[#This Row],[On Hand Stock (units)]]</f>
        <v>83330.038736939212</v>
      </c>
      <c r="Y1871" s="59">
        <f>MAX(Table1[[#This Row],[Qty required to meet next quarter]],Table1[[#This Row],[MOQ/One lead time demand]])</f>
        <v>83330.038736939212</v>
      </c>
      <c r="Z1871" s="59">
        <f>Table1[[#This Row],[Qty to purchase]]*Table1[[#This Row],[Std. Price ($)]]</f>
        <v>719963.70166351367</v>
      </c>
      <c r="AA1871" s="59"/>
      <c r="AB1871" s="59"/>
      <c r="AC1871" s="61">
        <f>Table1[[#This Row],[On Hand Stock (units)]]-(12*Table1[[#This Row],[APU
(units)]])</f>
        <v>-10095.825102539206</v>
      </c>
      <c r="AD1871" s="64">
        <v>9812.3999999999978</v>
      </c>
      <c r="AE1871" s="65">
        <f>AD1871*Table1[[#This Row],[Std. Price ($)]]</f>
        <v>84778.213634400003</v>
      </c>
    </row>
    <row r="1872" spans="1:31" ht="18.5" x14ac:dyDescent="0.35">
      <c r="A1872" s="46">
        <v>92765.325877014009</v>
      </c>
      <c r="B1872" s="47">
        <v>7.4629390000000004</v>
      </c>
      <c r="C1872" s="47">
        <v>25582.491755566909</v>
      </c>
      <c r="D1872" s="47">
        <f>Table1[[#This Row],[On-Hand Stock ($)]]/Table1[[#This Row],[Std. Price ($)]]</f>
        <v>3427.9379418171457</v>
      </c>
      <c r="E1872" s="48">
        <v>826</v>
      </c>
      <c r="F1872" s="49">
        <v>-0.1</v>
      </c>
      <c r="G1872" s="48">
        <v>1</v>
      </c>
      <c r="H1872" s="48">
        <v>1.5</v>
      </c>
      <c r="I1872" s="48">
        <v>66</v>
      </c>
      <c r="J1872" s="55">
        <f>Table1[[#This Row],[APU
(units)]]+(Table1[[#This Row],[APU Trend]]*Table1[[#This Row],[APU
(units)]])</f>
        <v>743.4</v>
      </c>
      <c r="K1872" s="55" t="str">
        <f>IF(Table1[[#This Row],[On Hand Stock (units)]]&gt;J1872,"Yes","No")</f>
        <v>Yes</v>
      </c>
      <c r="L1872" s="55">
        <f>Table1[[#This Row],[Lead Time (days)]]/Table1[[#This Row],[S-OTD]]</f>
        <v>66</v>
      </c>
      <c r="M1872" s="55">
        <f>(Table1[[#This Row],[Demand variability (COV)]]/100)*E1872</f>
        <v>12.389999999999999</v>
      </c>
      <c r="N1872" s="55">
        <f>AVERAGE(Table1[[#This Row],[Lead Time (days)]],Table1[[#This Row],[Exp. Lead time]])</f>
        <v>66</v>
      </c>
      <c r="O1872" s="55">
        <f>(Table1[[#This Row],[Exp. Lead time]]-N1872)^2</f>
        <v>0</v>
      </c>
      <c r="P1872" s="55">
        <v>0</v>
      </c>
      <c r="Q1872" s="55">
        <f>1.64*SQRT(Table1[[#This Row],[Lead Time (days)]]*(M1872^2)+Table1[[#This Row],[APU
(units)]]*P1872)</f>
        <v>165.07721076684084</v>
      </c>
      <c r="R1872" s="58">
        <f>Table1[[#This Row],[Safety Stock]]+(E1872/30)*Table1[[#This Row],[Lead Time (days)]]</f>
        <v>1982.2772107668409</v>
      </c>
      <c r="S1872" s="58" t="str">
        <f>IF(Table1[[#This Row],[On Hand Stock (units)]]&gt;R1872,"yes","no")</f>
        <v>yes</v>
      </c>
      <c r="T1872" s="59">
        <f>Table1[[#This Row],[On Hand Stock (units)]]-J1872</f>
        <v>2684.5379418171456</v>
      </c>
      <c r="U1872" s="59">
        <f>Table1[[#This Row],[Exp. Lead time]]*Table1[[#This Row],[APU
(units)]]/30</f>
        <v>1817.2</v>
      </c>
      <c r="V1872" s="59">
        <f>Table1[[#This Row],[On Hand Stock (units)]]+U1872</f>
        <v>5245.1379418171455</v>
      </c>
      <c r="W1872" s="59" t="str">
        <f>IF(Table1[[#This Row],[On hand quantity after purchase]]&gt;Table1[[#This Row],[APU  Projection for oct]],"Yes","No")</f>
        <v>Yes</v>
      </c>
      <c r="X1872" s="59">
        <f>AE1872-Table1[[#This Row],[On Hand Stock (units)]]</f>
        <v>11366.592331782853</v>
      </c>
      <c r="Y1872" s="59">
        <f>MAX(Table1[[#This Row],[Qty required to meet next quarter]],Table1[[#This Row],[MOQ/One lead time demand]])</f>
        <v>11366.592331782853</v>
      </c>
      <c r="Z1872" s="59">
        <f>Table1[[#This Row],[Qty to purchase]]*Table1[[#This Row],[Std. Price ($)]]</f>
        <v>84828.185209963194</v>
      </c>
      <c r="AA1872" s="59"/>
      <c r="AB1872" s="59"/>
      <c r="AC1872" s="61">
        <f>Table1[[#This Row],[On Hand Stock (units)]]-(12*Table1[[#This Row],[APU
(units)]])</f>
        <v>-6484.0620581828543</v>
      </c>
      <c r="AD1872" s="64">
        <v>1982.3999999999996</v>
      </c>
      <c r="AE1872" s="65">
        <f>AD1872*Table1[[#This Row],[Std. Price ($)]]</f>
        <v>14794.530273599998</v>
      </c>
    </row>
    <row r="1873" spans="1:31" ht="18.5" x14ac:dyDescent="0.35">
      <c r="A1873" s="46">
        <v>31580.129135162781</v>
      </c>
      <c r="B1873" s="47">
        <v>15.122063000000001</v>
      </c>
      <c r="C1873" s="47">
        <v>3540.9647610041643</v>
      </c>
      <c r="D1873" s="47">
        <f>Table1[[#This Row],[On-Hand Stock ($)]]/Table1[[#This Row],[Std. Price ($)]]</f>
        <v>234.15884201806091</v>
      </c>
      <c r="E1873" s="48">
        <v>1166</v>
      </c>
      <c r="F1873" s="49">
        <v>1.5</v>
      </c>
      <c r="G1873" s="48">
        <v>0.82</v>
      </c>
      <c r="H1873" s="48">
        <v>0.32</v>
      </c>
      <c r="I1873" s="48">
        <v>12</v>
      </c>
      <c r="J1873" s="55">
        <f>Table1[[#This Row],[APU
(units)]]+(Table1[[#This Row],[APU Trend]]*Table1[[#This Row],[APU
(units)]])</f>
        <v>2915</v>
      </c>
      <c r="K1873" s="55" t="str">
        <f>IF(Table1[[#This Row],[On Hand Stock (units)]]&gt;J1873,"Yes","No")</f>
        <v>No</v>
      </c>
      <c r="L1873" s="55">
        <f>Table1[[#This Row],[Lead Time (days)]]/Table1[[#This Row],[S-OTD]]</f>
        <v>14.634146341463415</v>
      </c>
      <c r="M1873" s="55">
        <f>(Table1[[#This Row],[Demand variability (COV)]]/100)*E1873</f>
        <v>3.7312000000000003</v>
      </c>
      <c r="N1873" s="55">
        <f>AVERAGE(Table1[[#This Row],[Lead Time (days)]],Table1[[#This Row],[Exp. Lead time]])</f>
        <v>13.317073170731707</v>
      </c>
      <c r="O1873" s="55">
        <f>(Table1[[#This Row],[Exp. Lead time]]-N1873)^2</f>
        <v>1.7346817370612762</v>
      </c>
      <c r="P1873" s="55">
        <v>1.7346817370612762</v>
      </c>
      <c r="Q1873" s="55">
        <f>1.64*SQRT(Table1[[#This Row],[Lead Time (days)]]*(M1873^2)+Table1[[#This Row],[APU
(units)]]*P1873)</f>
        <v>76.742557972396881</v>
      </c>
      <c r="R1873" s="58">
        <f>Table1[[#This Row],[Safety Stock]]+(E1873/30)*Table1[[#This Row],[Lead Time (days)]]</f>
        <v>543.14255797239684</v>
      </c>
      <c r="S1873" s="58" t="str">
        <f>IF(Table1[[#This Row],[On Hand Stock (units)]]&gt;R1873,"yes","no")</f>
        <v>no</v>
      </c>
      <c r="T1873" s="59">
        <f>Table1[[#This Row],[On Hand Stock (units)]]-J1873</f>
        <v>-2680.841157981939</v>
      </c>
      <c r="U1873" s="59">
        <f>Table1[[#This Row],[Exp. Lead time]]*Table1[[#This Row],[APU
(units)]]/30</f>
        <v>568.78048780487802</v>
      </c>
      <c r="V1873" s="59">
        <f>Table1[[#This Row],[On Hand Stock (units)]]+U1873</f>
        <v>802.93932982293893</v>
      </c>
      <c r="W1873" s="59" t="str">
        <f>IF(Table1[[#This Row],[On hand quantity after purchase]]&gt;Table1[[#This Row],[APU  Projection for oct]],"Yes","No")</f>
        <v>No</v>
      </c>
      <c r="X1873" s="59">
        <f>AE1873-Table1[[#This Row],[On Hand Stock (units)]]</f>
        <v>211353.74665398197</v>
      </c>
      <c r="Y1873" s="59">
        <f>MAX(Table1[[#This Row],[Qty required to meet next quarter]],Table1[[#This Row],[MOQ/One lead time demand]])</f>
        <v>211353.74665398197</v>
      </c>
      <c r="Z1873" s="59">
        <f>Table1[[#This Row],[Qty to purchase]]*Table1[[#This Row],[Std. Price ($)]]</f>
        <v>3196104.6721875547</v>
      </c>
      <c r="AA1873" s="59"/>
      <c r="AB1873" s="59"/>
      <c r="AC1873" s="61">
        <f>Table1[[#This Row],[On Hand Stock (units)]]-(12*Table1[[#This Row],[APU
(units)]])</f>
        <v>-13757.841157981939</v>
      </c>
      <c r="AD1873" s="64">
        <v>13992</v>
      </c>
      <c r="AE1873" s="65">
        <f>AD1873*Table1[[#This Row],[Std. Price ($)]]</f>
        <v>211587.90549600002</v>
      </c>
    </row>
    <row r="1874" spans="1:31" ht="18.5" x14ac:dyDescent="0.35">
      <c r="A1874" s="46">
        <v>48074.254589846823</v>
      </c>
      <c r="B1874" s="47">
        <v>12.100550000000002</v>
      </c>
      <c r="C1874" s="47">
        <v>22849.01448829388</v>
      </c>
      <c r="D1874" s="47">
        <f>Table1[[#This Row],[On-Hand Stock ($)]]/Table1[[#This Row],[Std. Price ($)]]</f>
        <v>1888.2624747051891</v>
      </c>
      <c r="E1874" s="48">
        <v>1166</v>
      </c>
      <c r="F1874" s="49">
        <v>0.4</v>
      </c>
      <c r="G1874" s="48">
        <v>0.75</v>
      </c>
      <c r="H1874" s="48">
        <v>0.38</v>
      </c>
      <c r="I1874" s="48">
        <v>78</v>
      </c>
      <c r="J1874" s="55">
        <f>Table1[[#This Row],[APU
(units)]]+(Table1[[#This Row],[APU Trend]]*Table1[[#This Row],[APU
(units)]])</f>
        <v>1632.4</v>
      </c>
      <c r="K1874" s="55" t="str">
        <f>IF(Table1[[#This Row],[On Hand Stock (units)]]&gt;J1874,"Yes","No")</f>
        <v>Yes</v>
      </c>
      <c r="L1874" s="55">
        <f>Table1[[#This Row],[Lead Time (days)]]/Table1[[#This Row],[S-OTD]]</f>
        <v>104</v>
      </c>
      <c r="M1874" s="55">
        <f>(Table1[[#This Row],[Demand variability (COV)]]/100)*E1874</f>
        <v>4.4307999999999996</v>
      </c>
      <c r="N1874" s="55">
        <f>AVERAGE(Table1[[#This Row],[Lead Time (days)]],Table1[[#This Row],[Exp. Lead time]])</f>
        <v>91</v>
      </c>
      <c r="O1874" s="55">
        <f>(Table1[[#This Row],[Exp. Lead time]]-N1874)^2</f>
        <v>169</v>
      </c>
      <c r="P1874" s="55">
        <v>169</v>
      </c>
      <c r="Q1874" s="55">
        <f>1.64*SQRT(Table1[[#This Row],[Lead Time (days)]]*(M1874^2)+Table1[[#This Row],[APU
(units)]]*P1874)</f>
        <v>730.8317246387154</v>
      </c>
      <c r="R1874" s="58">
        <f>Table1[[#This Row],[Safety Stock]]+(E1874/30)*Table1[[#This Row],[Lead Time (days)]]</f>
        <v>3762.4317246387154</v>
      </c>
      <c r="S1874" s="58" t="str">
        <f>IF(Table1[[#This Row],[On Hand Stock (units)]]&gt;R1874,"yes","no")</f>
        <v>no</v>
      </c>
      <c r="T1874" s="59">
        <f>Table1[[#This Row],[On Hand Stock (units)]]-J1874</f>
        <v>255.86247470518902</v>
      </c>
      <c r="U1874" s="59">
        <f>Table1[[#This Row],[Exp. Lead time]]*Table1[[#This Row],[APU
(units)]]/30</f>
        <v>4042.1333333333332</v>
      </c>
      <c r="V1874" s="59">
        <f>Table1[[#This Row],[On Hand Stock (units)]]+U1874</f>
        <v>5930.3958080385219</v>
      </c>
      <c r="W1874" s="59" t="str">
        <f>IF(Table1[[#This Row],[On hand quantity after purchase]]&gt;Table1[[#This Row],[APU  Projection for oct]],"Yes","No")</f>
        <v>Yes</v>
      </c>
      <c r="X1874" s="59">
        <f>AE1874-Table1[[#This Row],[On Hand Stock (units)]]</f>
        <v>74301.640545294824</v>
      </c>
      <c r="Y1874" s="59">
        <f>MAX(Table1[[#This Row],[Qty required to meet next quarter]],Table1[[#This Row],[MOQ/One lead time demand]])</f>
        <v>74301.640545294824</v>
      </c>
      <c r="Z1874" s="59">
        <f>Table1[[#This Row],[Qty to purchase]]*Table1[[#This Row],[Std. Price ($)]]</f>
        <v>899090.71650036739</v>
      </c>
      <c r="AA1874" s="59"/>
      <c r="AB1874" s="59"/>
      <c r="AC1874" s="61">
        <f>Table1[[#This Row],[On Hand Stock (units)]]-(12*Table1[[#This Row],[APU
(units)]])</f>
        <v>-12103.737525294811</v>
      </c>
      <c r="AD1874" s="64">
        <v>6296.4000000000005</v>
      </c>
      <c r="AE1874" s="65">
        <f>AD1874*Table1[[#This Row],[Std. Price ($)]]</f>
        <v>76189.903020000012</v>
      </c>
    </row>
    <row r="1875" spans="1:31" ht="18.5" x14ac:dyDescent="0.35">
      <c r="A1875" s="46">
        <v>79112.173607170844</v>
      </c>
      <c r="B1875" s="47">
        <v>26.504291000000002</v>
      </c>
      <c r="C1875" s="47">
        <v>86818.085760072354</v>
      </c>
      <c r="D1875" s="47">
        <f>Table1[[#This Row],[On-Hand Stock ($)]]/Table1[[#This Row],[Std. Price ($)]]</f>
        <v>3275.6237757905824</v>
      </c>
      <c r="E1875" s="48">
        <v>1400</v>
      </c>
      <c r="F1875" s="49">
        <v>0.5</v>
      </c>
      <c r="G1875" s="48">
        <v>1</v>
      </c>
      <c r="H1875" s="48">
        <v>0.43</v>
      </c>
      <c r="I1875" s="48">
        <v>130</v>
      </c>
      <c r="J1875" s="55">
        <f>Table1[[#This Row],[APU
(units)]]+(Table1[[#This Row],[APU Trend]]*Table1[[#This Row],[APU
(units)]])</f>
        <v>2100</v>
      </c>
      <c r="K1875" s="55" t="str">
        <f>IF(Table1[[#This Row],[On Hand Stock (units)]]&gt;J1875,"Yes","No")</f>
        <v>Yes</v>
      </c>
      <c r="L1875" s="55">
        <f>Table1[[#This Row],[Lead Time (days)]]/Table1[[#This Row],[S-OTD]]</f>
        <v>130</v>
      </c>
      <c r="M1875" s="55">
        <f>(Table1[[#This Row],[Demand variability (COV)]]/100)*E1875</f>
        <v>6.02</v>
      </c>
      <c r="N1875" s="55">
        <f>AVERAGE(Table1[[#This Row],[Lead Time (days)]],Table1[[#This Row],[Exp. Lead time]])</f>
        <v>130</v>
      </c>
      <c r="O1875" s="55">
        <f>(Table1[[#This Row],[Exp. Lead time]]-N1875)^2</f>
        <v>0</v>
      </c>
      <c r="P1875" s="55">
        <v>0</v>
      </c>
      <c r="Q1875" s="55">
        <f>1.64*SQRT(Table1[[#This Row],[Lead Time (days)]]*(M1875^2)+Table1[[#This Row],[APU
(units)]]*P1875)</f>
        <v>112.56723936918767</v>
      </c>
      <c r="R1875" s="58">
        <f>Table1[[#This Row],[Safety Stock]]+(E1875/30)*Table1[[#This Row],[Lead Time (days)]]</f>
        <v>6179.2339060358536</v>
      </c>
      <c r="S1875" s="58" t="str">
        <f>IF(Table1[[#This Row],[On Hand Stock (units)]]&gt;R1875,"yes","no")</f>
        <v>no</v>
      </c>
      <c r="T1875" s="59">
        <f>Table1[[#This Row],[On Hand Stock (units)]]-J1875</f>
        <v>1175.6237757905824</v>
      </c>
      <c r="U1875" s="59">
        <f>Table1[[#This Row],[Exp. Lead time]]*Table1[[#This Row],[APU
(units)]]/30</f>
        <v>6066.666666666667</v>
      </c>
      <c r="V1875" s="59">
        <f>Table1[[#This Row],[On Hand Stock (units)]]+U1875</f>
        <v>9342.2904424572498</v>
      </c>
      <c r="W1875" s="59" t="str">
        <f>IF(Table1[[#This Row],[On hand quantity after purchase]]&gt;Table1[[#This Row],[APU  Projection for oct]],"Yes","No")</f>
        <v>Yes</v>
      </c>
      <c r="X1875" s="59">
        <f>AE1875-Table1[[#This Row],[On Hand Stock (units)]]</f>
        <v>219360.42062420942</v>
      </c>
      <c r="Y1875" s="59">
        <f>MAX(Table1[[#This Row],[Qty required to meet next quarter]],Table1[[#This Row],[MOQ/One lead time demand]])</f>
        <v>219360.42062420942</v>
      </c>
      <c r="Z1875" s="59">
        <f>Table1[[#This Row],[Qty to purchase]]*Table1[[#This Row],[Std. Price ($)]]</f>
        <v>5813992.4221064486</v>
      </c>
      <c r="AA1875" s="59"/>
      <c r="AB1875" s="59"/>
      <c r="AC1875" s="61">
        <f>Table1[[#This Row],[On Hand Stock (units)]]-(12*Table1[[#This Row],[APU
(units)]])</f>
        <v>-13524.376224209418</v>
      </c>
      <c r="AD1875" s="64">
        <v>8400</v>
      </c>
      <c r="AE1875" s="65">
        <f>AD1875*Table1[[#This Row],[Std. Price ($)]]</f>
        <v>222636.04440000001</v>
      </c>
    </row>
    <row r="1876" spans="1:31" ht="18.5" x14ac:dyDescent="0.35">
      <c r="A1876" s="46">
        <v>70415.214023018285</v>
      </c>
      <c r="B1876" s="47">
        <v>8.4177720000000011</v>
      </c>
      <c r="C1876" s="47">
        <v>15639.358867582054</v>
      </c>
      <c r="D1876" s="47">
        <f>Table1[[#This Row],[On-Hand Stock ($)]]/Table1[[#This Row],[Std. Price ($)]]</f>
        <v>1857.8976560047067</v>
      </c>
      <c r="E1876" s="48">
        <v>1020</v>
      </c>
      <c r="F1876" s="49">
        <v>-0.4</v>
      </c>
      <c r="G1876" s="48">
        <v>0.85</v>
      </c>
      <c r="H1876" s="48">
        <v>1.1499999999999999</v>
      </c>
      <c r="I1876" s="48">
        <v>37</v>
      </c>
      <c r="J1876" s="55">
        <f>Table1[[#This Row],[APU
(units)]]+(Table1[[#This Row],[APU Trend]]*Table1[[#This Row],[APU
(units)]])</f>
        <v>612</v>
      </c>
      <c r="K1876" s="55" t="str">
        <f>IF(Table1[[#This Row],[On Hand Stock (units)]]&gt;J1876,"Yes","No")</f>
        <v>Yes</v>
      </c>
      <c r="L1876" s="55">
        <f>Table1[[#This Row],[Lead Time (days)]]/Table1[[#This Row],[S-OTD]]</f>
        <v>43.529411764705884</v>
      </c>
      <c r="M1876" s="55">
        <f>(Table1[[#This Row],[Demand variability (COV)]]/100)*E1876</f>
        <v>11.73</v>
      </c>
      <c r="N1876" s="55">
        <f>AVERAGE(Table1[[#This Row],[Lead Time (days)]],Table1[[#This Row],[Exp. Lead time]])</f>
        <v>40.264705882352942</v>
      </c>
      <c r="O1876" s="55">
        <f>(Table1[[#This Row],[Exp. Lead time]]-N1876)^2</f>
        <v>10.658304498269901</v>
      </c>
      <c r="P1876" s="55">
        <v>10.658304498269901</v>
      </c>
      <c r="Q1876" s="55">
        <f>1.64*SQRT(Table1[[#This Row],[Lead Time (days)]]*(M1876^2)+Table1[[#This Row],[APU
(units)]]*P1876)</f>
        <v>207.20157397133269</v>
      </c>
      <c r="R1876" s="58">
        <f>Table1[[#This Row],[Safety Stock]]+(E1876/30)*Table1[[#This Row],[Lead Time (days)]]</f>
        <v>1465.2015739713327</v>
      </c>
      <c r="S1876" s="58" t="str">
        <f>IF(Table1[[#This Row],[On Hand Stock (units)]]&gt;R1876,"yes","no")</f>
        <v>yes</v>
      </c>
      <c r="T1876" s="59">
        <f>Table1[[#This Row],[On Hand Stock (units)]]-J1876</f>
        <v>1245.8976560047067</v>
      </c>
      <c r="U1876" s="59">
        <f>Table1[[#This Row],[Exp. Lead time]]*Table1[[#This Row],[APU
(units)]]/30</f>
        <v>1480</v>
      </c>
      <c r="V1876" s="59">
        <f>Table1[[#This Row],[On Hand Stock (units)]]+U1876</f>
        <v>3337.8976560047067</v>
      </c>
      <c r="W1876" s="59" t="str">
        <f>IF(Table1[[#This Row],[On hand quantity after purchase]]&gt;Table1[[#This Row],[APU  Projection for oct]],"Yes","No")</f>
        <v>Yes</v>
      </c>
      <c r="X1876" s="59">
        <f>AE1876-Table1[[#This Row],[On Hand Stock (units)]]</f>
        <v>3293.7788079952925</v>
      </c>
      <c r="Y1876" s="59">
        <f>MAX(Table1[[#This Row],[Qty required to meet next quarter]],Table1[[#This Row],[MOQ/One lead time demand]])</f>
        <v>3293.7788079952925</v>
      </c>
      <c r="Z1876" s="59">
        <f>Table1[[#This Row],[Qty to purchase]]*Table1[[#This Row],[Std. Price ($)]]</f>
        <v>27726.279024136154</v>
      </c>
      <c r="AA1876" s="59"/>
      <c r="AB1876" s="59"/>
      <c r="AC1876" s="61">
        <f>Table1[[#This Row],[On Hand Stock (units)]]-(12*Table1[[#This Row],[APU
(units)]])</f>
        <v>-10382.102343995293</v>
      </c>
      <c r="AD1876" s="64">
        <v>611.99999999999977</v>
      </c>
      <c r="AE1876" s="65">
        <f>AD1876*Table1[[#This Row],[Std. Price ($)]]</f>
        <v>5151.6764639999992</v>
      </c>
    </row>
    <row r="1877" spans="1:31" ht="18.5" x14ac:dyDescent="0.35">
      <c r="A1877" s="46">
        <v>99848.495263372504</v>
      </c>
      <c r="B1877" s="47">
        <v>27.837106000000002</v>
      </c>
      <c r="C1877" s="47">
        <v>180016.94557557951</v>
      </c>
      <c r="D1877" s="47">
        <f>Table1[[#This Row],[On-Hand Stock ($)]]/Table1[[#This Row],[Std. Price ($)]]</f>
        <v>6466.7981497638257</v>
      </c>
      <c r="E1877" s="48">
        <v>1496</v>
      </c>
      <c r="F1877" s="49">
        <v>1.5</v>
      </c>
      <c r="G1877" s="48">
        <v>1</v>
      </c>
      <c r="H1877" s="48">
        <v>0.83</v>
      </c>
      <c r="I1877" s="48">
        <v>130</v>
      </c>
      <c r="J1877" s="55">
        <f>Table1[[#This Row],[APU
(units)]]+(Table1[[#This Row],[APU Trend]]*Table1[[#This Row],[APU
(units)]])</f>
        <v>3740</v>
      </c>
      <c r="K1877" s="55" t="str">
        <f>IF(Table1[[#This Row],[On Hand Stock (units)]]&gt;J1877,"Yes","No")</f>
        <v>Yes</v>
      </c>
      <c r="L1877" s="55">
        <f>Table1[[#This Row],[Lead Time (days)]]/Table1[[#This Row],[S-OTD]]</f>
        <v>130</v>
      </c>
      <c r="M1877" s="55">
        <f>(Table1[[#This Row],[Demand variability (COV)]]/100)*E1877</f>
        <v>12.4168</v>
      </c>
      <c r="N1877" s="55">
        <f>AVERAGE(Table1[[#This Row],[Lead Time (days)]],Table1[[#This Row],[Exp. Lead time]])</f>
        <v>130</v>
      </c>
      <c r="O1877" s="55">
        <f>(Table1[[#This Row],[Exp. Lead time]]-N1877)^2</f>
        <v>0</v>
      </c>
      <c r="P1877" s="55">
        <v>0</v>
      </c>
      <c r="Q1877" s="55">
        <f>1.64*SQRT(Table1[[#This Row],[Lead Time (days)]]*(M1877^2)+Table1[[#This Row],[APU
(units)]]*P1877)</f>
        <v>232.18021558128399</v>
      </c>
      <c r="R1877" s="58">
        <f>Table1[[#This Row],[Safety Stock]]+(E1877/30)*Table1[[#This Row],[Lead Time (days)]]</f>
        <v>6714.8468822479508</v>
      </c>
      <c r="S1877" s="58" t="str">
        <f>IF(Table1[[#This Row],[On Hand Stock (units)]]&gt;R1877,"yes","no")</f>
        <v>no</v>
      </c>
      <c r="T1877" s="59">
        <f>Table1[[#This Row],[On Hand Stock (units)]]-J1877</f>
        <v>2726.7981497638257</v>
      </c>
      <c r="U1877" s="59">
        <f>Table1[[#This Row],[Exp. Lead time]]*Table1[[#This Row],[APU
(units)]]/30</f>
        <v>6482.666666666667</v>
      </c>
      <c r="V1877" s="59">
        <f>Table1[[#This Row],[On Hand Stock (units)]]+U1877</f>
        <v>12949.464816430493</v>
      </c>
      <c r="W1877" s="59" t="str">
        <f>IF(Table1[[#This Row],[On hand quantity after purchase]]&gt;Table1[[#This Row],[APU  Projection for oct]],"Yes","No")</f>
        <v>Yes</v>
      </c>
      <c r="X1877" s="59">
        <f>AE1877-Table1[[#This Row],[On Hand Stock (units)]]</f>
        <v>493264.9287622362</v>
      </c>
      <c r="Y1877" s="59">
        <f>MAX(Table1[[#This Row],[Qty required to meet next quarter]],Table1[[#This Row],[MOQ/One lead time demand]])</f>
        <v>493264.9287622362</v>
      </c>
      <c r="Z1877" s="59">
        <f>Table1[[#This Row],[Qty to purchase]]*Table1[[#This Row],[Std. Price ($)]]</f>
        <v>13731068.10803682</v>
      </c>
      <c r="AA1877" s="59"/>
      <c r="AB1877" s="59"/>
      <c r="AC1877" s="61">
        <f>Table1[[#This Row],[On Hand Stock (units)]]-(12*Table1[[#This Row],[APU
(units)]])</f>
        <v>-11485.201850236175</v>
      </c>
      <c r="AD1877" s="64">
        <v>17952</v>
      </c>
      <c r="AE1877" s="65">
        <f>AD1877*Table1[[#This Row],[Std. Price ($)]]</f>
        <v>499731.72691200004</v>
      </c>
    </row>
    <row r="1878" spans="1:31" ht="18.5" x14ac:dyDescent="0.35">
      <c r="A1878" s="46">
        <v>52704.849129256749</v>
      </c>
      <c r="B1878" s="47">
        <v>8.3242390000000004</v>
      </c>
      <c r="C1878" s="47">
        <v>13218.855754360577</v>
      </c>
      <c r="D1878" s="47">
        <f>Table1[[#This Row],[On-Hand Stock ($)]]/Table1[[#This Row],[Std. Price ($)]]</f>
        <v>1587.9957019927679</v>
      </c>
      <c r="E1878" s="48">
        <v>1278</v>
      </c>
      <c r="F1878" s="49">
        <v>0.2</v>
      </c>
      <c r="G1878" s="48">
        <v>1</v>
      </c>
      <c r="H1878" s="48">
        <v>0.75</v>
      </c>
      <c r="I1878" s="48">
        <v>37</v>
      </c>
      <c r="J1878" s="55">
        <f>Table1[[#This Row],[APU
(units)]]+(Table1[[#This Row],[APU Trend]]*Table1[[#This Row],[APU
(units)]])</f>
        <v>1533.6</v>
      </c>
      <c r="K1878" s="55" t="str">
        <f>IF(Table1[[#This Row],[On Hand Stock (units)]]&gt;J1878,"Yes","No")</f>
        <v>Yes</v>
      </c>
      <c r="L1878" s="55">
        <f>Table1[[#This Row],[Lead Time (days)]]/Table1[[#This Row],[S-OTD]]</f>
        <v>37</v>
      </c>
      <c r="M1878" s="55">
        <f>(Table1[[#This Row],[Demand variability (COV)]]/100)*E1878</f>
        <v>9.5849999999999991</v>
      </c>
      <c r="N1878" s="55">
        <f>AVERAGE(Table1[[#This Row],[Lead Time (days)]],Table1[[#This Row],[Exp. Lead time]])</f>
        <v>37</v>
      </c>
      <c r="O1878" s="55">
        <f>(Table1[[#This Row],[Exp. Lead time]]-N1878)^2</f>
        <v>0</v>
      </c>
      <c r="P1878" s="55">
        <v>0</v>
      </c>
      <c r="Q1878" s="55">
        <f>1.64*SQRT(Table1[[#This Row],[Lead Time (days)]]*(M1878^2)+Table1[[#This Row],[APU
(units)]]*P1878)</f>
        <v>95.617377318769826</v>
      </c>
      <c r="R1878" s="58">
        <f>Table1[[#This Row],[Safety Stock]]+(E1878/30)*Table1[[#This Row],[Lead Time (days)]]</f>
        <v>1671.8173773187698</v>
      </c>
      <c r="S1878" s="58" t="str">
        <f>IF(Table1[[#This Row],[On Hand Stock (units)]]&gt;R1878,"yes","no")</f>
        <v>no</v>
      </c>
      <c r="T1878" s="59">
        <f>Table1[[#This Row],[On Hand Stock (units)]]-J1878</f>
        <v>54.395701992767954</v>
      </c>
      <c r="U1878" s="59">
        <f>Table1[[#This Row],[Exp. Lead time]]*Table1[[#This Row],[APU
(units)]]/30</f>
        <v>1576.2</v>
      </c>
      <c r="V1878" s="59">
        <f>Table1[[#This Row],[On Hand Stock (units)]]+U1878</f>
        <v>3164.1957019927677</v>
      </c>
      <c r="W1878" s="59" t="str">
        <f>IF(Table1[[#This Row],[On hand quantity after purchase]]&gt;Table1[[#This Row],[APU  Projection for oct]],"Yes","No")</f>
        <v>Yes</v>
      </c>
      <c r="X1878" s="59">
        <f>AE1878-Table1[[#This Row],[On Hand Stock (units)]]</f>
        <v>43093.189554407239</v>
      </c>
      <c r="Y1878" s="59">
        <f>MAX(Table1[[#This Row],[Qty required to meet next quarter]],Table1[[#This Row],[MOQ/One lead time demand]])</f>
        <v>43093.189554407239</v>
      </c>
      <c r="Z1878" s="59">
        <f>Table1[[#This Row],[Qty to purchase]]*Table1[[#This Row],[Std. Price ($)]]</f>
        <v>358718.00912318937</v>
      </c>
      <c r="AA1878" s="59"/>
      <c r="AB1878" s="59"/>
      <c r="AC1878" s="61">
        <f>Table1[[#This Row],[On Hand Stock (units)]]-(12*Table1[[#This Row],[APU
(units)]])</f>
        <v>-13748.004298007232</v>
      </c>
      <c r="AD1878" s="64">
        <v>5367.6</v>
      </c>
      <c r="AE1878" s="65">
        <f>AD1878*Table1[[#This Row],[Std. Price ($)]]</f>
        <v>44681.185256400007</v>
      </c>
    </row>
    <row r="1879" spans="1:31" ht="18.5" x14ac:dyDescent="0.35">
      <c r="A1879" s="46">
        <v>73291.868382702552</v>
      </c>
      <c r="B1879" s="47">
        <v>31.687810000000002</v>
      </c>
      <c r="C1879" s="47">
        <v>35298.855066469499</v>
      </c>
      <c r="D1879" s="47">
        <f>Table1[[#This Row],[On-Hand Stock ($)]]/Table1[[#This Row],[Std. Price ($)]]</f>
        <v>1113.9569148663002</v>
      </c>
      <c r="E1879" s="48">
        <v>1350</v>
      </c>
      <c r="F1879" s="49">
        <v>0.4</v>
      </c>
      <c r="G1879" s="48">
        <v>1</v>
      </c>
      <c r="H1879" s="48">
        <v>0.18</v>
      </c>
      <c r="I1879" s="48">
        <v>101</v>
      </c>
      <c r="J1879" s="55">
        <f>Table1[[#This Row],[APU
(units)]]+(Table1[[#This Row],[APU Trend]]*Table1[[#This Row],[APU
(units)]])</f>
        <v>1890</v>
      </c>
      <c r="K1879" s="55" t="str">
        <f>IF(Table1[[#This Row],[On Hand Stock (units)]]&gt;J1879,"Yes","No")</f>
        <v>No</v>
      </c>
      <c r="L1879" s="55">
        <f>Table1[[#This Row],[Lead Time (days)]]/Table1[[#This Row],[S-OTD]]</f>
        <v>101</v>
      </c>
      <c r="M1879" s="55">
        <f>(Table1[[#This Row],[Demand variability (COV)]]/100)*E1879</f>
        <v>2.4299999999999997</v>
      </c>
      <c r="N1879" s="55">
        <f>AVERAGE(Table1[[#This Row],[Lead Time (days)]],Table1[[#This Row],[Exp. Lead time]])</f>
        <v>101</v>
      </c>
      <c r="O1879" s="55">
        <f>(Table1[[#This Row],[Exp. Lead time]]-N1879)^2</f>
        <v>0</v>
      </c>
      <c r="P1879" s="55">
        <v>0</v>
      </c>
      <c r="Q1879" s="55">
        <f>1.64*SQRT(Table1[[#This Row],[Lead Time (days)]]*(M1879^2)+Table1[[#This Row],[APU
(units)]]*P1879)</f>
        <v>40.050764325290963</v>
      </c>
      <c r="R1879" s="58">
        <f>Table1[[#This Row],[Safety Stock]]+(E1879/30)*Table1[[#This Row],[Lead Time (days)]]</f>
        <v>4585.0507643252913</v>
      </c>
      <c r="S1879" s="58" t="str">
        <f>IF(Table1[[#This Row],[On Hand Stock (units)]]&gt;R1879,"yes","no")</f>
        <v>no</v>
      </c>
      <c r="T1879" s="59">
        <f>Table1[[#This Row],[On Hand Stock (units)]]-J1879</f>
        <v>-776.04308513369983</v>
      </c>
      <c r="U1879" s="59">
        <f>Table1[[#This Row],[Exp. Lead time]]*Table1[[#This Row],[APU
(units)]]/30</f>
        <v>4545</v>
      </c>
      <c r="V1879" s="59">
        <f>Table1[[#This Row],[On Hand Stock (units)]]+U1879</f>
        <v>5658.9569148663004</v>
      </c>
      <c r="W1879" s="59" t="str">
        <f>IF(Table1[[#This Row],[On hand quantity after purchase]]&gt;Table1[[#This Row],[APU  Projection for oct]],"Yes","No")</f>
        <v>Yes</v>
      </c>
      <c r="X1879" s="59">
        <f>AE1879-Table1[[#This Row],[On Hand Stock (units)]]</f>
        <v>229890.17798513369</v>
      </c>
      <c r="Y1879" s="59">
        <f>MAX(Table1[[#This Row],[Qty required to meet next quarter]],Table1[[#This Row],[MOQ/One lead time demand]])</f>
        <v>229890.17798513369</v>
      </c>
      <c r="Z1879" s="59">
        <f>Table1[[#This Row],[Qty to purchase]]*Table1[[#This Row],[Std. Price ($)]]</f>
        <v>7284716.2808590997</v>
      </c>
      <c r="AA1879" s="59"/>
      <c r="AB1879" s="59"/>
      <c r="AC1879" s="61">
        <f>Table1[[#This Row],[On Hand Stock (units)]]-(12*Table1[[#This Row],[APU
(units)]])</f>
        <v>-15086.043085133701</v>
      </c>
      <c r="AD1879" s="64">
        <v>7290</v>
      </c>
      <c r="AE1879" s="65">
        <f>AD1879*Table1[[#This Row],[Std. Price ($)]]</f>
        <v>231004.1349</v>
      </c>
    </row>
    <row r="1880" spans="1:31" ht="18.5" x14ac:dyDescent="0.35">
      <c r="A1880" s="46">
        <v>68878.300810122819</v>
      </c>
      <c r="B1880" s="47">
        <v>35.272798000000009</v>
      </c>
      <c r="C1880" s="47">
        <v>284676.07781566988</v>
      </c>
      <c r="D1880" s="47">
        <f>Table1[[#This Row],[On-Hand Stock ($)]]/Table1[[#This Row],[Std. Price ($)]]</f>
        <v>8070.697363324276</v>
      </c>
      <c r="E1880" s="48">
        <v>1536</v>
      </c>
      <c r="F1880" s="49">
        <v>0.8</v>
      </c>
      <c r="G1880" s="48">
        <v>0.82</v>
      </c>
      <c r="H1880" s="48">
        <v>1.07</v>
      </c>
      <c r="I1880" s="48">
        <v>123</v>
      </c>
      <c r="J1880" s="55">
        <f>Table1[[#This Row],[APU
(units)]]+(Table1[[#This Row],[APU Trend]]*Table1[[#This Row],[APU
(units)]])</f>
        <v>2764.8</v>
      </c>
      <c r="K1880" s="55" t="str">
        <f>IF(Table1[[#This Row],[On Hand Stock (units)]]&gt;J1880,"Yes","No")</f>
        <v>Yes</v>
      </c>
      <c r="L1880" s="55">
        <f>Table1[[#This Row],[Lead Time (days)]]/Table1[[#This Row],[S-OTD]]</f>
        <v>150</v>
      </c>
      <c r="M1880" s="55">
        <f>(Table1[[#This Row],[Demand variability (COV)]]/100)*E1880</f>
        <v>16.435200000000002</v>
      </c>
      <c r="N1880" s="55">
        <f>AVERAGE(Table1[[#This Row],[Lead Time (days)]],Table1[[#This Row],[Exp. Lead time]])</f>
        <v>136.5</v>
      </c>
      <c r="O1880" s="55">
        <f>(Table1[[#This Row],[Exp. Lead time]]-N1880)^2</f>
        <v>182.25</v>
      </c>
      <c r="P1880" s="55">
        <v>182.25</v>
      </c>
      <c r="Q1880" s="55">
        <f>1.64*SQRT(Table1[[#This Row],[Lead Time (days)]]*(M1880^2)+Table1[[#This Row],[APU
(units)]]*P1880)</f>
        <v>917.75584461830147</v>
      </c>
      <c r="R1880" s="58">
        <f>Table1[[#This Row],[Safety Stock]]+(E1880/30)*Table1[[#This Row],[Lead Time (days)]]</f>
        <v>7215.3558446183015</v>
      </c>
      <c r="S1880" s="58" t="str">
        <f>IF(Table1[[#This Row],[On Hand Stock (units)]]&gt;R1880,"yes","no")</f>
        <v>yes</v>
      </c>
      <c r="T1880" s="59">
        <f>Table1[[#This Row],[On Hand Stock (units)]]-J1880</f>
        <v>5305.8973633242758</v>
      </c>
      <c r="U1880" s="59">
        <f>Table1[[#This Row],[Exp. Lead time]]*Table1[[#This Row],[APU
(units)]]/30</f>
        <v>7680</v>
      </c>
      <c r="V1880" s="59">
        <f>Table1[[#This Row],[On Hand Stock (units)]]+U1880</f>
        <v>15750.697363324276</v>
      </c>
      <c r="W1880" s="59" t="str">
        <f>IF(Table1[[#This Row],[On hand quantity after purchase]]&gt;Table1[[#This Row],[APU  Projection for oct]],"Yes","No")</f>
        <v>Yes</v>
      </c>
      <c r="X1880" s="59">
        <f>AE1880-Table1[[#This Row],[On Hand Stock (units)]]</f>
        <v>414525.64091507584</v>
      </c>
      <c r="Y1880" s="59">
        <f>MAX(Table1[[#This Row],[Qty required to meet next quarter]],Table1[[#This Row],[MOQ/One lead time demand]])</f>
        <v>414525.64091507584</v>
      </c>
      <c r="Z1880" s="59">
        <f>Table1[[#This Row],[Qty to purchase]]*Table1[[#This Row],[Std. Price ($)]]</f>
        <v>14621479.197818009</v>
      </c>
      <c r="AA1880" s="59"/>
      <c r="AB1880" s="59"/>
      <c r="AC1880" s="61">
        <f>Table1[[#This Row],[On Hand Stock (units)]]-(12*Table1[[#This Row],[APU
(units)]])</f>
        <v>-10361.302636675724</v>
      </c>
      <c r="AD1880" s="64">
        <v>11980.800000000001</v>
      </c>
      <c r="AE1880" s="65">
        <f>AD1880*Table1[[#This Row],[Std. Price ($)]]</f>
        <v>422596.33827840013</v>
      </c>
    </row>
    <row r="1881" spans="1:31" ht="18.5" x14ac:dyDescent="0.35">
      <c r="A1881" s="46">
        <v>93732.148696226694</v>
      </c>
      <c r="B1881" s="47">
        <v>16.262664000000001</v>
      </c>
      <c r="C1881" s="47">
        <v>15722.79022662076</v>
      </c>
      <c r="D1881" s="47">
        <f>Table1[[#This Row],[On-Hand Stock ($)]]/Table1[[#This Row],[Std. Price ($)]]</f>
        <v>966.80286985089037</v>
      </c>
      <c r="E1881" s="48">
        <v>1416</v>
      </c>
      <c r="F1881" s="49">
        <v>1.2</v>
      </c>
      <c r="G1881" s="48">
        <v>0.8</v>
      </c>
      <c r="H1881" s="48">
        <v>0.49</v>
      </c>
      <c r="I1881" s="48">
        <v>30</v>
      </c>
      <c r="J1881" s="55">
        <f>Table1[[#This Row],[APU
(units)]]+(Table1[[#This Row],[APU Trend]]*Table1[[#This Row],[APU
(units)]])</f>
        <v>3115.2</v>
      </c>
      <c r="K1881" s="55" t="str">
        <f>IF(Table1[[#This Row],[On Hand Stock (units)]]&gt;J1881,"Yes","No")</f>
        <v>No</v>
      </c>
      <c r="L1881" s="55">
        <f>Table1[[#This Row],[Lead Time (days)]]/Table1[[#This Row],[S-OTD]]</f>
        <v>37.5</v>
      </c>
      <c r="M1881" s="55">
        <f>(Table1[[#This Row],[Demand variability (COV)]]/100)*E1881</f>
        <v>6.9383999999999997</v>
      </c>
      <c r="N1881" s="55">
        <f>AVERAGE(Table1[[#This Row],[Lead Time (days)]],Table1[[#This Row],[Exp. Lead time]])</f>
        <v>33.75</v>
      </c>
      <c r="O1881" s="55">
        <f>(Table1[[#This Row],[Exp. Lead time]]-N1881)^2</f>
        <v>14.0625</v>
      </c>
      <c r="P1881" s="55">
        <v>14.0625</v>
      </c>
      <c r="Q1881" s="55">
        <f>1.64*SQRT(Table1[[#This Row],[Lead Time (days)]]*(M1881^2)+Table1[[#This Row],[APU
(units)]]*P1881)</f>
        <v>239.66871477991717</v>
      </c>
      <c r="R1881" s="58">
        <f>Table1[[#This Row],[Safety Stock]]+(E1881/30)*Table1[[#This Row],[Lead Time (days)]]</f>
        <v>1655.6687147799171</v>
      </c>
      <c r="S1881" s="58" t="str">
        <f>IF(Table1[[#This Row],[On Hand Stock (units)]]&gt;R1881,"yes","no")</f>
        <v>no</v>
      </c>
      <c r="T1881" s="59">
        <f>Table1[[#This Row],[On Hand Stock (units)]]-J1881</f>
        <v>-2148.3971301491092</v>
      </c>
      <c r="U1881" s="59">
        <f>Table1[[#This Row],[Exp. Lead time]]*Table1[[#This Row],[APU
(units)]]/30</f>
        <v>1770</v>
      </c>
      <c r="V1881" s="59">
        <f>Table1[[#This Row],[On Hand Stock (units)]]+U1881</f>
        <v>2736.8028698508906</v>
      </c>
      <c r="W1881" s="59" t="str">
        <f>IF(Table1[[#This Row],[On hand quantity after purchase]]&gt;Table1[[#This Row],[APU  Projection for oct]],"Yes","No")</f>
        <v>No</v>
      </c>
      <c r="X1881" s="59">
        <f>AE1881-Table1[[#This Row],[On Hand Stock (units)]]</f>
        <v>233918.10581494911</v>
      </c>
      <c r="Y1881" s="59">
        <f>MAX(Table1[[#This Row],[Qty required to meet next quarter]],Table1[[#This Row],[MOQ/One lead time demand]])</f>
        <v>233918.10581494911</v>
      </c>
      <c r="Z1881" s="59">
        <f>Table1[[#This Row],[Qty to purchase]]*Table1[[#This Row],[Std. Price ($)]]</f>
        <v>3804131.5583849638</v>
      </c>
      <c r="AA1881" s="59"/>
      <c r="AB1881" s="59"/>
      <c r="AC1881" s="61">
        <f>Table1[[#This Row],[On Hand Stock (units)]]-(12*Table1[[#This Row],[APU
(units)]])</f>
        <v>-16025.19713014911</v>
      </c>
      <c r="AD1881" s="64">
        <v>14443.199999999999</v>
      </c>
      <c r="AE1881" s="65">
        <f>AD1881*Table1[[#This Row],[Std. Price ($)]]</f>
        <v>234884.9086848</v>
      </c>
    </row>
    <row r="1882" spans="1:31" ht="18.5" x14ac:dyDescent="0.35">
      <c r="A1882" s="46">
        <v>30570.488979127662</v>
      </c>
      <c r="B1882" s="47">
        <v>27.018706000000005</v>
      </c>
      <c r="C1882" s="47">
        <v>23774.032154373603</v>
      </c>
      <c r="D1882" s="47">
        <f>Table1[[#This Row],[On-Hand Stock ($)]]/Table1[[#This Row],[Std. Price ($)]]</f>
        <v>879.91009467195056</v>
      </c>
      <c r="E1882" s="48">
        <v>1440</v>
      </c>
      <c r="F1882" s="49">
        <v>0.8</v>
      </c>
      <c r="G1882" s="48">
        <v>1</v>
      </c>
      <c r="H1882" s="48">
        <v>0.35</v>
      </c>
      <c r="I1882" s="48">
        <v>41</v>
      </c>
      <c r="J1882" s="55">
        <f>Table1[[#This Row],[APU
(units)]]+(Table1[[#This Row],[APU Trend]]*Table1[[#This Row],[APU
(units)]])</f>
        <v>2592</v>
      </c>
      <c r="K1882" s="55" t="str">
        <f>IF(Table1[[#This Row],[On Hand Stock (units)]]&gt;J1882,"Yes","No")</f>
        <v>No</v>
      </c>
      <c r="L1882" s="55">
        <f>Table1[[#This Row],[Lead Time (days)]]/Table1[[#This Row],[S-OTD]]</f>
        <v>41</v>
      </c>
      <c r="M1882" s="55">
        <f>(Table1[[#This Row],[Demand variability (COV)]]/100)*E1882</f>
        <v>5.0399999999999991</v>
      </c>
      <c r="N1882" s="55">
        <f>AVERAGE(Table1[[#This Row],[Lead Time (days)]],Table1[[#This Row],[Exp. Lead time]])</f>
        <v>41</v>
      </c>
      <c r="O1882" s="55">
        <f>(Table1[[#This Row],[Exp. Lead time]]-N1882)^2</f>
        <v>0</v>
      </c>
      <c r="P1882" s="55">
        <v>0</v>
      </c>
      <c r="Q1882" s="55">
        <f>1.64*SQRT(Table1[[#This Row],[Lead Time (days)]]*(M1882^2)+Table1[[#This Row],[APU
(units)]]*P1882)</f>
        <v>52.925663696924936</v>
      </c>
      <c r="R1882" s="58">
        <f>Table1[[#This Row],[Safety Stock]]+(E1882/30)*Table1[[#This Row],[Lead Time (days)]]</f>
        <v>2020.9256636969249</v>
      </c>
      <c r="S1882" s="58" t="str">
        <f>IF(Table1[[#This Row],[On Hand Stock (units)]]&gt;R1882,"yes","no")</f>
        <v>no</v>
      </c>
      <c r="T1882" s="59">
        <f>Table1[[#This Row],[On Hand Stock (units)]]-J1882</f>
        <v>-1712.0899053280496</v>
      </c>
      <c r="U1882" s="59">
        <f>Table1[[#This Row],[Exp. Lead time]]*Table1[[#This Row],[APU
(units)]]/30</f>
        <v>1968</v>
      </c>
      <c r="V1882" s="59">
        <f>Table1[[#This Row],[On Hand Stock (units)]]+U1882</f>
        <v>2847.9100946719504</v>
      </c>
      <c r="W1882" s="59" t="str">
        <f>IF(Table1[[#This Row],[On hand quantity after purchase]]&gt;Table1[[#This Row],[APU  Projection for oct]],"Yes","No")</f>
        <v>Yes</v>
      </c>
      <c r="X1882" s="59">
        <f>AE1882-Table1[[#This Row],[On Hand Stock (units)]]</f>
        <v>302594.19569732813</v>
      </c>
      <c r="Y1882" s="59">
        <f>MAX(Table1[[#This Row],[Qty required to meet next quarter]],Table1[[#This Row],[MOQ/One lead time demand]])</f>
        <v>302594.19569732813</v>
      </c>
      <c r="Z1882" s="59">
        <f>Table1[[#This Row],[Qty to purchase]]*Table1[[#This Row],[Std. Price ($)]]</f>
        <v>8175703.6108525759</v>
      </c>
      <c r="AA1882" s="59"/>
      <c r="AB1882" s="59"/>
      <c r="AC1882" s="61">
        <f>Table1[[#This Row],[On Hand Stock (units)]]-(12*Table1[[#This Row],[APU
(units)]])</f>
        <v>-16400.089905328048</v>
      </c>
      <c r="AD1882" s="64">
        <v>11232</v>
      </c>
      <c r="AE1882" s="65">
        <f>AD1882*Table1[[#This Row],[Std. Price ($)]]</f>
        <v>303474.10579200007</v>
      </c>
    </row>
    <row r="1883" spans="1:31" ht="18.5" x14ac:dyDescent="0.35">
      <c r="A1883" s="46">
        <v>13833.065918902499</v>
      </c>
      <c r="B1883" s="47">
        <v>6.3834870000000006</v>
      </c>
      <c r="C1883" s="47">
        <v>13396.426537476465</v>
      </c>
      <c r="D1883" s="47">
        <f>Table1[[#This Row],[On-Hand Stock ($)]]/Table1[[#This Row],[Std. Price ($)]]</f>
        <v>2098.6063788453653</v>
      </c>
      <c r="E1883" s="48">
        <v>1400</v>
      </c>
      <c r="F1883" s="49">
        <v>0.2</v>
      </c>
      <c r="G1883" s="48">
        <v>0.82</v>
      </c>
      <c r="H1883" s="48">
        <v>0.3</v>
      </c>
      <c r="I1883" s="48">
        <v>76</v>
      </c>
      <c r="J1883" s="55">
        <f>Table1[[#This Row],[APU
(units)]]+(Table1[[#This Row],[APU Trend]]*Table1[[#This Row],[APU
(units)]])</f>
        <v>1680</v>
      </c>
      <c r="K1883" s="55" t="str">
        <f>IF(Table1[[#This Row],[On Hand Stock (units)]]&gt;J1883,"Yes","No")</f>
        <v>Yes</v>
      </c>
      <c r="L1883" s="55">
        <f>Table1[[#This Row],[Lead Time (days)]]/Table1[[#This Row],[S-OTD]]</f>
        <v>92.682926829268297</v>
      </c>
      <c r="M1883" s="55">
        <f>(Table1[[#This Row],[Demand variability (COV)]]/100)*E1883</f>
        <v>4.2</v>
      </c>
      <c r="N1883" s="55">
        <f>AVERAGE(Table1[[#This Row],[Lead Time (days)]],Table1[[#This Row],[Exp. Lead time]])</f>
        <v>84.341463414634148</v>
      </c>
      <c r="O1883" s="55">
        <f>(Table1[[#This Row],[Exp. Lead time]]-N1883)^2</f>
        <v>69.580011897679981</v>
      </c>
      <c r="P1883" s="55">
        <v>69.580011897679981</v>
      </c>
      <c r="Q1883" s="55">
        <f>1.64*SQRT(Table1[[#This Row],[Lead Time (days)]]*(M1883^2)+Table1[[#This Row],[APU
(units)]]*P1883)</f>
        <v>515.36894099664175</v>
      </c>
      <c r="R1883" s="58">
        <f>Table1[[#This Row],[Safety Stock]]+(E1883/30)*Table1[[#This Row],[Lead Time (days)]]</f>
        <v>4062.0356076633084</v>
      </c>
      <c r="S1883" s="58" t="str">
        <f>IF(Table1[[#This Row],[On Hand Stock (units)]]&gt;R1883,"yes","no")</f>
        <v>no</v>
      </c>
      <c r="T1883" s="59">
        <f>Table1[[#This Row],[On Hand Stock (units)]]-J1883</f>
        <v>418.60637884536527</v>
      </c>
      <c r="U1883" s="59">
        <f>Table1[[#This Row],[Exp. Lead time]]*Table1[[#This Row],[APU
(units)]]/30</f>
        <v>4325.2032520325201</v>
      </c>
      <c r="V1883" s="59">
        <f>Table1[[#This Row],[On Hand Stock (units)]]+U1883</f>
        <v>6423.8096308778859</v>
      </c>
      <c r="W1883" s="59" t="str">
        <f>IF(Table1[[#This Row],[On hand quantity after purchase]]&gt;Table1[[#This Row],[APU  Projection for oct]],"Yes","No")</f>
        <v>Yes</v>
      </c>
      <c r="X1883" s="59">
        <f>AE1883-Table1[[#This Row],[On Hand Stock (units)]]</f>
        <v>35436.297181154638</v>
      </c>
      <c r="Y1883" s="59">
        <f>MAX(Table1[[#This Row],[Qty required to meet next quarter]],Table1[[#This Row],[MOQ/One lead time demand]])</f>
        <v>35436.297181154638</v>
      </c>
      <c r="Z1883" s="59">
        <f>Table1[[#This Row],[Qty to purchase]]*Table1[[#This Row],[Std. Price ($)]]</f>
        <v>226207.14238403729</v>
      </c>
      <c r="AA1883" s="59"/>
      <c r="AB1883" s="59"/>
      <c r="AC1883" s="61">
        <f>Table1[[#This Row],[On Hand Stock (units)]]-(12*Table1[[#This Row],[APU
(units)]])</f>
        <v>-14701.393621154635</v>
      </c>
      <c r="AD1883" s="64">
        <v>5880</v>
      </c>
      <c r="AE1883" s="65">
        <f>AD1883*Table1[[#This Row],[Std. Price ($)]]</f>
        <v>37534.903560000006</v>
      </c>
    </row>
    <row r="1884" spans="1:31" ht="18.5" x14ac:dyDescent="0.35">
      <c r="A1884" s="46">
        <v>99935.293226239068</v>
      </c>
      <c r="B1884" s="47">
        <v>25.194862000000001</v>
      </c>
      <c r="C1884" s="47">
        <v>138687.88585974264</v>
      </c>
      <c r="D1884" s="47">
        <f>Table1[[#This Row],[On-Hand Stock ($)]]/Table1[[#This Row],[Std. Price ($)]]</f>
        <v>5504.6098629054859</v>
      </c>
      <c r="E1884" s="48">
        <v>1246</v>
      </c>
      <c r="F1884" s="49">
        <v>-0.4</v>
      </c>
      <c r="G1884" s="48">
        <v>0.75</v>
      </c>
      <c r="H1884" s="48">
        <v>0.86</v>
      </c>
      <c r="I1884" s="48">
        <v>123</v>
      </c>
      <c r="J1884" s="55">
        <f>Table1[[#This Row],[APU
(units)]]+(Table1[[#This Row],[APU Trend]]*Table1[[#This Row],[APU
(units)]])</f>
        <v>747.59999999999991</v>
      </c>
      <c r="K1884" s="55" t="str">
        <f>IF(Table1[[#This Row],[On Hand Stock (units)]]&gt;J1884,"Yes","No")</f>
        <v>Yes</v>
      </c>
      <c r="L1884" s="55">
        <f>Table1[[#This Row],[Lead Time (days)]]/Table1[[#This Row],[S-OTD]]</f>
        <v>164</v>
      </c>
      <c r="M1884" s="55">
        <f>(Table1[[#This Row],[Demand variability (COV)]]/100)*E1884</f>
        <v>10.7156</v>
      </c>
      <c r="N1884" s="55">
        <f>AVERAGE(Table1[[#This Row],[Lead Time (days)]],Table1[[#This Row],[Exp. Lead time]])</f>
        <v>143.5</v>
      </c>
      <c r="O1884" s="55">
        <f>(Table1[[#This Row],[Exp. Lead time]]-N1884)^2</f>
        <v>420.25</v>
      </c>
      <c r="P1884" s="55">
        <v>420.25</v>
      </c>
      <c r="Q1884" s="55">
        <f>1.64*SQRT(Table1[[#This Row],[Lead Time (days)]]*(M1884^2)+Table1[[#This Row],[APU
(units)]]*P1884)</f>
        <v>1202.6410426708469</v>
      </c>
      <c r="R1884" s="58">
        <f>Table1[[#This Row],[Safety Stock]]+(E1884/30)*Table1[[#This Row],[Lead Time (days)]]</f>
        <v>6311.2410426708466</v>
      </c>
      <c r="S1884" s="58" t="str">
        <f>IF(Table1[[#This Row],[On Hand Stock (units)]]&gt;R1884,"yes","no")</f>
        <v>no</v>
      </c>
      <c r="T1884" s="59">
        <f>Table1[[#This Row],[On Hand Stock (units)]]-J1884</f>
        <v>4757.0098629054864</v>
      </c>
      <c r="U1884" s="59">
        <f>Table1[[#This Row],[Exp. Lead time]]*Table1[[#This Row],[APU
(units)]]/30</f>
        <v>6811.4666666666662</v>
      </c>
      <c r="V1884" s="59">
        <f>Table1[[#This Row],[On Hand Stock (units)]]+U1884</f>
        <v>12316.076529572152</v>
      </c>
      <c r="W1884" s="59" t="str">
        <f>IF(Table1[[#This Row],[On hand quantity after purchase]]&gt;Table1[[#This Row],[APU  Projection for oct]],"Yes","No")</f>
        <v>Yes</v>
      </c>
      <c r="X1884" s="59">
        <f>AE1884-Table1[[#This Row],[On Hand Stock (units)]]</f>
        <v>13331.068968294501</v>
      </c>
      <c r="Y1884" s="59">
        <f>MAX(Table1[[#This Row],[Qty required to meet next quarter]],Table1[[#This Row],[MOQ/One lead time demand]])</f>
        <v>13331.068968294501</v>
      </c>
      <c r="Z1884" s="59">
        <f>Table1[[#This Row],[Qty to purchase]]*Table1[[#This Row],[Std. Price ($)]]</f>
        <v>335874.44296866236</v>
      </c>
      <c r="AA1884" s="59"/>
      <c r="AB1884" s="59"/>
      <c r="AC1884" s="61">
        <f>Table1[[#This Row],[On Hand Stock (units)]]-(12*Table1[[#This Row],[APU
(units)]])</f>
        <v>-9447.3901370945132</v>
      </c>
      <c r="AD1884" s="64">
        <v>747.59999999999957</v>
      </c>
      <c r="AE1884" s="65">
        <f>AD1884*Table1[[#This Row],[Std. Price ($)]]</f>
        <v>18835.678831199988</v>
      </c>
    </row>
    <row r="1885" spans="1:31" ht="18.5" x14ac:dyDescent="0.35">
      <c r="A1885" s="46">
        <v>69877.275826791112</v>
      </c>
      <c r="B1885" s="47">
        <v>32.805927000000004</v>
      </c>
      <c r="C1885" s="47">
        <v>90601.774456810701</v>
      </c>
      <c r="D1885" s="47">
        <f>Table1[[#This Row],[On-Hand Stock ($)]]/Table1[[#This Row],[Std. Price ($)]]</f>
        <v>2761.75016962059</v>
      </c>
      <c r="E1885" s="48">
        <v>1376</v>
      </c>
      <c r="F1885" s="49">
        <v>1.2</v>
      </c>
      <c r="G1885" s="48">
        <v>1</v>
      </c>
      <c r="H1885" s="48">
        <v>0.56999999999999995</v>
      </c>
      <c r="I1885" s="48">
        <v>87</v>
      </c>
      <c r="J1885" s="55">
        <f>Table1[[#This Row],[APU
(units)]]+(Table1[[#This Row],[APU Trend]]*Table1[[#This Row],[APU
(units)]])</f>
        <v>3027.2</v>
      </c>
      <c r="K1885" s="55" t="str">
        <f>IF(Table1[[#This Row],[On Hand Stock (units)]]&gt;J1885,"Yes","No")</f>
        <v>No</v>
      </c>
      <c r="L1885" s="55">
        <f>Table1[[#This Row],[Lead Time (days)]]/Table1[[#This Row],[S-OTD]]</f>
        <v>87</v>
      </c>
      <c r="M1885" s="55">
        <f>(Table1[[#This Row],[Demand variability (COV)]]/100)*E1885</f>
        <v>7.8431999999999995</v>
      </c>
      <c r="N1885" s="55">
        <f>AVERAGE(Table1[[#This Row],[Lead Time (days)]],Table1[[#This Row],[Exp. Lead time]])</f>
        <v>87</v>
      </c>
      <c r="O1885" s="55">
        <f>(Table1[[#This Row],[Exp. Lead time]]-N1885)^2</f>
        <v>0</v>
      </c>
      <c r="P1885" s="55">
        <v>0</v>
      </c>
      <c r="Q1885" s="55">
        <f>1.64*SQRT(Table1[[#This Row],[Lead Time (days)]]*(M1885^2)+Table1[[#This Row],[APU
(units)]]*P1885)</f>
        <v>119.97665899826535</v>
      </c>
      <c r="R1885" s="58">
        <f>Table1[[#This Row],[Safety Stock]]+(E1885/30)*Table1[[#This Row],[Lead Time (days)]]</f>
        <v>4110.3766589982652</v>
      </c>
      <c r="S1885" s="58" t="str">
        <f>IF(Table1[[#This Row],[On Hand Stock (units)]]&gt;R1885,"yes","no")</f>
        <v>no</v>
      </c>
      <c r="T1885" s="59">
        <f>Table1[[#This Row],[On Hand Stock (units)]]-J1885</f>
        <v>-265.44983037940983</v>
      </c>
      <c r="U1885" s="59">
        <f>Table1[[#This Row],[Exp. Lead time]]*Table1[[#This Row],[APU
(units)]]/30</f>
        <v>3990.4</v>
      </c>
      <c r="V1885" s="59">
        <f>Table1[[#This Row],[On Hand Stock (units)]]+U1885</f>
        <v>6752.1501696205905</v>
      </c>
      <c r="W1885" s="59" t="str">
        <f>IF(Table1[[#This Row],[On hand quantity after purchase]]&gt;Table1[[#This Row],[APU  Projection for oct]],"Yes","No")</f>
        <v>Yes</v>
      </c>
      <c r="X1885" s="59">
        <f>AE1885-Table1[[#This Row],[On Hand Stock (units)]]</f>
        <v>457675.9964607794</v>
      </c>
      <c r="Y1885" s="59">
        <f>MAX(Table1[[#This Row],[Qty required to meet next quarter]],Table1[[#This Row],[MOQ/One lead time demand]])</f>
        <v>457675.9964607794</v>
      </c>
      <c r="Z1885" s="59">
        <f>Table1[[#This Row],[Qty to purchase]]*Table1[[#This Row],[Std. Price ($)]]</f>
        <v>15014485.329544589</v>
      </c>
      <c r="AA1885" s="59"/>
      <c r="AB1885" s="59"/>
      <c r="AC1885" s="61">
        <f>Table1[[#This Row],[On Hand Stock (units)]]-(12*Table1[[#This Row],[APU
(units)]])</f>
        <v>-13750.249830379409</v>
      </c>
      <c r="AD1885" s="64">
        <v>14035.199999999999</v>
      </c>
      <c r="AE1885" s="65">
        <f>AD1885*Table1[[#This Row],[Std. Price ($)]]</f>
        <v>460437.74663040001</v>
      </c>
    </row>
    <row r="1886" spans="1:31" ht="18.5" x14ac:dyDescent="0.35">
      <c r="A1886" s="46">
        <v>78653.371950930596</v>
      </c>
      <c r="B1886" s="47">
        <v>6.8628230000000006</v>
      </c>
      <c r="C1886" s="47">
        <v>15047.643363212655</v>
      </c>
      <c r="D1886" s="47">
        <f>Table1[[#This Row],[On-Hand Stock ($)]]/Table1[[#This Row],[Std. Price ($)]]</f>
        <v>2192.6317148515495</v>
      </c>
      <c r="E1886" s="48">
        <v>2176</v>
      </c>
      <c r="F1886" s="49">
        <v>0.8</v>
      </c>
      <c r="G1886" s="48">
        <v>1</v>
      </c>
      <c r="H1886" s="48">
        <v>0.99</v>
      </c>
      <c r="I1886" s="48">
        <v>23</v>
      </c>
      <c r="J1886" s="55">
        <f>Table1[[#This Row],[APU
(units)]]+(Table1[[#This Row],[APU Trend]]*Table1[[#This Row],[APU
(units)]])</f>
        <v>3916.8</v>
      </c>
      <c r="K1886" s="55" t="str">
        <f>IF(Table1[[#This Row],[On Hand Stock (units)]]&gt;J1886,"Yes","No")</f>
        <v>No</v>
      </c>
      <c r="L1886" s="55">
        <f>Table1[[#This Row],[Lead Time (days)]]/Table1[[#This Row],[S-OTD]]</f>
        <v>23</v>
      </c>
      <c r="M1886" s="55">
        <f>(Table1[[#This Row],[Demand variability (COV)]]/100)*E1886</f>
        <v>21.542399999999997</v>
      </c>
      <c r="N1886" s="55">
        <f>AVERAGE(Table1[[#This Row],[Lead Time (days)]],Table1[[#This Row],[Exp. Lead time]])</f>
        <v>23</v>
      </c>
      <c r="O1886" s="55">
        <f>(Table1[[#This Row],[Exp. Lead time]]-N1886)^2</f>
        <v>0</v>
      </c>
      <c r="P1886" s="55">
        <v>0</v>
      </c>
      <c r="Q1886" s="55">
        <f>1.64*SQRT(Table1[[#This Row],[Lead Time (days)]]*(M1886^2)+Table1[[#This Row],[APU
(units)]]*P1886)</f>
        <v>169.43450245281153</v>
      </c>
      <c r="R1886" s="58">
        <f>Table1[[#This Row],[Safety Stock]]+(E1886/30)*Table1[[#This Row],[Lead Time (days)]]</f>
        <v>1837.7011691194782</v>
      </c>
      <c r="S1886" s="58" t="str">
        <f>IF(Table1[[#This Row],[On Hand Stock (units)]]&gt;R1886,"yes","no")</f>
        <v>yes</v>
      </c>
      <c r="T1886" s="59">
        <f>Table1[[#This Row],[On Hand Stock (units)]]-J1886</f>
        <v>-1724.1682851484507</v>
      </c>
      <c r="U1886" s="59">
        <f>Table1[[#This Row],[Exp. Lead time]]*Table1[[#This Row],[APU
(units)]]/30</f>
        <v>1668.2666666666667</v>
      </c>
      <c r="V1886" s="59">
        <f>Table1[[#This Row],[On Hand Stock (units)]]+U1886</f>
        <v>3860.8983815182164</v>
      </c>
      <c r="W1886" s="59" t="str">
        <f>IF(Table1[[#This Row],[On hand quantity after purchase]]&gt;Table1[[#This Row],[APU  Projection for oct]],"Yes","No")</f>
        <v>No</v>
      </c>
      <c r="X1886" s="59">
        <f>AE1886-Table1[[#This Row],[On Hand Stock (units)]]</f>
        <v>114288.69049954848</v>
      </c>
      <c r="Y1886" s="59">
        <f>MAX(Table1[[#This Row],[Qty required to meet next quarter]],Table1[[#This Row],[MOQ/One lead time demand]])</f>
        <v>114288.69049954848</v>
      </c>
      <c r="Z1886" s="59">
        <f>Table1[[#This Row],[Qty to purchase]]*Table1[[#This Row],[Std. Price ($)]]</f>
        <v>784343.05380018288</v>
      </c>
      <c r="AA1886" s="59"/>
      <c r="AB1886" s="59"/>
      <c r="AC1886" s="61">
        <f>Table1[[#This Row],[On Hand Stock (units)]]-(12*Table1[[#This Row],[APU
(units)]])</f>
        <v>-23919.368285148452</v>
      </c>
      <c r="AD1886" s="64">
        <v>16972.800000000003</v>
      </c>
      <c r="AE1886" s="65">
        <f>AD1886*Table1[[#This Row],[Std. Price ($)]]</f>
        <v>116481.32221440003</v>
      </c>
    </row>
    <row r="1887" spans="1:31" ht="18.5" x14ac:dyDescent="0.35">
      <c r="A1887" s="46">
        <v>39066.011554600409</v>
      </c>
      <c r="B1887" s="47">
        <v>16.636796</v>
      </c>
      <c r="C1887" s="47">
        <v>19381.006710141122</v>
      </c>
      <c r="D1887" s="47">
        <f>Table1[[#This Row],[On-Hand Stock ($)]]/Table1[[#This Row],[Std. Price ($)]]</f>
        <v>1164.948269494987</v>
      </c>
      <c r="E1887" s="48">
        <v>1626</v>
      </c>
      <c r="F1887" s="49">
        <v>-0.6</v>
      </c>
      <c r="G1887" s="48">
        <v>1</v>
      </c>
      <c r="H1887" s="48">
        <v>0.56000000000000005</v>
      </c>
      <c r="I1887" s="48">
        <v>30</v>
      </c>
      <c r="J1887" s="55">
        <f>Table1[[#This Row],[APU
(units)]]+(Table1[[#This Row],[APU Trend]]*Table1[[#This Row],[APU
(units)]])</f>
        <v>650.40000000000009</v>
      </c>
      <c r="K1887" s="55" t="str">
        <f>IF(Table1[[#This Row],[On Hand Stock (units)]]&gt;J1887,"Yes","No")</f>
        <v>Yes</v>
      </c>
      <c r="L1887" s="55">
        <f>Table1[[#This Row],[Lead Time (days)]]/Table1[[#This Row],[S-OTD]]</f>
        <v>30</v>
      </c>
      <c r="M1887" s="55">
        <f>(Table1[[#This Row],[Demand variability (COV)]]/100)*E1887</f>
        <v>9.1056000000000008</v>
      </c>
      <c r="N1887" s="55">
        <f>AVERAGE(Table1[[#This Row],[Lead Time (days)]],Table1[[#This Row],[Exp. Lead time]])</f>
        <v>30</v>
      </c>
      <c r="O1887" s="55">
        <f>(Table1[[#This Row],[Exp. Lead time]]-N1887)^2</f>
        <v>0</v>
      </c>
      <c r="P1887" s="55">
        <v>0</v>
      </c>
      <c r="Q1887" s="55">
        <f>1.64*SQRT(Table1[[#This Row],[Lead Time (days)]]*(M1887^2)+Table1[[#This Row],[APU
(units)]]*P1887)</f>
        <v>81.792417321752268</v>
      </c>
      <c r="R1887" s="58">
        <f>Table1[[#This Row],[Safety Stock]]+(E1887/30)*Table1[[#This Row],[Lead Time (days)]]</f>
        <v>1707.7924173217523</v>
      </c>
      <c r="S1887" s="58" t="str">
        <f>IF(Table1[[#This Row],[On Hand Stock (units)]]&gt;R1887,"yes","no")</f>
        <v>no</v>
      </c>
      <c r="T1887" s="59">
        <f>Table1[[#This Row],[On Hand Stock (units)]]-J1887</f>
        <v>514.54826949498693</v>
      </c>
      <c r="U1887" s="59">
        <f>Table1[[#This Row],[Exp. Lead time]]*Table1[[#This Row],[APU
(units)]]/30</f>
        <v>1626</v>
      </c>
      <c r="V1887" s="59">
        <f>Table1[[#This Row],[On Hand Stock (units)]]+U1887</f>
        <v>2790.948269494987</v>
      </c>
      <c r="W1887" s="59" t="str">
        <f>IF(Table1[[#This Row],[On hand quantity after purchase]]&gt;Table1[[#This Row],[APU  Projection for oct]],"Yes","No")</f>
        <v>Yes</v>
      </c>
      <c r="X1887" s="59">
        <f>AE1887-Table1[[#This Row],[On Hand Stock (units)]]</f>
        <v>-17395.806447094979</v>
      </c>
      <c r="Y1887" s="59">
        <f>MAX(Table1[[#This Row],[Qty required to meet next quarter]],Table1[[#This Row],[MOQ/One lead time demand]])</f>
        <v>1626</v>
      </c>
      <c r="Z1887" s="59">
        <f>Table1[[#This Row],[Qty to purchase]]*Table1[[#This Row],[Std. Price ($)]]</f>
        <v>27051.430296000002</v>
      </c>
      <c r="AA1887" s="59"/>
      <c r="AB1887" s="59"/>
      <c r="AC1887" s="61">
        <f>Table1[[#This Row],[On Hand Stock (units)]]-(12*Table1[[#This Row],[APU
(units)]])</f>
        <v>-18347.051730505013</v>
      </c>
      <c r="AD1887" s="64">
        <v>-975.59999999999945</v>
      </c>
      <c r="AE1887" s="65">
        <f>AD1887*Table1[[#This Row],[Std. Price ($)]]</f>
        <v>-16230.858177599992</v>
      </c>
    </row>
    <row r="1888" spans="1:31" ht="18.5" x14ac:dyDescent="0.35">
      <c r="A1888" s="46">
        <v>63421.993191657602</v>
      </c>
      <c r="B1888" s="47">
        <v>12.560130000000001</v>
      </c>
      <c r="C1888" s="47">
        <v>17339.721934904512</v>
      </c>
      <c r="D1888" s="47">
        <f>Table1[[#This Row],[On-Hand Stock ($)]]/Table1[[#This Row],[Std. Price ($)]]</f>
        <v>1380.5368204711663</v>
      </c>
      <c r="E1888" s="48">
        <v>1642</v>
      </c>
      <c r="F1888" s="49">
        <v>1.5</v>
      </c>
      <c r="G1888" s="48">
        <v>0.85</v>
      </c>
      <c r="H1888" s="48">
        <v>0.63</v>
      </c>
      <c r="I1888" s="48">
        <v>30</v>
      </c>
      <c r="J1888" s="55">
        <f>Table1[[#This Row],[APU
(units)]]+(Table1[[#This Row],[APU Trend]]*Table1[[#This Row],[APU
(units)]])</f>
        <v>4105</v>
      </c>
      <c r="K1888" s="55" t="str">
        <f>IF(Table1[[#This Row],[On Hand Stock (units)]]&gt;J1888,"Yes","No")</f>
        <v>No</v>
      </c>
      <c r="L1888" s="55">
        <f>Table1[[#This Row],[Lead Time (days)]]/Table1[[#This Row],[S-OTD]]</f>
        <v>35.294117647058826</v>
      </c>
      <c r="M1888" s="55">
        <f>(Table1[[#This Row],[Demand variability (COV)]]/100)*E1888</f>
        <v>10.3446</v>
      </c>
      <c r="N1888" s="55">
        <f>AVERAGE(Table1[[#This Row],[Lead Time (days)]],Table1[[#This Row],[Exp. Lead time]])</f>
        <v>32.647058823529413</v>
      </c>
      <c r="O1888" s="55">
        <f>(Table1[[#This Row],[Exp. Lead time]]-N1888)^2</f>
        <v>7.0069204152249203</v>
      </c>
      <c r="P1888" s="55">
        <v>7.0069204152249203</v>
      </c>
      <c r="Q1888" s="55">
        <f>1.64*SQRT(Table1[[#This Row],[Lead Time (days)]]*(M1888^2)+Table1[[#This Row],[APU
(units)]]*P1888)</f>
        <v>198.94549132496951</v>
      </c>
      <c r="R1888" s="58">
        <f>Table1[[#This Row],[Safety Stock]]+(E1888/30)*Table1[[#This Row],[Lead Time (days)]]</f>
        <v>1840.9454913249695</v>
      </c>
      <c r="S1888" s="58" t="str">
        <f>IF(Table1[[#This Row],[On Hand Stock (units)]]&gt;R1888,"yes","no")</f>
        <v>no</v>
      </c>
      <c r="T1888" s="59">
        <f>Table1[[#This Row],[On Hand Stock (units)]]-J1888</f>
        <v>-2724.4631795288337</v>
      </c>
      <c r="U1888" s="59">
        <f>Table1[[#This Row],[Exp. Lead time]]*Table1[[#This Row],[APU
(units)]]/30</f>
        <v>1931.7647058823532</v>
      </c>
      <c r="V1888" s="59">
        <f>Table1[[#This Row],[On Hand Stock (units)]]+U1888</f>
        <v>3312.3015263535194</v>
      </c>
      <c r="W1888" s="59" t="str">
        <f>IF(Table1[[#This Row],[On hand quantity after purchase]]&gt;Table1[[#This Row],[APU  Projection for oct]],"Yes","No")</f>
        <v>No</v>
      </c>
      <c r="X1888" s="59">
        <f>AE1888-Table1[[#This Row],[On Hand Stock (units)]]</f>
        <v>246104.26469952884</v>
      </c>
      <c r="Y1888" s="59">
        <f>MAX(Table1[[#This Row],[Qty required to meet next quarter]],Table1[[#This Row],[MOQ/One lead time demand]])</f>
        <v>246104.26469952884</v>
      </c>
      <c r="Z1888" s="59">
        <f>Table1[[#This Row],[Qty to purchase]]*Table1[[#This Row],[Std. Price ($)]]</f>
        <v>3091101.5581804933</v>
      </c>
      <c r="AA1888" s="59"/>
      <c r="AB1888" s="59"/>
      <c r="AC1888" s="61">
        <f>Table1[[#This Row],[On Hand Stock (units)]]-(12*Table1[[#This Row],[APU
(units)]])</f>
        <v>-18323.463179528833</v>
      </c>
      <c r="AD1888" s="64">
        <v>19704</v>
      </c>
      <c r="AE1888" s="65">
        <f>AD1888*Table1[[#This Row],[Std. Price ($)]]</f>
        <v>247484.80152000001</v>
      </c>
    </row>
    <row r="1889" spans="1:31" ht="18.5" x14ac:dyDescent="0.35">
      <c r="A1889" s="46">
        <v>19661.954705822336</v>
      </c>
      <c r="B1889" s="47">
        <v>22.505846000000002</v>
      </c>
      <c r="C1889" s="47">
        <v>18236.388913508887</v>
      </c>
      <c r="D1889" s="47">
        <f>Table1[[#This Row],[On-Hand Stock ($)]]/Table1[[#This Row],[Std. Price ($)]]</f>
        <v>810.29564111959553</v>
      </c>
      <c r="E1889" s="48">
        <v>1738</v>
      </c>
      <c r="F1889" s="49">
        <v>-0.2</v>
      </c>
      <c r="G1889" s="48">
        <v>1</v>
      </c>
      <c r="H1889" s="48">
        <v>0.25</v>
      </c>
      <c r="I1889" s="48">
        <v>41</v>
      </c>
      <c r="J1889" s="55">
        <f>Table1[[#This Row],[APU
(units)]]+(Table1[[#This Row],[APU Trend]]*Table1[[#This Row],[APU
(units)]])</f>
        <v>1390.4</v>
      </c>
      <c r="K1889" s="55" t="str">
        <f>IF(Table1[[#This Row],[On Hand Stock (units)]]&gt;J1889,"Yes","No")</f>
        <v>No</v>
      </c>
      <c r="L1889" s="55">
        <f>Table1[[#This Row],[Lead Time (days)]]/Table1[[#This Row],[S-OTD]]</f>
        <v>41</v>
      </c>
      <c r="M1889" s="55">
        <f>(Table1[[#This Row],[Demand variability (COV)]]/100)*E1889</f>
        <v>4.3449999999999998</v>
      </c>
      <c r="N1889" s="55">
        <f>AVERAGE(Table1[[#This Row],[Lead Time (days)]],Table1[[#This Row],[Exp. Lead time]])</f>
        <v>41</v>
      </c>
      <c r="O1889" s="55">
        <f>(Table1[[#This Row],[Exp. Lead time]]-N1889)^2</f>
        <v>0</v>
      </c>
      <c r="P1889" s="55">
        <v>0</v>
      </c>
      <c r="Q1889" s="55">
        <f>1.64*SQRT(Table1[[#This Row],[Lead Time (days)]]*(M1889^2)+Table1[[#This Row],[APU
(units)]]*P1889)</f>
        <v>45.627382691098987</v>
      </c>
      <c r="R1889" s="58">
        <f>Table1[[#This Row],[Safety Stock]]+(E1889/30)*Table1[[#This Row],[Lead Time (days)]]</f>
        <v>2420.8940493577652</v>
      </c>
      <c r="S1889" s="58" t="str">
        <f>IF(Table1[[#This Row],[On Hand Stock (units)]]&gt;R1889,"yes","no")</f>
        <v>no</v>
      </c>
      <c r="T1889" s="59">
        <f>Table1[[#This Row],[On Hand Stock (units)]]-J1889</f>
        <v>-580.10435888040456</v>
      </c>
      <c r="U1889" s="59">
        <f>Table1[[#This Row],[Exp. Lead time]]*Table1[[#This Row],[APU
(units)]]/30</f>
        <v>2375.2666666666669</v>
      </c>
      <c r="V1889" s="59">
        <f>Table1[[#This Row],[On Hand Stock (units)]]+U1889</f>
        <v>3185.5623077862624</v>
      </c>
      <c r="W1889" s="59" t="str">
        <f>IF(Table1[[#This Row],[On hand quantity after purchase]]&gt;Table1[[#This Row],[APU  Projection for oct]],"Yes","No")</f>
        <v>Yes</v>
      </c>
      <c r="X1889" s="59">
        <f>AE1889-Table1[[#This Row],[On Hand Stock (units)]]</f>
        <v>69596.992985280405</v>
      </c>
      <c r="Y1889" s="59">
        <f>MAX(Table1[[#This Row],[Qty required to meet next quarter]],Table1[[#This Row],[MOQ/One lead time demand]])</f>
        <v>69596.992985280405</v>
      </c>
      <c r="Z1889" s="59">
        <f>Table1[[#This Row],[Qty to purchase]]*Table1[[#This Row],[Std. Price ($)]]</f>
        <v>1566339.2061898012</v>
      </c>
      <c r="AA1889" s="59"/>
      <c r="AB1889" s="59"/>
      <c r="AC1889" s="61">
        <f>Table1[[#This Row],[On Hand Stock (units)]]-(12*Table1[[#This Row],[APU
(units)]])</f>
        <v>-20045.704358880404</v>
      </c>
      <c r="AD1889" s="64">
        <v>3128.3999999999996</v>
      </c>
      <c r="AE1889" s="65">
        <f>AD1889*Table1[[#This Row],[Std. Price ($)]]</f>
        <v>70407.288626399997</v>
      </c>
    </row>
    <row r="1890" spans="1:31" ht="18.5" x14ac:dyDescent="0.35">
      <c r="A1890" s="46">
        <v>37118.065447292545</v>
      </c>
      <c r="B1890" s="47">
        <v>128.86737600000001</v>
      </c>
      <c r="C1890" s="47">
        <v>164863.14496319598</v>
      </c>
      <c r="D1890" s="47">
        <f>Table1[[#This Row],[On-Hand Stock ($)]]/Table1[[#This Row],[Std. Price ($)]]</f>
        <v>1279.3241399064102</v>
      </c>
      <c r="E1890" s="48">
        <v>1868</v>
      </c>
      <c r="F1890" s="49">
        <v>0.2</v>
      </c>
      <c r="G1890" s="48">
        <v>1</v>
      </c>
      <c r="H1890" s="48">
        <v>0.3</v>
      </c>
      <c r="I1890" s="48">
        <v>58</v>
      </c>
      <c r="J1890" s="55">
        <f>Table1[[#This Row],[APU
(units)]]+(Table1[[#This Row],[APU Trend]]*Table1[[#This Row],[APU
(units)]])</f>
        <v>2241.6</v>
      </c>
      <c r="K1890" s="55" t="str">
        <f>IF(Table1[[#This Row],[On Hand Stock (units)]]&gt;J1890,"Yes","No")</f>
        <v>No</v>
      </c>
      <c r="L1890" s="55">
        <f>Table1[[#This Row],[Lead Time (days)]]/Table1[[#This Row],[S-OTD]]</f>
        <v>58</v>
      </c>
      <c r="M1890" s="55">
        <f>(Table1[[#This Row],[Demand variability (COV)]]/100)*E1890</f>
        <v>5.6040000000000001</v>
      </c>
      <c r="N1890" s="55">
        <f>AVERAGE(Table1[[#This Row],[Lead Time (days)]],Table1[[#This Row],[Exp. Lead time]])</f>
        <v>58</v>
      </c>
      <c r="O1890" s="55">
        <f>(Table1[[#This Row],[Exp. Lead time]]-N1890)^2</f>
        <v>0</v>
      </c>
      <c r="P1890" s="55">
        <v>0</v>
      </c>
      <c r="Q1890" s="55">
        <f>1.64*SQRT(Table1[[#This Row],[Lead Time (days)]]*(M1890^2)+Table1[[#This Row],[APU
(units)]]*P1890)</f>
        <v>69.993219675828598</v>
      </c>
      <c r="R1890" s="58">
        <f>Table1[[#This Row],[Safety Stock]]+(E1890/30)*Table1[[#This Row],[Lead Time (days)]]</f>
        <v>3681.4598863424953</v>
      </c>
      <c r="S1890" s="58" t="str">
        <f>IF(Table1[[#This Row],[On Hand Stock (units)]]&gt;R1890,"yes","no")</f>
        <v>no</v>
      </c>
      <c r="T1890" s="59">
        <f>Table1[[#This Row],[On Hand Stock (units)]]-J1890</f>
        <v>-962.2758600935897</v>
      </c>
      <c r="U1890" s="59">
        <f>Table1[[#This Row],[Exp. Lead time]]*Table1[[#This Row],[APU
(units)]]/30</f>
        <v>3611.4666666666667</v>
      </c>
      <c r="V1890" s="59">
        <f>Table1[[#This Row],[On Hand Stock (units)]]+U1890</f>
        <v>4890.7908065730771</v>
      </c>
      <c r="W1890" s="59" t="str">
        <f>IF(Table1[[#This Row],[On hand quantity after purchase]]&gt;Table1[[#This Row],[APU  Projection for oct]],"Yes","No")</f>
        <v>Yes</v>
      </c>
      <c r="X1890" s="59">
        <f>AE1890-Table1[[#This Row],[On Hand Stock (units)]]</f>
        <v>1009762.5610056935</v>
      </c>
      <c r="Y1890" s="59">
        <f>MAX(Table1[[#This Row],[Qty required to meet next quarter]],Table1[[#This Row],[MOQ/One lead time demand]])</f>
        <v>1009762.5610056935</v>
      </c>
      <c r="Z1890" s="59">
        <f>Table1[[#This Row],[Qty to purchase]]*Table1[[#This Row],[Std. Price ($)]]</f>
        <v>130125451.61984365</v>
      </c>
      <c r="AA1890" s="59"/>
      <c r="AB1890" s="59"/>
      <c r="AC1890" s="61">
        <f>Table1[[#This Row],[On Hand Stock (units)]]-(12*Table1[[#This Row],[APU
(units)]])</f>
        <v>-21136.67586009359</v>
      </c>
      <c r="AD1890" s="64">
        <v>7845.5999999999995</v>
      </c>
      <c r="AE1890" s="65">
        <f>AD1890*Table1[[#This Row],[Std. Price ($)]]</f>
        <v>1011041.8851456</v>
      </c>
    </row>
    <row r="1891" spans="1:31" ht="18.5" x14ac:dyDescent="0.35">
      <c r="A1891" s="46">
        <v>80337.509351695786</v>
      </c>
      <c r="B1891" s="47">
        <v>5.3663280000000002</v>
      </c>
      <c r="C1891" s="47">
        <v>49098.751499137339</v>
      </c>
      <c r="D1891" s="47">
        <f>Table1[[#This Row],[On-Hand Stock ($)]]/Table1[[#This Row],[Std. Price ($)]]</f>
        <v>9149.4130621790791</v>
      </c>
      <c r="E1891" s="48">
        <v>2700</v>
      </c>
      <c r="F1891" s="49">
        <v>0.4</v>
      </c>
      <c r="G1891" s="48">
        <v>0.7</v>
      </c>
      <c r="H1891" s="48">
        <v>0.97</v>
      </c>
      <c r="I1891" s="48">
        <v>73</v>
      </c>
      <c r="J1891" s="55">
        <f>Table1[[#This Row],[APU
(units)]]+(Table1[[#This Row],[APU Trend]]*Table1[[#This Row],[APU
(units)]])</f>
        <v>3780</v>
      </c>
      <c r="K1891" s="55" t="str">
        <f>IF(Table1[[#This Row],[On Hand Stock (units)]]&gt;J1891,"Yes","No")</f>
        <v>Yes</v>
      </c>
      <c r="L1891" s="55">
        <f>Table1[[#This Row],[Lead Time (days)]]/Table1[[#This Row],[S-OTD]]</f>
        <v>104.28571428571429</v>
      </c>
      <c r="M1891" s="55">
        <f>(Table1[[#This Row],[Demand variability (COV)]]/100)*E1891</f>
        <v>26.19</v>
      </c>
      <c r="N1891" s="55">
        <f>AVERAGE(Table1[[#This Row],[Lead Time (days)]],Table1[[#This Row],[Exp. Lead time]])</f>
        <v>88.642857142857139</v>
      </c>
      <c r="O1891" s="55">
        <f>(Table1[[#This Row],[Exp. Lead time]]-N1891)^2</f>
        <v>244.69897959183706</v>
      </c>
      <c r="P1891" s="55">
        <v>244.69897959183706</v>
      </c>
      <c r="Q1891" s="55">
        <f>1.64*SQRT(Table1[[#This Row],[Lead Time (days)]]*(M1891^2)+Table1[[#This Row],[APU
(units)]]*P1891)</f>
        <v>1382.6271115830302</v>
      </c>
      <c r="R1891" s="58">
        <f>Table1[[#This Row],[Safety Stock]]+(E1891/30)*Table1[[#This Row],[Lead Time (days)]]</f>
        <v>7952.6271115830305</v>
      </c>
      <c r="S1891" s="58" t="str">
        <f>IF(Table1[[#This Row],[On Hand Stock (units)]]&gt;R1891,"yes","no")</f>
        <v>yes</v>
      </c>
      <c r="T1891" s="59">
        <f>Table1[[#This Row],[On Hand Stock (units)]]-J1891</f>
        <v>5369.4130621790791</v>
      </c>
      <c r="U1891" s="59">
        <f>Table1[[#This Row],[Exp. Lead time]]*Table1[[#This Row],[APU
(units)]]/30</f>
        <v>9385.7142857142862</v>
      </c>
      <c r="V1891" s="59">
        <f>Table1[[#This Row],[On Hand Stock (units)]]+U1891</f>
        <v>18535.127347893365</v>
      </c>
      <c r="W1891" s="59" t="str">
        <f>IF(Table1[[#This Row],[On hand quantity after purchase]]&gt;Table1[[#This Row],[APU  Projection for oct]],"Yes","No")</f>
        <v>Yes</v>
      </c>
      <c r="X1891" s="59">
        <f>AE1891-Table1[[#This Row],[On Hand Stock (units)]]</f>
        <v>69091.649177820917</v>
      </c>
      <c r="Y1891" s="59">
        <f>MAX(Table1[[#This Row],[Qty required to meet next quarter]],Table1[[#This Row],[MOQ/One lead time demand]])</f>
        <v>69091.649177820917</v>
      </c>
      <c r="Z1891" s="59">
        <f>Table1[[#This Row],[Qty to purchase]]*Table1[[#This Row],[Std. Price ($)]]</f>
        <v>370768.4515491174</v>
      </c>
      <c r="AA1891" s="59"/>
      <c r="AB1891" s="59"/>
      <c r="AC1891" s="61">
        <f>Table1[[#This Row],[On Hand Stock (units)]]-(12*Table1[[#This Row],[APU
(units)]])</f>
        <v>-23250.586937820921</v>
      </c>
      <c r="AD1891" s="64">
        <v>14580</v>
      </c>
      <c r="AE1891" s="65">
        <f>AD1891*Table1[[#This Row],[Std. Price ($)]]</f>
        <v>78241.062239999999</v>
      </c>
    </row>
    <row r="1892" spans="1:31" ht="18.5" x14ac:dyDescent="0.35">
      <c r="A1892" s="46">
        <v>75376.512364615191</v>
      </c>
      <c r="B1892" s="47">
        <v>129.55185100000003</v>
      </c>
      <c r="C1892" s="47">
        <v>242701.15317080269</v>
      </c>
      <c r="D1892" s="47">
        <f>Table1[[#This Row],[On-Hand Stock ($)]]/Table1[[#This Row],[Std. Price ($)]]</f>
        <v>1873.3900851081057</v>
      </c>
      <c r="E1892" s="48">
        <v>1764</v>
      </c>
      <c r="F1892" s="49">
        <v>0.5</v>
      </c>
      <c r="G1892" s="48">
        <v>0.8</v>
      </c>
      <c r="H1892" s="48">
        <v>0.36</v>
      </c>
      <c r="I1892" s="48">
        <v>66</v>
      </c>
      <c r="J1892" s="55">
        <f>Table1[[#This Row],[APU
(units)]]+(Table1[[#This Row],[APU Trend]]*Table1[[#This Row],[APU
(units)]])</f>
        <v>2646</v>
      </c>
      <c r="K1892" s="55" t="str">
        <f>IF(Table1[[#This Row],[On Hand Stock (units)]]&gt;J1892,"Yes","No")</f>
        <v>No</v>
      </c>
      <c r="L1892" s="55">
        <f>Table1[[#This Row],[Lead Time (days)]]/Table1[[#This Row],[S-OTD]]</f>
        <v>82.5</v>
      </c>
      <c r="M1892" s="55">
        <f>(Table1[[#This Row],[Demand variability (COV)]]/100)*E1892</f>
        <v>6.3503999999999996</v>
      </c>
      <c r="N1892" s="55">
        <f>AVERAGE(Table1[[#This Row],[Lead Time (days)]],Table1[[#This Row],[Exp. Lead time]])</f>
        <v>74.25</v>
      </c>
      <c r="O1892" s="55">
        <f>(Table1[[#This Row],[Exp. Lead time]]-N1892)^2</f>
        <v>68.0625</v>
      </c>
      <c r="P1892" s="55">
        <v>68.0625</v>
      </c>
      <c r="Q1892" s="55">
        <f>1.64*SQRT(Table1[[#This Row],[Lead Time (days)]]*(M1892^2)+Table1[[#This Row],[APU
(units)]]*P1892)</f>
        <v>574.52425669721731</v>
      </c>
      <c r="R1892" s="58">
        <f>Table1[[#This Row],[Safety Stock]]+(E1892/30)*Table1[[#This Row],[Lead Time (days)]]</f>
        <v>4455.3242566972167</v>
      </c>
      <c r="S1892" s="58" t="str">
        <f>IF(Table1[[#This Row],[On Hand Stock (units)]]&gt;R1892,"yes","no")</f>
        <v>no</v>
      </c>
      <c r="T1892" s="59">
        <f>Table1[[#This Row],[On Hand Stock (units)]]-J1892</f>
        <v>-772.60991489189428</v>
      </c>
      <c r="U1892" s="59">
        <f>Table1[[#This Row],[Exp. Lead time]]*Table1[[#This Row],[APU
(units)]]/30</f>
        <v>4851</v>
      </c>
      <c r="V1892" s="59">
        <f>Table1[[#This Row],[On Hand Stock (units)]]+U1892</f>
        <v>6724.3900851081053</v>
      </c>
      <c r="W1892" s="59" t="str">
        <f>IF(Table1[[#This Row],[On hand quantity after purchase]]&gt;Table1[[#This Row],[APU  Projection for oct]],"Yes","No")</f>
        <v>Yes</v>
      </c>
      <c r="X1892" s="59">
        <f>AE1892-Table1[[#This Row],[On Hand Stock (units)]]</f>
        <v>1369303.4008988922</v>
      </c>
      <c r="Y1892" s="59">
        <f>MAX(Table1[[#This Row],[Qty required to meet next quarter]],Table1[[#This Row],[MOQ/One lead time demand]])</f>
        <v>1369303.4008988922</v>
      </c>
      <c r="Z1892" s="59">
        <f>Table1[[#This Row],[Qty to purchase]]*Table1[[#This Row],[Std. Price ($)]]</f>
        <v>177395790.16704658</v>
      </c>
      <c r="AA1892" s="59"/>
      <c r="AB1892" s="59"/>
      <c r="AC1892" s="61">
        <f>Table1[[#This Row],[On Hand Stock (units)]]-(12*Table1[[#This Row],[APU
(units)]])</f>
        <v>-19294.609914891895</v>
      </c>
      <c r="AD1892" s="64">
        <v>10584</v>
      </c>
      <c r="AE1892" s="65">
        <f>AD1892*Table1[[#This Row],[Std. Price ($)]]</f>
        <v>1371176.7909840003</v>
      </c>
    </row>
    <row r="1893" spans="1:31" ht="18.5" x14ac:dyDescent="0.35">
      <c r="A1893" s="46">
        <v>58344.902941323053</v>
      </c>
      <c r="B1893" s="47">
        <v>31.286057000000003</v>
      </c>
      <c r="C1893" s="47">
        <v>126469.37344636518</v>
      </c>
      <c r="D1893" s="47">
        <f>Table1[[#This Row],[On-Hand Stock ($)]]/Table1[[#This Row],[Std. Price ($)]]</f>
        <v>4042.3557831645312</v>
      </c>
      <c r="E1893" s="48">
        <v>1884</v>
      </c>
      <c r="F1893" s="49">
        <v>1.5</v>
      </c>
      <c r="G1893" s="48">
        <v>1</v>
      </c>
      <c r="H1893" s="48">
        <v>0.61</v>
      </c>
      <c r="I1893" s="48">
        <v>87</v>
      </c>
      <c r="J1893" s="55">
        <f>Table1[[#This Row],[APU
(units)]]+(Table1[[#This Row],[APU Trend]]*Table1[[#This Row],[APU
(units)]])</f>
        <v>4710</v>
      </c>
      <c r="K1893" s="55" t="str">
        <f>IF(Table1[[#This Row],[On Hand Stock (units)]]&gt;J1893,"Yes","No")</f>
        <v>No</v>
      </c>
      <c r="L1893" s="55">
        <f>Table1[[#This Row],[Lead Time (days)]]/Table1[[#This Row],[S-OTD]]</f>
        <v>87</v>
      </c>
      <c r="M1893" s="55">
        <f>(Table1[[#This Row],[Demand variability (COV)]]/100)*E1893</f>
        <v>11.4924</v>
      </c>
      <c r="N1893" s="55">
        <f>AVERAGE(Table1[[#This Row],[Lead Time (days)]],Table1[[#This Row],[Exp. Lead time]])</f>
        <v>87</v>
      </c>
      <c r="O1893" s="55">
        <f>(Table1[[#This Row],[Exp. Lead time]]-N1893)^2</f>
        <v>0</v>
      </c>
      <c r="P1893" s="55">
        <v>0</v>
      </c>
      <c r="Q1893" s="55">
        <f>1.64*SQRT(Table1[[#This Row],[Lead Time (days)]]*(M1893^2)+Table1[[#This Row],[APU
(units)]]*P1893)</f>
        <v>175.79811248873736</v>
      </c>
      <c r="R1893" s="58">
        <f>Table1[[#This Row],[Safety Stock]]+(E1893/30)*Table1[[#This Row],[Lead Time (days)]]</f>
        <v>5639.3981124887368</v>
      </c>
      <c r="S1893" s="58" t="str">
        <f>IF(Table1[[#This Row],[On Hand Stock (units)]]&gt;R1893,"yes","no")</f>
        <v>no</v>
      </c>
      <c r="T1893" s="59">
        <f>Table1[[#This Row],[On Hand Stock (units)]]-J1893</f>
        <v>-667.6442168354688</v>
      </c>
      <c r="U1893" s="59">
        <f>Table1[[#This Row],[Exp. Lead time]]*Table1[[#This Row],[APU
(units)]]/30</f>
        <v>5463.6</v>
      </c>
      <c r="V1893" s="59">
        <f>Table1[[#This Row],[On Hand Stock (units)]]+U1893</f>
        <v>9505.9557831645325</v>
      </c>
      <c r="W1893" s="59" t="str">
        <f>IF(Table1[[#This Row],[On hand quantity after purchase]]&gt;Table1[[#This Row],[APU  Projection for oct]],"Yes","No")</f>
        <v>Yes</v>
      </c>
      <c r="X1893" s="59">
        <f>AE1893-Table1[[#This Row],[On Hand Stock (units)]]</f>
        <v>703272.82087283558</v>
      </c>
      <c r="Y1893" s="59">
        <f>MAX(Table1[[#This Row],[Qty required to meet next quarter]],Table1[[#This Row],[MOQ/One lead time demand]])</f>
        <v>703272.82087283558</v>
      </c>
      <c r="Z1893" s="59">
        <f>Table1[[#This Row],[Qty to purchase]]*Table1[[#This Row],[Std. Price ($)]]</f>
        <v>22002633.560378324</v>
      </c>
      <c r="AA1893" s="59"/>
      <c r="AB1893" s="59"/>
      <c r="AC1893" s="61">
        <f>Table1[[#This Row],[On Hand Stock (units)]]-(12*Table1[[#This Row],[APU
(units)]])</f>
        <v>-18565.64421683547</v>
      </c>
      <c r="AD1893" s="64">
        <v>22608</v>
      </c>
      <c r="AE1893" s="65">
        <f>AD1893*Table1[[#This Row],[Std. Price ($)]]</f>
        <v>707315.17665600008</v>
      </c>
    </row>
    <row r="1894" spans="1:31" ht="18.5" x14ac:dyDescent="0.35">
      <c r="A1894" s="46">
        <v>20968.316453875857</v>
      </c>
      <c r="B1894" s="47">
        <v>16.242908</v>
      </c>
      <c r="C1894" s="47">
        <v>11443.446329496952</v>
      </c>
      <c r="D1894" s="47">
        <f>Table1[[#This Row],[On-Hand Stock ($)]]/Table1[[#This Row],[Std. Price ($)]]</f>
        <v>704.5195558268847</v>
      </c>
      <c r="E1894" s="48">
        <v>696</v>
      </c>
      <c r="F1894" s="49">
        <v>1.5</v>
      </c>
      <c r="G1894" s="48">
        <v>0.8</v>
      </c>
      <c r="H1894" s="48">
        <v>0.93</v>
      </c>
      <c r="I1894" s="48">
        <v>26</v>
      </c>
      <c r="J1894" s="55">
        <f>Table1[[#This Row],[APU
(units)]]+(Table1[[#This Row],[APU Trend]]*Table1[[#This Row],[APU
(units)]])</f>
        <v>1740</v>
      </c>
      <c r="K1894" s="55" t="str">
        <f>IF(Table1[[#This Row],[On Hand Stock (units)]]&gt;J1894,"Yes","No")</f>
        <v>No</v>
      </c>
      <c r="L1894" s="55">
        <f>Table1[[#This Row],[Lead Time (days)]]/Table1[[#This Row],[S-OTD]]</f>
        <v>32.5</v>
      </c>
      <c r="M1894" s="55">
        <f>(Table1[[#This Row],[Demand variability (COV)]]/100)*E1894</f>
        <v>6.4728000000000003</v>
      </c>
      <c r="N1894" s="55">
        <f>AVERAGE(Table1[[#This Row],[Lead Time (days)]],Table1[[#This Row],[Exp. Lead time]])</f>
        <v>29.25</v>
      </c>
      <c r="O1894" s="55">
        <f>(Table1[[#This Row],[Exp. Lead time]]-N1894)^2</f>
        <v>10.5625</v>
      </c>
      <c r="P1894" s="55">
        <v>10.5625</v>
      </c>
      <c r="Q1894" s="55">
        <f>1.64*SQRT(Table1[[#This Row],[Lead Time (days)]]*(M1894^2)+Table1[[#This Row],[APU
(units)]]*P1894)</f>
        <v>150.67330430489423</v>
      </c>
      <c r="R1894" s="58">
        <f>Table1[[#This Row],[Safety Stock]]+(E1894/30)*Table1[[#This Row],[Lead Time (days)]]</f>
        <v>753.87330430489419</v>
      </c>
      <c r="S1894" s="58" t="str">
        <f>IF(Table1[[#This Row],[On Hand Stock (units)]]&gt;R1894,"yes","no")</f>
        <v>no</v>
      </c>
      <c r="T1894" s="59">
        <f>Table1[[#This Row],[On Hand Stock (units)]]-J1894</f>
        <v>-1035.4804441731153</v>
      </c>
      <c r="U1894" s="59">
        <f>Table1[[#This Row],[Exp. Lead time]]*Table1[[#This Row],[APU
(units)]]/30</f>
        <v>754</v>
      </c>
      <c r="V1894" s="59">
        <f>Table1[[#This Row],[On Hand Stock (units)]]+U1894</f>
        <v>1458.5195558268847</v>
      </c>
      <c r="W1894" s="59" t="str">
        <f>IF(Table1[[#This Row],[On hand quantity after purchase]]&gt;Table1[[#This Row],[APU  Projection for oct]],"Yes","No")</f>
        <v>No</v>
      </c>
      <c r="X1894" s="59">
        <f>AE1894-Table1[[#This Row],[On Hand Stock (units)]]</f>
        <v>134956.24806017312</v>
      </c>
      <c r="Y1894" s="59">
        <f>MAX(Table1[[#This Row],[Qty required to meet next quarter]],Table1[[#This Row],[MOQ/One lead time demand]])</f>
        <v>134956.24806017312</v>
      </c>
      <c r="Z1894" s="59">
        <f>Table1[[#This Row],[Qty to purchase]]*Table1[[#This Row],[Std. Price ($)]]</f>
        <v>2192081.9212665707</v>
      </c>
      <c r="AA1894" s="59"/>
      <c r="AB1894" s="59"/>
      <c r="AC1894" s="61">
        <f>Table1[[#This Row],[On Hand Stock (units)]]-(12*Table1[[#This Row],[APU
(units)]])</f>
        <v>-7647.4804441731158</v>
      </c>
      <c r="AD1894" s="64">
        <v>8352</v>
      </c>
      <c r="AE1894" s="65">
        <f>AD1894*Table1[[#This Row],[Std. Price ($)]]</f>
        <v>135660.767616</v>
      </c>
    </row>
    <row r="1895" spans="1:31" ht="18.5" x14ac:dyDescent="0.35">
      <c r="A1895" s="46">
        <v>33662.684139043151</v>
      </c>
      <c r="B1895" s="47">
        <v>31.169138000000004</v>
      </c>
      <c r="C1895" s="47">
        <v>92389.584961019835</v>
      </c>
      <c r="D1895" s="47">
        <f>Table1[[#This Row],[On-Hand Stock ($)]]/Table1[[#This Row],[Std. Price ($)]]</f>
        <v>2964.1366713773036</v>
      </c>
      <c r="E1895" s="48">
        <v>1974</v>
      </c>
      <c r="F1895" s="49">
        <v>0.4</v>
      </c>
      <c r="G1895" s="48">
        <v>1</v>
      </c>
      <c r="H1895" s="48">
        <v>0.56000000000000005</v>
      </c>
      <c r="I1895" s="48">
        <v>66</v>
      </c>
      <c r="J1895" s="55">
        <f>Table1[[#This Row],[APU
(units)]]+(Table1[[#This Row],[APU Trend]]*Table1[[#This Row],[APU
(units)]])</f>
        <v>2763.6</v>
      </c>
      <c r="K1895" s="55" t="str">
        <f>IF(Table1[[#This Row],[On Hand Stock (units)]]&gt;J1895,"Yes","No")</f>
        <v>Yes</v>
      </c>
      <c r="L1895" s="55">
        <f>Table1[[#This Row],[Lead Time (days)]]/Table1[[#This Row],[S-OTD]]</f>
        <v>66</v>
      </c>
      <c r="M1895" s="55">
        <f>(Table1[[#This Row],[Demand variability (COV)]]/100)*E1895</f>
        <v>11.054400000000001</v>
      </c>
      <c r="N1895" s="55">
        <f>AVERAGE(Table1[[#This Row],[Lead Time (days)]],Table1[[#This Row],[Exp. Lead time]])</f>
        <v>66</v>
      </c>
      <c r="O1895" s="55">
        <f>(Table1[[#This Row],[Exp. Lead time]]-N1895)^2</f>
        <v>0</v>
      </c>
      <c r="P1895" s="55">
        <v>0</v>
      </c>
      <c r="Q1895" s="55">
        <f>1.64*SQRT(Table1[[#This Row],[Lead Time (days)]]*(M1895^2)+Table1[[#This Row],[APU
(units)]]*P1895)</f>
        <v>147.28244702994076</v>
      </c>
      <c r="R1895" s="58">
        <f>Table1[[#This Row],[Safety Stock]]+(E1895/30)*Table1[[#This Row],[Lead Time (days)]]</f>
        <v>4490.0824470299412</v>
      </c>
      <c r="S1895" s="58" t="str">
        <f>IF(Table1[[#This Row],[On Hand Stock (units)]]&gt;R1895,"yes","no")</f>
        <v>no</v>
      </c>
      <c r="T1895" s="59">
        <f>Table1[[#This Row],[On Hand Stock (units)]]-J1895</f>
        <v>200.53667137730372</v>
      </c>
      <c r="U1895" s="59">
        <f>Table1[[#This Row],[Exp. Lead time]]*Table1[[#This Row],[APU
(units)]]/30</f>
        <v>4342.8</v>
      </c>
      <c r="V1895" s="59">
        <f>Table1[[#This Row],[On Hand Stock (units)]]+U1895</f>
        <v>7306.9366713773034</v>
      </c>
      <c r="W1895" s="59" t="str">
        <f>IF(Table1[[#This Row],[On hand quantity after purchase]]&gt;Table1[[#This Row],[APU  Projection for oct]],"Yes","No")</f>
        <v>Yes</v>
      </c>
      <c r="X1895" s="59">
        <f>AE1895-Table1[[#This Row],[On Hand Stock (units)]]</f>
        <v>329286.40675342269</v>
      </c>
      <c r="Y1895" s="59">
        <f>MAX(Table1[[#This Row],[Qty required to meet next quarter]],Table1[[#This Row],[MOQ/One lead time demand]])</f>
        <v>329286.40675342269</v>
      </c>
      <c r="Z1895" s="59">
        <f>Table1[[#This Row],[Qty to purchase]]*Table1[[#This Row],[Std. Price ($)]]</f>
        <v>10263573.453621564</v>
      </c>
      <c r="AA1895" s="59"/>
      <c r="AB1895" s="59"/>
      <c r="AC1895" s="61">
        <f>Table1[[#This Row],[On Hand Stock (units)]]-(12*Table1[[#This Row],[APU
(units)]])</f>
        <v>-20723.863328622698</v>
      </c>
      <c r="AD1895" s="64">
        <v>10659.599999999999</v>
      </c>
      <c r="AE1895" s="65">
        <f>AD1895*Table1[[#This Row],[Std. Price ($)]]</f>
        <v>332250.54342479998</v>
      </c>
    </row>
    <row r="1896" spans="1:31" ht="18.5" x14ac:dyDescent="0.35">
      <c r="A1896" s="46">
        <v>82122.444573097237</v>
      </c>
      <c r="B1896" s="47">
        <v>10.814496</v>
      </c>
      <c r="C1896" s="47">
        <v>47936.931648705831</v>
      </c>
      <c r="D1896" s="47">
        <f>Table1[[#This Row],[On-Hand Stock ($)]]/Table1[[#This Row],[Std. Price ($)]]</f>
        <v>4432.6551740095729</v>
      </c>
      <c r="E1896" s="48">
        <v>1480</v>
      </c>
      <c r="F1896" s="49">
        <v>1.2</v>
      </c>
      <c r="G1896" s="48">
        <v>0.82</v>
      </c>
      <c r="H1896" s="48">
        <v>0.6</v>
      </c>
      <c r="I1896" s="48">
        <v>108</v>
      </c>
      <c r="J1896" s="55">
        <f>Table1[[#This Row],[APU
(units)]]+(Table1[[#This Row],[APU Trend]]*Table1[[#This Row],[APU
(units)]])</f>
        <v>3256</v>
      </c>
      <c r="K1896" s="55" t="str">
        <f>IF(Table1[[#This Row],[On Hand Stock (units)]]&gt;J1896,"Yes","No")</f>
        <v>Yes</v>
      </c>
      <c r="L1896" s="55">
        <f>Table1[[#This Row],[Lead Time (days)]]/Table1[[#This Row],[S-OTD]]</f>
        <v>131.70731707317074</v>
      </c>
      <c r="M1896" s="55">
        <f>(Table1[[#This Row],[Demand variability (COV)]]/100)*E1896</f>
        <v>8.8800000000000008</v>
      </c>
      <c r="N1896" s="55">
        <f>AVERAGE(Table1[[#This Row],[Lead Time (days)]],Table1[[#This Row],[Exp. Lead time]])</f>
        <v>119.85365853658537</v>
      </c>
      <c r="O1896" s="55">
        <f>(Table1[[#This Row],[Exp. Lead time]]-N1896)^2</f>
        <v>140.50922070196324</v>
      </c>
      <c r="P1896" s="55">
        <v>140.50922070196324</v>
      </c>
      <c r="Q1896" s="55">
        <f>1.64*SQRT(Table1[[#This Row],[Lead Time (days)]]*(M1896^2)+Table1[[#This Row],[APU
(units)]]*P1896)</f>
        <v>763.03178294086842</v>
      </c>
      <c r="R1896" s="58">
        <f>Table1[[#This Row],[Safety Stock]]+(E1896/30)*Table1[[#This Row],[Lead Time (days)]]</f>
        <v>6091.0317829408687</v>
      </c>
      <c r="S1896" s="58" t="str">
        <f>IF(Table1[[#This Row],[On Hand Stock (units)]]&gt;R1896,"yes","no")</f>
        <v>no</v>
      </c>
      <c r="T1896" s="59">
        <f>Table1[[#This Row],[On Hand Stock (units)]]-J1896</f>
        <v>1176.6551740095729</v>
      </c>
      <c r="U1896" s="59">
        <f>Table1[[#This Row],[Exp. Lead time]]*Table1[[#This Row],[APU
(units)]]/30</f>
        <v>6497.5609756097565</v>
      </c>
      <c r="V1896" s="59">
        <f>Table1[[#This Row],[On Hand Stock (units)]]+U1896</f>
        <v>10930.216149619329</v>
      </c>
      <c r="W1896" s="59" t="str">
        <f>IF(Table1[[#This Row],[On hand quantity after purchase]]&gt;Table1[[#This Row],[APU  Projection for oct]],"Yes","No")</f>
        <v>Yes</v>
      </c>
      <c r="X1896" s="59">
        <f>AE1896-Table1[[#This Row],[On Hand Stock (units)]]</f>
        <v>158822.97644199044</v>
      </c>
      <c r="Y1896" s="59">
        <f>MAX(Table1[[#This Row],[Qty required to meet next quarter]],Table1[[#This Row],[MOQ/One lead time demand]])</f>
        <v>158822.97644199044</v>
      </c>
      <c r="Z1896" s="59">
        <f>Table1[[#This Row],[Qty to purchase]]*Table1[[#This Row],[Std. Price ($)]]</f>
        <v>1717590.4434399998</v>
      </c>
      <c r="AA1896" s="59"/>
      <c r="AB1896" s="59"/>
      <c r="AC1896" s="61">
        <f>Table1[[#This Row],[On Hand Stock (units)]]-(12*Table1[[#This Row],[APU
(units)]])</f>
        <v>-13327.344825990427</v>
      </c>
      <c r="AD1896" s="64">
        <v>15096</v>
      </c>
      <c r="AE1896" s="65">
        <f>AD1896*Table1[[#This Row],[Std. Price ($)]]</f>
        <v>163255.631616</v>
      </c>
    </row>
    <row r="1897" spans="1:31" ht="18.5" x14ac:dyDescent="0.35">
      <c r="A1897" s="46">
        <v>66529.1873973943</v>
      </c>
      <c r="B1897" s="47">
        <v>8.6399060000000016</v>
      </c>
      <c r="C1897" s="47">
        <v>14666.000565811661</v>
      </c>
      <c r="D1897" s="47">
        <f>Table1[[#This Row],[On-Hand Stock ($)]]/Table1[[#This Row],[Std. Price ($)]]</f>
        <v>1697.47223706041</v>
      </c>
      <c r="E1897" s="48">
        <v>1706</v>
      </c>
      <c r="F1897" s="49">
        <v>0.8</v>
      </c>
      <c r="G1897" s="48">
        <v>1</v>
      </c>
      <c r="H1897" s="48">
        <v>0.57999999999999996</v>
      </c>
      <c r="I1897" s="48">
        <v>37</v>
      </c>
      <c r="J1897" s="55">
        <f>Table1[[#This Row],[APU
(units)]]+(Table1[[#This Row],[APU Trend]]*Table1[[#This Row],[APU
(units)]])</f>
        <v>3070.8</v>
      </c>
      <c r="K1897" s="55" t="str">
        <f>IF(Table1[[#This Row],[On Hand Stock (units)]]&gt;J1897,"Yes","No")</f>
        <v>No</v>
      </c>
      <c r="L1897" s="55">
        <f>Table1[[#This Row],[Lead Time (days)]]/Table1[[#This Row],[S-OTD]]</f>
        <v>37</v>
      </c>
      <c r="M1897" s="55">
        <f>(Table1[[#This Row],[Demand variability (COV)]]/100)*E1897</f>
        <v>9.8948</v>
      </c>
      <c r="N1897" s="55">
        <f>AVERAGE(Table1[[#This Row],[Lead Time (days)]],Table1[[#This Row],[Exp. Lead time]])</f>
        <v>37</v>
      </c>
      <c r="O1897" s="55">
        <f>(Table1[[#This Row],[Exp. Lead time]]-N1897)^2</f>
        <v>0</v>
      </c>
      <c r="P1897" s="55">
        <v>0</v>
      </c>
      <c r="Q1897" s="55">
        <f>1.64*SQRT(Table1[[#This Row],[Lead Time (days)]]*(M1897^2)+Table1[[#This Row],[APU
(units)]]*P1897)</f>
        <v>98.707858643063503</v>
      </c>
      <c r="R1897" s="58">
        <f>Table1[[#This Row],[Safety Stock]]+(E1897/30)*Table1[[#This Row],[Lead Time (days)]]</f>
        <v>2202.7745253097301</v>
      </c>
      <c r="S1897" s="58" t="str">
        <f>IF(Table1[[#This Row],[On Hand Stock (units)]]&gt;R1897,"yes","no")</f>
        <v>no</v>
      </c>
      <c r="T1897" s="59">
        <f>Table1[[#This Row],[On Hand Stock (units)]]-J1897</f>
        <v>-1373.3277629395902</v>
      </c>
      <c r="U1897" s="59">
        <f>Table1[[#This Row],[Exp. Lead time]]*Table1[[#This Row],[APU
(units)]]/30</f>
        <v>2104.0666666666666</v>
      </c>
      <c r="V1897" s="59">
        <f>Table1[[#This Row],[On Hand Stock (units)]]+U1897</f>
        <v>3801.5389037270766</v>
      </c>
      <c r="W1897" s="59" t="str">
        <f>IF(Table1[[#This Row],[On hand quantity after purchase]]&gt;Table1[[#This Row],[APU  Projection for oct]],"Yes","No")</f>
        <v>Yes</v>
      </c>
      <c r="X1897" s="59">
        <f>AE1897-Table1[[#This Row],[On Hand Stock (units)]]</f>
        <v>113272.02892373962</v>
      </c>
      <c r="Y1897" s="59">
        <f>MAX(Table1[[#This Row],[Qty required to meet next quarter]],Table1[[#This Row],[MOQ/One lead time demand]])</f>
        <v>113272.02892373962</v>
      </c>
      <c r="Z1897" s="59">
        <f>Table1[[#This Row],[Qty to purchase]]*Table1[[#This Row],[Std. Price ($)]]</f>
        <v>978659.68233039172</v>
      </c>
      <c r="AA1897" s="59"/>
      <c r="AB1897" s="59"/>
      <c r="AC1897" s="61">
        <f>Table1[[#This Row],[On Hand Stock (units)]]-(12*Table1[[#This Row],[APU
(units)]])</f>
        <v>-18774.52776293959</v>
      </c>
      <c r="AD1897" s="64">
        <v>13306.800000000001</v>
      </c>
      <c r="AE1897" s="65">
        <f>AD1897*Table1[[#This Row],[Std. Price ($)]]</f>
        <v>114969.50116080003</v>
      </c>
    </row>
    <row r="1898" spans="1:31" ht="18.5" x14ac:dyDescent="0.35">
      <c r="A1898" s="46">
        <v>37616.397205474452</v>
      </c>
      <c r="B1898" s="47">
        <v>10.479073</v>
      </c>
      <c r="C1898" s="47">
        <v>21276.166212140532</v>
      </c>
      <c r="D1898" s="47">
        <f>Table1[[#This Row],[On-Hand Stock ($)]]/Table1[[#This Row],[Std. Price ($)]]</f>
        <v>2030.3481245087739</v>
      </c>
      <c r="E1898" s="48">
        <v>1892</v>
      </c>
      <c r="F1898" s="49">
        <v>0.5</v>
      </c>
      <c r="G1898" s="48">
        <v>0.82</v>
      </c>
      <c r="H1898" s="48">
        <v>0.96</v>
      </c>
      <c r="I1898" s="48">
        <v>26</v>
      </c>
      <c r="J1898" s="55">
        <f>Table1[[#This Row],[APU
(units)]]+(Table1[[#This Row],[APU Trend]]*Table1[[#This Row],[APU
(units)]])</f>
        <v>2838</v>
      </c>
      <c r="K1898" s="55" t="str">
        <f>IF(Table1[[#This Row],[On Hand Stock (units)]]&gt;J1898,"Yes","No")</f>
        <v>No</v>
      </c>
      <c r="L1898" s="55">
        <f>Table1[[#This Row],[Lead Time (days)]]/Table1[[#This Row],[S-OTD]]</f>
        <v>31.707317073170735</v>
      </c>
      <c r="M1898" s="55">
        <f>(Table1[[#This Row],[Demand variability (COV)]]/100)*E1898</f>
        <v>18.1632</v>
      </c>
      <c r="N1898" s="55">
        <f>AVERAGE(Table1[[#This Row],[Lead Time (days)]],Table1[[#This Row],[Exp. Lead time]])</f>
        <v>28.853658536585368</v>
      </c>
      <c r="O1898" s="55">
        <f>(Table1[[#This Row],[Exp. Lead time]]-N1898)^2</f>
        <v>8.1433670434265419</v>
      </c>
      <c r="P1898" s="55">
        <v>8.1433670434265419</v>
      </c>
      <c r="Q1898" s="55">
        <f>1.64*SQRT(Table1[[#This Row],[Lead Time (days)]]*(M1898^2)+Table1[[#This Row],[APU
(units)]]*P1898)</f>
        <v>253.98670065117491</v>
      </c>
      <c r="R1898" s="58">
        <f>Table1[[#This Row],[Safety Stock]]+(E1898/30)*Table1[[#This Row],[Lead Time (days)]]</f>
        <v>1893.7200339845083</v>
      </c>
      <c r="S1898" s="58" t="str">
        <f>IF(Table1[[#This Row],[On Hand Stock (units)]]&gt;R1898,"yes","no")</f>
        <v>yes</v>
      </c>
      <c r="T1898" s="59">
        <f>Table1[[#This Row],[On Hand Stock (units)]]-J1898</f>
        <v>-807.65187549122606</v>
      </c>
      <c r="U1898" s="59">
        <f>Table1[[#This Row],[Exp. Lead time]]*Table1[[#This Row],[APU
(units)]]/30</f>
        <v>1999.6747967479678</v>
      </c>
      <c r="V1898" s="59">
        <f>Table1[[#This Row],[On Hand Stock (units)]]+U1898</f>
        <v>4030.0229212567419</v>
      </c>
      <c r="W1898" s="59" t="str">
        <f>IF(Table1[[#This Row],[On hand quantity after purchase]]&gt;Table1[[#This Row],[APU  Projection for oct]],"Yes","No")</f>
        <v>Yes</v>
      </c>
      <c r="X1898" s="59">
        <f>AE1898-Table1[[#This Row],[On Hand Stock (units)]]</f>
        <v>116928.08857149121</v>
      </c>
      <c r="Y1898" s="59">
        <f>MAX(Table1[[#This Row],[Qty required to meet next quarter]],Table1[[#This Row],[MOQ/One lead time demand]])</f>
        <v>116928.08857149121</v>
      </c>
      <c r="Z1898" s="59">
        <f>Table1[[#This Row],[Qty to purchase]]*Table1[[#This Row],[Std. Price ($)]]</f>
        <v>1225297.9758911221</v>
      </c>
      <c r="AA1898" s="59"/>
      <c r="AB1898" s="59"/>
      <c r="AC1898" s="61">
        <f>Table1[[#This Row],[On Hand Stock (units)]]-(12*Table1[[#This Row],[APU
(units)]])</f>
        <v>-20673.651875491225</v>
      </c>
      <c r="AD1898" s="64">
        <v>11352</v>
      </c>
      <c r="AE1898" s="65">
        <f>AD1898*Table1[[#This Row],[Std. Price ($)]]</f>
        <v>118958.43669599999</v>
      </c>
    </row>
    <row r="1899" spans="1:31" ht="18.5" x14ac:dyDescent="0.35">
      <c r="A1899" s="46">
        <v>23498.267192924937</v>
      </c>
      <c r="B1899" s="47">
        <v>29.076388000000001</v>
      </c>
      <c r="C1899" s="47">
        <v>32665.187779205815</v>
      </c>
      <c r="D1899" s="47">
        <f>Table1[[#This Row],[On-Hand Stock ($)]]/Table1[[#This Row],[Std. Price ($)]]</f>
        <v>1123.4266023415912</v>
      </c>
      <c r="E1899" s="48">
        <v>1982</v>
      </c>
      <c r="F1899" s="49">
        <v>1.2</v>
      </c>
      <c r="G1899" s="48">
        <v>1</v>
      </c>
      <c r="H1899" s="48">
        <v>0.3</v>
      </c>
      <c r="I1899" s="48">
        <v>44</v>
      </c>
      <c r="J1899" s="55">
        <f>Table1[[#This Row],[APU
(units)]]+(Table1[[#This Row],[APU Trend]]*Table1[[#This Row],[APU
(units)]])</f>
        <v>4360.3999999999996</v>
      </c>
      <c r="K1899" s="55" t="str">
        <f>IF(Table1[[#This Row],[On Hand Stock (units)]]&gt;J1899,"Yes","No")</f>
        <v>No</v>
      </c>
      <c r="L1899" s="55">
        <f>Table1[[#This Row],[Lead Time (days)]]/Table1[[#This Row],[S-OTD]]</f>
        <v>44</v>
      </c>
      <c r="M1899" s="55">
        <f>(Table1[[#This Row],[Demand variability (COV)]]/100)*E1899</f>
        <v>5.9459999999999997</v>
      </c>
      <c r="N1899" s="55">
        <f>AVERAGE(Table1[[#This Row],[Lead Time (days)]],Table1[[#This Row],[Exp. Lead time]])</f>
        <v>44</v>
      </c>
      <c r="O1899" s="55">
        <f>(Table1[[#This Row],[Exp. Lead time]]-N1899)^2</f>
        <v>0</v>
      </c>
      <c r="P1899" s="55">
        <v>0</v>
      </c>
      <c r="Q1899" s="55">
        <f>1.64*SQRT(Table1[[#This Row],[Lead Time (days)]]*(M1899^2)+Table1[[#This Row],[APU
(units)]]*P1899)</f>
        <v>64.683735291326514</v>
      </c>
      <c r="R1899" s="58">
        <f>Table1[[#This Row],[Safety Stock]]+(E1899/30)*Table1[[#This Row],[Lead Time (days)]]</f>
        <v>2971.6170686246601</v>
      </c>
      <c r="S1899" s="58" t="str">
        <f>IF(Table1[[#This Row],[On Hand Stock (units)]]&gt;R1899,"yes","no")</f>
        <v>no</v>
      </c>
      <c r="T1899" s="59">
        <f>Table1[[#This Row],[On Hand Stock (units)]]-J1899</f>
        <v>-3236.9733976584084</v>
      </c>
      <c r="U1899" s="59">
        <f>Table1[[#This Row],[Exp. Lead time]]*Table1[[#This Row],[APU
(units)]]/30</f>
        <v>2906.9333333333334</v>
      </c>
      <c r="V1899" s="59">
        <f>Table1[[#This Row],[On Hand Stock (units)]]+U1899</f>
        <v>4030.3599356749246</v>
      </c>
      <c r="W1899" s="59" t="str">
        <f>IF(Table1[[#This Row],[On hand quantity after purchase]]&gt;Table1[[#This Row],[APU  Projection for oct]],"Yes","No")</f>
        <v>No</v>
      </c>
      <c r="X1899" s="59">
        <f>AE1899-Table1[[#This Row],[On Hand Stock (units)]]</f>
        <v>586696.46376085852</v>
      </c>
      <c r="Y1899" s="59">
        <f>MAX(Table1[[#This Row],[Qty required to meet next quarter]],Table1[[#This Row],[MOQ/One lead time demand]])</f>
        <v>586696.46376085852</v>
      </c>
      <c r="Z1899" s="59">
        <f>Table1[[#This Row],[Qty to purchase]]*Table1[[#This Row],[Std. Price ($)]]</f>
        <v>17059014.018538661</v>
      </c>
      <c r="AA1899" s="59"/>
      <c r="AB1899" s="59"/>
      <c r="AC1899" s="61">
        <f>Table1[[#This Row],[On Hand Stock (units)]]-(12*Table1[[#This Row],[APU
(units)]])</f>
        <v>-22660.573397658409</v>
      </c>
      <c r="AD1899" s="64">
        <v>20216.400000000001</v>
      </c>
      <c r="AE1899" s="65">
        <f>AD1899*Table1[[#This Row],[Std. Price ($)]]</f>
        <v>587819.8903632001</v>
      </c>
    </row>
    <row r="1900" spans="1:31" ht="18.5" x14ac:dyDescent="0.35">
      <c r="A1900" s="46">
        <v>79739.544182284648</v>
      </c>
      <c r="B1900" s="47">
        <v>25.113022000000004</v>
      </c>
      <c r="C1900" s="47">
        <v>46394.455013961924</v>
      </c>
      <c r="D1900" s="47">
        <f>Table1[[#This Row],[On-Hand Stock ($)]]/Table1[[#This Row],[Std. Price ($)]]</f>
        <v>1847.4262083616188</v>
      </c>
      <c r="E1900" s="48">
        <v>2322</v>
      </c>
      <c r="F1900" s="49">
        <v>-0.4</v>
      </c>
      <c r="G1900" s="48">
        <v>1</v>
      </c>
      <c r="H1900" s="48">
        <v>0.43</v>
      </c>
      <c r="I1900" s="48">
        <v>44</v>
      </c>
      <c r="J1900" s="55">
        <f>Table1[[#This Row],[APU
(units)]]+(Table1[[#This Row],[APU Trend]]*Table1[[#This Row],[APU
(units)]])</f>
        <v>1393.1999999999998</v>
      </c>
      <c r="K1900" s="55" t="str">
        <f>IF(Table1[[#This Row],[On Hand Stock (units)]]&gt;J1900,"Yes","No")</f>
        <v>Yes</v>
      </c>
      <c r="L1900" s="55">
        <f>Table1[[#This Row],[Lead Time (days)]]/Table1[[#This Row],[S-OTD]]</f>
        <v>44</v>
      </c>
      <c r="M1900" s="55">
        <f>(Table1[[#This Row],[Demand variability (COV)]]/100)*E1900</f>
        <v>9.9846000000000004</v>
      </c>
      <c r="N1900" s="55">
        <f>AVERAGE(Table1[[#This Row],[Lead Time (days)]],Table1[[#This Row],[Exp. Lead time]])</f>
        <v>44</v>
      </c>
      <c r="O1900" s="55">
        <f>(Table1[[#This Row],[Exp. Lead time]]-N1900)^2</f>
        <v>0</v>
      </c>
      <c r="P1900" s="55">
        <v>0</v>
      </c>
      <c r="Q1900" s="55">
        <f>1.64*SQRT(Table1[[#This Row],[Lead Time (days)]]*(M1900^2)+Table1[[#This Row],[APU
(units)]]*P1900)</f>
        <v>108.61776377224666</v>
      </c>
      <c r="R1900" s="58">
        <f>Table1[[#This Row],[Safety Stock]]+(E1900/30)*Table1[[#This Row],[Lead Time (days)]]</f>
        <v>3514.2177637722471</v>
      </c>
      <c r="S1900" s="58" t="str">
        <f>IF(Table1[[#This Row],[On Hand Stock (units)]]&gt;R1900,"yes","no")</f>
        <v>no</v>
      </c>
      <c r="T1900" s="59">
        <f>Table1[[#This Row],[On Hand Stock (units)]]-J1900</f>
        <v>454.226208361619</v>
      </c>
      <c r="U1900" s="59">
        <f>Table1[[#This Row],[Exp. Lead time]]*Table1[[#This Row],[APU
(units)]]/30</f>
        <v>3405.6</v>
      </c>
      <c r="V1900" s="59">
        <f>Table1[[#This Row],[On Hand Stock (units)]]+U1900</f>
        <v>5253.026208361619</v>
      </c>
      <c r="W1900" s="59" t="str">
        <f>IF(Table1[[#This Row],[On hand quantity after purchase]]&gt;Table1[[#This Row],[APU  Projection for oct]],"Yes","No")</f>
        <v>Yes</v>
      </c>
      <c r="X1900" s="59">
        <f>AE1900-Table1[[#This Row],[On Hand Stock (units)]]</f>
        <v>33140.036042038366</v>
      </c>
      <c r="Y1900" s="59">
        <f>MAX(Table1[[#This Row],[Qty required to meet next quarter]],Table1[[#This Row],[MOQ/One lead time demand]])</f>
        <v>33140.036042038366</v>
      </c>
      <c r="Z1900" s="59">
        <f>Table1[[#This Row],[Qty to purchase]]*Table1[[#This Row],[Std. Price ($)]]</f>
        <v>832246.45420450252</v>
      </c>
      <c r="AA1900" s="59"/>
      <c r="AB1900" s="59"/>
      <c r="AC1900" s="61">
        <f>Table1[[#This Row],[On Hand Stock (units)]]-(12*Table1[[#This Row],[APU
(units)]])</f>
        <v>-26016.57379163838</v>
      </c>
      <c r="AD1900" s="64">
        <v>1393.1999999999991</v>
      </c>
      <c r="AE1900" s="65">
        <f>AD1900*Table1[[#This Row],[Std. Price ($)]]</f>
        <v>34987.462250399985</v>
      </c>
    </row>
    <row r="1901" spans="1:31" ht="18.5" x14ac:dyDescent="0.35">
      <c r="A1901" s="46">
        <v>37450.545688684266</v>
      </c>
      <c r="B1901" s="47">
        <v>10.779428000000001</v>
      </c>
      <c r="C1901" s="47">
        <v>45805.97580830846</v>
      </c>
      <c r="D1901" s="47">
        <f>Table1[[#This Row],[On-Hand Stock ($)]]/Table1[[#This Row],[Std. Price ($)]]</f>
        <v>4249.3883542158692</v>
      </c>
      <c r="E1901" s="48">
        <v>1916</v>
      </c>
      <c r="F1901" s="49">
        <v>-0.4</v>
      </c>
      <c r="G1901" s="48">
        <v>0.8</v>
      </c>
      <c r="H1901" s="48">
        <v>0.39</v>
      </c>
      <c r="I1901" s="48">
        <v>108</v>
      </c>
      <c r="J1901" s="55">
        <f>Table1[[#This Row],[APU
(units)]]+(Table1[[#This Row],[APU Trend]]*Table1[[#This Row],[APU
(units)]])</f>
        <v>1149.5999999999999</v>
      </c>
      <c r="K1901" s="55" t="str">
        <f>IF(Table1[[#This Row],[On Hand Stock (units)]]&gt;J1901,"Yes","No")</f>
        <v>Yes</v>
      </c>
      <c r="L1901" s="55">
        <f>Table1[[#This Row],[Lead Time (days)]]/Table1[[#This Row],[S-OTD]]</f>
        <v>135</v>
      </c>
      <c r="M1901" s="55">
        <f>(Table1[[#This Row],[Demand variability (COV)]]/100)*E1901</f>
        <v>7.4724000000000004</v>
      </c>
      <c r="N1901" s="55">
        <f>AVERAGE(Table1[[#This Row],[Lead Time (days)]],Table1[[#This Row],[Exp. Lead time]])</f>
        <v>121.5</v>
      </c>
      <c r="O1901" s="55">
        <f>(Table1[[#This Row],[Exp. Lead time]]-N1901)^2</f>
        <v>182.25</v>
      </c>
      <c r="P1901" s="55">
        <v>182.25</v>
      </c>
      <c r="Q1901" s="55">
        <f>1.64*SQRT(Table1[[#This Row],[Lead Time (days)]]*(M1901^2)+Table1[[#This Row],[APU
(units)]]*P1901)</f>
        <v>977.44738859869437</v>
      </c>
      <c r="R1901" s="58">
        <f>Table1[[#This Row],[Safety Stock]]+(E1901/30)*Table1[[#This Row],[Lead Time (days)]]</f>
        <v>7875.0473885986949</v>
      </c>
      <c r="S1901" s="58" t="str">
        <f>IF(Table1[[#This Row],[On Hand Stock (units)]]&gt;R1901,"yes","no")</f>
        <v>no</v>
      </c>
      <c r="T1901" s="59">
        <f>Table1[[#This Row],[On Hand Stock (units)]]-J1901</f>
        <v>3099.7883542158693</v>
      </c>
      <c r="U1901" s="59">
        <f>Table1[[#This Row],[Exp. Lead time]]*Table1[[#This Row],[APU
(units)]]/30</f>
        <v>8622</v>
      </c>
      <c r="V1901" s="59">
        <f>Table1[[#This Row],[On Hand Stock (units)]]+U1901</f>
        <v>12871.388354215869</v>
      </c>
      <c r="W1901" s="59" t="str">
        <f>IF(Table1[[#This Row],[On hand quantity after purchase]]&gt;Table1[[#This Row],[APU  Projection for oct]],"Yes","No")</f>
        <v>Yes</v>
      </c>
      <c r="X1901" s="59">
        <f>AE1901-Table1[[#This Row],[On Hand Stock (units)]]</f>
        <v>8142.642074584126</v>
      </c>
      <c r="Y1901" s="59">
        <f>MAX(Table1[[#This Row],[Qty required to meet next quarter]],Table1[[#This Row],[MOQ/One lead time demand]])</f>
        <v>8622</v>
      </c>
      <c r="Z1901" s="59">
        <f>Table1[[#This Row],[Qty to purchase]]*Table1[[#This Row],[Std. Price ($)]]</f>
        <v>92940.228216000003</v>
      </c>
      <c r="AA1901" s="59"/>
      <c r="AB1901" s="59"/>
      <c r="AC1901" s="61">
        <f>Table1[[#This Row],[On Hand Stock (units)]]-(12*Table1[[#This Row],[APU
(units)]])</f>
        <v>-18742.611645784131</v>
      </c>
      <c r="AD1901" s="64">
        <v>1149.5999999999995</v>
      </c>
      <c r="AE1901" s="65">
        <f>AD1901*Table1[[#This Row],[Std. Price ($)]]</f>
        <v>12392.030428799995</v>
      </c>
    </row>
    <row r="1902" spans="1:31" ht="18.5" x14ac:dyDescent="0.35">
      <c r="A1902" s="46">
        <v>44086.450570214605</v>
      </c>
      <c r="B1902" s="47">
        <v>11.141856000000001</v>
      </c>
      <c r="C1902" s="47">
        <v>17259.905327731736</v>
      </c>
      <c r="D1902" s="47">
        <f>Table1[[#This Row],[On-Hand Stock ($)]]/Table1[[#This Row],[Std. Price ($)]]</f>
        <v>1549.1050438752516</v>
      </c>
      <c r="E1902" s="48">
        <v>1924</v>
      </c>
      <c r="F1902" s="49">
        <v>-0.4</v>
      </c>
      <c r="G1902" s="48">
        <v>1</v>
      </c>
      <c r="H1902" s="48">
        <v>0.25</v>
      </c>
      <c r="I1902" s="48">
        <v>61</v>
      </c>
      <c r="J1902" s="55">
        <f>Table1[[#This Row],[APU
(units)]]+(Table1[[#This Row],[APU Trend]]*Table1[[#This Row],[APU
(units)]])</f>
        <v>1154.4000000000001</v>
      </c>
      <c r="K1902" s="55" t="str">
        <f>IF(Table1[[#This Row],[On Hand Stock (units)]]&gt;J1902,"Yes","No")</f>
        <v>Yes</v>
      </c>
      <c r="L1902" s="55">
        <f>Table1[[#This Row],[Lead Time (days)]]/Table1[[#This Row],[S-OTD]]</f>
        <v>61</v>
      </c>
      <c r="M1902" s="55">
        <f>(Table1[[#This Row],[Demand variability (COV)]]/100)*E1902</f>
        <v>4.8100000000000005</v>
      </c>
      <c r="N1902" s="55">
        <f>AVERAGE(Table1[[#This Row],[Lead Time (days)]],Table1[[#This Row],[Exp. Lead time]])</f>
        <v>61</v>
      </c>
      <c r="O1902" s="55">
        <f>(Table1[[#This Row],[Exp. Lead time]]-N1902)^2</f>
        <v>0</v>
      </c>
      <c r="P1902" s="55">
        <v>0</v>
      </c>
      <c r="Q1902" s="55">
        <f>1.64*SQRT(Table1[[#This Row],[Lead Time (days)]]*(M1902^2)+Table1[[#This Row],[APU
(units)]]*P1902)</f>
        <v>61.610373543422057</v>
      </c>
      <c r="R1902" s="58">
        <f>Table1[[#This Row],[Safety Stock]]+(E1902/30)*Table1[[#This Row],[Lead Time (days)]]</f>
        <v>3973.7437068767558</v>
      </c>
      <c r="S1902" s="58" t="str">
        <f>IF(Table1[[#This Row],[On Hand Stock (units)]]&gt;R1902,"yes","no")</f>
        <v>no</v>
      </c>
      <c r="T1902" s="59">
        <f>Table1[[#This Row],[On Hand Stock (units)]]-J1902</f>
        <v>394.70504387525148</v>
      </c>
      <c r="U1902" s="59">
        <f>Table1[[#This Row],[Exp. Lead time]]*Table1[[#This Row],[APU
(units)]]/30</f>
        <v>3912.1333333333332</v>
      </c>
      <c r="V1902" s="59">
        <f>Table1[[#This Row],[On Hand Stock (units)]]+U1902</f>
        <v>5461.238377208585</v>
      </c>
      <c r="W1902" s="59" t="str">
        <f>IF(Table1[[#This Row],[On hand quantity after purchase]]&gt;Table1[[#This Row],[APU  Projection for oct]],"Yes","No")</f>
        <v>Yes</v>
      </c>
      <c r="X1902" s="59">
        <f>AE1902-Table1[[#This Row],[On Hand Stock (units)]]</f>
        <v>11313.053522524748</v>
      </c>
      <c r="Y1902" s="59">
        <f>MAX(Table1[[#This Row],[Qty required to meet next quarter]],Table1[[#This Row],[MOQ/One lead time demand]])</f>
        <v>11313.053522524748</v>
      </c>
      <c r="Z1902" s="59">
        <f>Table1[[#This Row],[Qty to purchase]]*Table1[[#This Row],[Std. Price ($)]]</f>
        <v>126048.4132682635</v>
      </c>
      <c r="AA1902" s="59"/>
      <c r="AB1902" s="59"/>
      <c r="AC1902" s="61">
        <f>Table1[[#This Row],[On Hand Stock (units)]]-(12*Table1[[#This Row],[APU
(units)]])</f>
        <v>-21538.89495612475</v>
      </c>
      <c r="AD1902" s="64">
        <v>1154.3999999999999</v>
      </c>
      <c r="AE1902" s="65">
        <f>AD1902*Table1[[#This Row],[Std. Price ($)]]</f>
        <v>12862.158566399999</v>
      </c>
    </row>
    <row r="1903" spans="1:31" ht="18.5" x14ac:dyDescent="0.35">
      <c r="A1903" s="46">
        <v>63214.184437258191</v>
      </c>
      <c r="B1903" s="47">
        <v>6.4185550000000005</v>
      </c>
      <c r="C1903" s="47">
        <v>5876.819535515061</v>
      </c>
      <c r="D1903" s="47">
        <f>Table1[[#This Row],[On-Hand Stock ($)]]/Table1[[#This Row],[Std. Price ($)]]</f>
        <v>915.59853199280224</v>
      </c>
      <c r="E1903" s="48">
        <v>2168</v>
      </c>
      <c r="F1903" s="49">
        <v>0.8</v>
      </c>
      <c r="G1903" s="48">
        <v>1</v>
      </c>
      <c r="H1903" s="48">
        <v>0.17</v>
      </c>
      <c r="I1903" s="48">
        <v>33</v>
      </c>
      <c r="J1903" s="55">
        <f>Table1[[#This Row],[APU
(units)]]+(Table1[[#This Row],[APU Trend]]*Table1[[#This Row],[APU
(units)]])</f>
        <v>3902.4</v>
      </c>
      <c r="K1903" s="55" t="str">
        <f>IF(Table1[[#This Row],[On Hand Stock (units)]]&gt;J1903,"Yes","No")</f>
        <v>No</v>
      </c>
      <c r="L1903" s="55">
        <f>Table1[[#This Row],[Lead Time (days)]]/Table1[[#This Row],[S-OTD]]</f>
        <v>33</v>
      </c>
      <c r="M1903" s="55">
        <f>(Table1[[#This Row],[Demand variability (COV)]]/100)*E1903</f>
        <v>3.6856000000000004</v>
      </c>
      <c r="N1903" s="55">
        <f>AVERAGE(Table1[[#This Row],[Lead Time (days)]],Table1[[#This Row],[Exp. Lead time]])</f>
        <v>33</v>
      </c>
      <c r="O1903" s="55">
        <f>(Table1[[#This Row],[Exp. Lead time]]-N1903)^2</f>
        <v>0</v>
      </c>
      <c r="P1903" s="55">
        <v>0</v>
      </c>
      <c r="Q1903" s="55">
        <f>1.64*SQRT(Table1[[#This Row],[Lead Time (days)]]*(M1903^2)+Table1[[#This Row],[APU
(units)]]*P1903)</f>
        <v>34.722342547732119</v>
      </c>
      <c r="R1903" s="58">
        <f>Table1[[#This Row],[Safety Stock]]+(E1903/30)*Table1[[#This Row],[Lead Time (days)]]</f>
        <v>2419.5223425477325</v>
      </c>
      <c r="S1903" s="58" t="str">
        <f>IF(Table1[[#This Row],[On Hand Stock (units)]]&gt;R1903,"yes","no")</f>
        <v>no</v>
      </c>
      <c r="T1903" s="59">
        <f>Table1[[#This Row],[On Hand Stock (units)]]-J1903</f>
        <v>-2986.8014680071979</v>
      </c>
      <c r="U1903" s="59">
        <f>Table1[[#This Row],[Exp. Lead time]]*Table1[[#This Row],[APU
(units)]]/30</f>
        <v>2384.8000000000002</v>
      </c>
      <c r="V1903" s="59">
        <f>Table1[[#This Row],[On Hand Stock (units)]]+U1903</f>
        <v>3300.3985319928024</v>
      </c>
      <c r="W1903" s="59" t="str">
        <f>IF(Table1[[#This Row],[On hand quantity after purchase]]&gt;Table1[[#This Row],[APU  Projection for oct]],"Yes","No")</f>
        <v>No</v>
      </c>
      <c r="X1903" s="59">
        <f>AE1903-Table1[[#This Row],[On Hand Stock (units)]]</f>
        <v>107624.73394000722</v>
      </c>
      <c r="Y1903" s="59">
        <f>MAX(Table1[[#This Row],[Qty required to meet next quarter]],Table1[[#This Row],[MOQ/One lead time demand]])</f>
        <v>107624.73394000722</v>
      </c>
      <c r="Z1903" s="59">
        <f>Table1[[#This Row],[Qty to purchase]]*Table1[[#This Row],[Std. Price ($)]]</f>
        <v>690795.27415430313</v>
      </c>
      <c r="AA1903" s="59"/>
      <c r="AB1903" s="59"/>
      <c r="AC1903" s="61">
        <f>Table1[[#This Row],[On Hand Stock (units)]]-(12*Table1[[#This Row],[APU
(units)]])</f>
        <v>-25100.4014680072</v>
      </c>
      <c r="AD1903" s="64">
        <v>16910.400000000001</v>
      </c>
      <c r="AE1903" s="65">
        <f>AD1903*Table1[[#This Row],[Std. Price ($)]]</f>
        <v>108540.33247200002</v>
      </c>
    </row>
    <row r="1904" spans="1:31" ht="18.5" x14ac:dyDescent="0.35">
      <c r="A1904" s="46">
        <v>93600.171321148591</v>
      </c>
      <c r="B1904" s="47">
        <v>6.0795020000000006</v>
      </c>
      <c r="C1904" s="47">
        <v>7850.7665880356026</v>
      </c>
      <c r="D1904" s="47">
        <f>Table1[[#This Row],[On-Hand Stock ($)]]/Table1[[#This Row],[Std. Price ($)]]</f>
        <v>1291.350276393626</v>
      </c>
      <c r="E1904" s="48">
        <v>2758</v>
      </c>
      <c r="F1904" s="49">
        <v>-0.6</v>
      </c>
      <c r="G1904" s="48">
        <v>1</v>
      </c>
      <c r="H1904" s="48">
        <v>0.47</v>
      </c>
      <c r="I1904" s="48">
        <v>19</v>
      </c>
      <c r="J1904" s="55">
        <f>Table1[[#This Row],[APU
(units)]]+(Table1[[#This Row],[APU Trend]]*Table1[[#This Row],[APU
(units)]])</f>
        <v>1103.2</v>
      </c>
      <c r="K1904" s="55" t="str">
        <f>IF(Table1[[#This Row],[On Hand Stock (units)]]&gt;J1904,"Yes","No")</f>
        <v>Yes</v>
      </c>
      <c r="L1904" s="55">
        <f>Table1[[#This Row],[Lead Time (days)]]/Table1[[#This Row],[S-OTD]]</f>
        <v>19</v>
      </c>
      <c r="M1904" s="55">
        <f>(Table1[[#This Row],[Demand variability (COV)]]/100)*E1904</f>
        <v>12.962599999999998</v>
      </c>
      <c r="N1904" s="55">
        <f>AVERAGE(Table1[[#This Row],[Lead Time (days)]],Table1[[#This Row],[Exp. Lead time]])</f>
        <v>19</v>
      </c>
      <c r="O1904" s="55">
        <f>(Table1[[#This Row],[Exp. Lead time]]-N1904)^2</f>
        <v>0</v>
      </c>
      <c r="P1904" s="55">
        <v>0</v>
      </c>
      <c r="Q1904" s="55">
        <f>1.64*SQRT(Table1[[#This Row],[Lead Time (days)]]*(M1904^2)+Table1[[#This Row],[APU
(units)]]*P1904)</f>
        <v>92.664368050686136</v>
      </c>
      <c r="R1904" s="58">
        <f>Table1[[#This Row],[Safety Stock]]+(E1904/30)*Table1[[#This Row],[Lead Time (days)]]</f>
        <v>1839.3977013840195</v>
      </c>
      <c r="S1904" s="58" t="str">
        <f>IF(Table1[[#This Row],[On Hand Stock (units)]]&gt;R1904,"yes","no")</f>
        <v>no</v>
      </c>
      <c r="T1904" s="59">
        <f>Table1[[#This Row],[On Hand Stock (units)]]-J1904</f>
        <v>188.15027639362597</v>
      </c>
      <c r="U1904" s="59">
        <f>Table1[[#This Row],[Exp. Lead time]]*Table1[[#This Row],[APU
(units)]]/30</f>
        <v>1746.7333333333333</v>
      </c>
      <c r="V1904" s="59">
        <f>Table1[[#This Row],[On Hand Stock (units)]]+U1904</f>
        <v>3038.0836097269594</v>
      </c>
      <c r="W1904" s="59" t="str">
        <f>IF(Table1[[#This Row],[On hand quantity after purchase]]&gt;Table1[[#This Row],[APU  Projection for oct]],"Yes","No")</f>
        <v>Yes</v>
      </c>
      <c r="X1904" s="59">
        <f>AE1904-Table1[[#This Row],[On Hand Stock (units)]]</f>
        <v>-11351.710185993625</v>
      </c>
      <c r="Y1904" s="59">
        <f>MAX(Table1[[#This Row],[Qty required to meet next quarter]],Table1[[#This Row],[MOQ/One lead time demand]])</f>
        <v>1746.7333333333333</v>
      </c>
      <c r="Z1904" s="59">
        <f>Table1[[#This Row],[Qty to purchase]]*Table1[[#This Row],[Std. Price ($)]]</f>
        <v>10619.268793466668</v>
      </c>
      <c r="AA1904" s="59"/>
      <c r="AB1904" s="59"/>
      <c r="AC1904" s="61">
        <f>Table1[[#This Row],[On Hand Stock (units)]]-(12*Table1[[#This Row],[APU
(units)]])</f>
        <v>-31804.649723606373</v>
      </c>
      <c r="AD1904" s="64">
        <v>-1654.7999999999995</v>
      </c>
      <c r="AE1904" s="65">
        <f>AD1904*Table1[[#This Row],[Std. Price ($)]]</f>
        <v>-10060.359909599998</v>
      </c>
    </row>
    <row r="1905" spans="1:31" ht="18.5" x14ac:dyDescent="0.35">
      <c r="A1905" s="46">
        <v>61579.175858353119</v>
      </c>
      <c r="B1905" s="47">
        <v>5.5891110000000008</v>
      </c>
      <c r="C1905" s="47">
        <v>6626.0429527347314</v>
      </c>
      <c r="D1905" s="47">
        <f>Table1[[#This Row],[On-Hand Stock ($)]]/Table1[[#This Row],[Std. Price ($)]]</f>
        <v>1185.5271710894149</v>
      </c>
      <c r="E1905" s="48">
        <v>2766</v>
      </c>
      <c r="F1905" s="49">
        <v>-0.4</v>
      </c>
      <c r="G1905" s="48">
        <v>0.8</v>
      </c>
      <c r="H1905" s="48">
        <v>0.47</v>
      </c>
      <c r="I1905" s="48">
        <v>16</v>
      </c>
      <c r="J1905" s="55">
        <f>Table1[[#This Row],[APU
(units)]]+(Table1[[#This Row],[APU Trend]]*Table1[[#This Row],[APU
(units)]])</f>
        <v>1659.6</v>
      </c>
      <c r="K1905" s="55" t="str">
        <f>IF(Table1[[#This Row],[On Hand Stock (units)]]&gt;J1905,"Yes","No")</f>
        <v>No</v>
      </c>
      <c r="L1905" s="55">
        <f>Table1[[#This Row],[Lead Time (days)]]/Table1[[#This Row],[S-OTD]]</f>
        <v>20</v>
      </c>
      <c r="M1905" s="55">
        <f>(Table1[[#This Row],[Demand variability (COV)]]/100)*E1905</f>
        <v>13.000199999999998</v>
      </c>
      <c r="N1905" s="55">
        <f>AVERAGE(Table1[[#This Row],[Lead Time (days)]],Table1[[#This Row],[Exp. Lead time]])</f>
        <v>18</v>
      </c>
      <c r="O1905" s="55">
        <f>(Table1[[#This Row],[Exp. Lead time]]-N1905)^2</f>
        <v>4</v>
      </c>
      <c r="P1905" s="55">
        <v>4</v>
      </c>
      <c r="Q1905" s="55">
        <f>1.64*SQRT(Table1[[#This Row],[Lead Time (days)]]*(M1905^2)+Table1[[#This Row],[APU
(units)]]*P1905)</f>
        <v>192.43346012697828</v>
      </c>
      <c r="R1905" s="58">
        <f>Table1[[#This Row],[Safety Stock]]+(E1905/30)*Table1[[#This Row],[Lead Time (days)]]</f>
        <v>1667.6334601269782</v>
      </c>
      <c r="S1905" s="58" t="str">
        <f>IF(Table1[[#This Row],[On Hand Stock (units)]]&gt;R1905,"yes","no")</f>
        <v>no</v>
      </c>
      <c r="T1905" s="59">
        <f>Table1[[#This Row],[On Hand Stock (units)]]-J1905</f>
        <v>-474.07282891058503</v>
      </c>
      <c r="U1905" s="59">
        <f>Table1[[#This Row],[Exp. Lead time]]*Table1[[#This Row],[APU
(units)]]/30</f>
        <v>1844</v>
      </c>
      <c r="V1905" s="59">
        <f>Table1[[#This Row],[On Hand Stock (units)]]+U1905</f>
        <v>3029.5271710894149</v>
      </c>
      <c r="W1905" s="59" t="str">
        <f>IF(Table1[[#This Row],[On hand quantity after purchase]]&gt;Table1[[#This Row],[APU  Projection for oct]],"Yes","No")</f>
        <v>Yes</v>
      </c>
      <c r="X1905" s="59">
        <f>AE1905-Table1[[#This Row],[On Hand Stock (units)]]</f>
        <v>8090.1614445105834</v>
      </c>
      <c r="Y1905" s="59">
        <f>MAX(Table1[[#This Row],[Qty required to meet next quarter]],Table1[[#This Row],[MOQ/One lead time demand]])</f>
        <v>8090.1614445105834</v>
      </c>
      <c r="Z1905" s="59">
        <f>Table1[[#This Row],[Qty to purchase]]*Table1[[#This Row],[Std. Price ($)]]</f>
        <v>45216.810321289995</v>
      </c>
      <c r="AA1905" s="59"/>
      <c r="AB1905" s="59"/>
      <c r="AC1905" s="61">
        <f>Table1[[#This Row],[On Hand Stock (units)]]-(12*Table1[[#This Row],[APU
(units)]])</f>
        <v>-32006.472828910584</v>
      </c>
      <c r="AD1905" s="64">
        <v>1659.5999999999995</v>
      </c>
      <c r="AE1905" s="65">
        <f>AD1905*Table1[[#This Row],[Std. Price ($)]]</f>
        <v>9275.6886155999982</v>
      </c>
    </row>
    <row r="1906" spans="1:31" ht="18.5" x14ac:dyDescent="0.35">
      <c r="A1906" s="46">
        <v>35565.331076818111</v>
      </c>
      <c r="B1906" s="47">
        <v>5.2961809999999998</v>
      </c>
      <c r="C1906" s="47">
        <v>4450.7102297634392</v>
      </c>
      <c r="D1906" s="47">
        <f>Table1[[#This Row],[On-Hand Stock ($)]]/Table1[[#This Row],[Std. Price ($)]]</f>
        <v>840.36218357405824</v>
      </c>
      <c r="E1906" s="48">
        <v>2774</v>
      </c>
      <c r="F1906" s="49">
        <v>0.8</v>
      </c>
      <c r="G1906" s="48">
        <v>1</v>
      </c>
      <c r="H1906" s="48">
        <v>0.52</v>
      </c>
      <c r="I1906" s="48">
        <v>11</v>
      </c>
      <c r="J1906" s="55">
        <f>Table1[[#This Row],[APU
(units)]]+(Table1[[#This Row],[APU Trend]]*Table1[[#This Row],[APU
(units)]])</f>
        <v>4993.2000000000007</v>
      </c>
      <c r="K1906" s="55" t="str">
        <f>IF(Table1[[#This Row],[On Hand Stock (units)]]&gt;J1906,"Yes","No")</f>
        <v>No</v>
      </c>
      <c r="L1906" s="55">
        <f>Table1[[#This Row],[Lead Time (days)]]/Table1[[#This Row],[S-OTD]]</f>
        <v>11</v>
      </c>
      <c r="M1906" s="55">
        <f>(Table1[[#This Row],[Demand variability (COV)]]/100)*E1906</f>
        <v>14.424799999999999</v>
      </c>
      <c r="N1906" s="55">
        <f>AVERAGE(Table1[[#This Row],[Lead Time (days)]],Table1[[#This Row],[Exp. Lead time]])</f>
        <v>11</v>
      </c>
      <c r="O1906" s="55">
        <f>(Table1[[#This Row],[Exp. Lead time]]-N1906)^2</f>
        <v>0</v>
      </c>
      <c r="P1906" s="55">
        <v>0</v>
      </c>
      <c r="Q1906" s="55">
        <f>1.64*SQRT(Table1[[#This Row],[Lead Time (days)]]*(M1906^2)+Table1[[#This Row],[APU
(units)]]*P1906)</f>
        <v>78.46030481250645</v>
      </c>
      <c r="R1906" s="58">
        <f>Table1[[#This Row],[Safety Stock]]+(E1906/30)*Table1[[#This Row],[Lead Time (days)]]</f>
        <v>1095.5936381458398</v>
      </c>
      <c r="S1906" s="58" t="str">
        <f>IF(Table1[[#This Row],[On Hand Stock (units)]]&gt;R1906,"yes","no")</f>
        <v>no</v>
      </c>
      <c r="T1906" s="59">
        <f>Table1[[#This Row],[On Hand Stock (units)]]-J1906</f>
        <v>-4152.8378164259429</v>
      </c>
      <c r="U1906" s="59">
        <f>Table1[[#This Row],[Exp. Lead time]]*Table1[[#This Row],[APU
(units)]]/30</f>
        <v>1017.1333333333333</v>
      </c>
      <c r="V1906" s="59">
        <f>Table1[[#This Row],[On Hand Stock (units)]]+U1906</f>
        <v>1857.4955169073914</v>
      </c>
      <c r="W1906" s="59" t="str">
        <f>IF(Table1[[#This Row],[On hand quantity after purchase]]&gt;Table1[[#This Row],[APU  Projection for oct]],"Yes","No")</f>
        <v>No</v>
      </c>
      <c r="X1906" s="59">
        <f>AE1906-Table1[[#This Row],[On Hand Stock (units)]]</f>
        <v>113754.16534962595</v>
      </c>
      <c r="Y1906" s="59">
        <f>MAX(Table1[[#This Row],[Qty required to meet next quarter]],Table1[[#This Row],[MOQ/One lead time demand]])</f>
        <v>113754.16534962595</v>
      </c>
      <c r="Z1906" s="59">
        <f>Table1[[#This Row],[Qty to purchase]]*Table1[[#This Row],[Std. Price ($)]]</f>
        <v>602462.64919554733</v>
      </c>
      <c r="AA1906" s="59"/>
      <c r="AB1906" s="59"/>
      <c r="AC1906" s="61">
        <f>Table1[[#This Row],[On Hand Stock (units)]]-(12*Table1[[#This Row],[APU
(units)]])</f>
        <v>-32447.63781642594</v>
      </c>
      <c r="AD1906" s="64">
        <v>21637.200000000004</v>
      </c>
      <c r="AE1906" s="65">
        <f>AD1906*Table1[[#This Row],[Std. Price ($)]]</f>
        <v>114594.52753320002</v>
      </c>
    </row>
    <row r="1907" spans="1:31" ht="18.5" x14ac:dyDescent="0.35">
      <c r="A1907" s="46">
        <v>25337.737436970052</v>
      </c>
      <c r="B1907" s="47">
        <v>7.868278000000001</v>
      </c>
      <c r="C1907" s="47">
        <v>47978.810671695996</v>
      </c>
      <c r="D1907" s="47">
        <f>Table1[[#This Row],[On-Hand Stock ($)]]/Table1[[#This Row],[Std. Price ($)]]</f>
        <v>6097.7523508569457</v>
      </c>
      <c r="E1907" s="48">
        <v>2710</v>
      </c>
      <c r="F1907" s="49">
        <v>-0.2</v>
      </c>
      <c r="G1907" s="48">
        <v>0.85</v>
      </c>
      <c r="H1907" s="48">
        <v>0.52</v>
      </c>
      <c r="I1907" s="48">
        <v>87</v>
      </c>
      <c r="J1907" s="55">
        <f>Table1[[#This Row],[APU
(units)]]+(Table1[[#This Row],[APU Trend]]*Table1[[#This Row],[APU
(units)]])</f>
        <v>2168</v>
      </c>
      <c r="K1907" s="55" t="str">
        <f>IF(Table1[[#This Row],[On Hand Stock (units)]]&gt;J1907,"Yes","No")</f>
        <v>Yes</v>
      </c>
      <c r="L1907" s="55">
        <f>Table1[[#This Row],[Lead Time (days)]]/Table1[[#This Row],[S-OTD]]</f>
        <v>102.35294117647059</v>
      </c>
      <c r="M1907" s="55">
        <f>(Table1[[#This Row],[Demand variability (COV)]]/100)*E1907</f>
        <v>14.091999999999999</v>
      </c>
      <c r="N1907" s="55">
        <f>AVERAGE(Table1[[#This Row],[Lead Time (days)]],Table1[[#This Row],[Exp. Lead time]])</f>
        <v>94.676470588235304</v>
      </c>
      <c r="O1907" s="55">
        <f>(Table1[[#This Row],[Exp. Lead time]]-N1907)^2</f>
        <v>58.928200692041457</v>
      </c>
      <c r="P1907" s="55">
        <v>58.928200692041457</v>
      </c>
      <c r="Q1907" s="55">
        <f>1.64*SQRT(Table1[[#This Row],[Lead Time (days)]]*(M1907^2)+Table1[[#This Row],[APU
(units)]]*P1907)</f>
        <v>689.91638872107944</v>
      </c>
      <c r="R1907" s="58">
        <f>Table1[[#This Row],[Safety Stock]]+(E1907/30)*Table1[[#This Row],[Lead Time (days)]]</f>
        <v>8548.9163887210798</v>
      </c>
      <c r="S1907" s="58" t="str">
        <f>IF(Table1[[#This Row],[On Hand Stock (units)]]&gt;R1907,"yes","no")</f>
        <v>no</v>
      </c>
      <c r="T1907" s="59">
        <f>Table1[[#This Row],[On Hand Stock (units)]]-J1907</f>
        <v>3929.7523508569457</v>
      </c>
      <c r="U1907" s="59">
        <f>Table1[[#This Row],[Exp. Lead time]]*Table1[[#This Row],[APU
(units)]]/30</f>
        <v>9245.8823529411766</v>
      </c>
      <c r="V1907" s="59">
        <f>Table1[[#This Row],[On Hand Stock (units)]]+U1907</f>
        <v>15343.634703798121</v>
      </c>
      <c r="W1907" s="59" t="str">
        <f>IF(Table1[[#This Row],[On hand quantity after purchase]]&gt;Table1[[#This Row],[APU  Projection for oct]],"Yes","No")</f>
        <v>Yes</v>
      </c>
      <c r="X1907" s="59">
        <f>AE1907-Table1[[#This Row],[On Hand Stock (units)]]</f>
        <v>32283.707733143059</v>
      </c>
      <c r="Y1907" s="59">
        <f>MAX(Table1[[#This Row],[Qty required to meet next quarter]],Table1[[#This Row],[MOQ/One lead time demand]])</f>
        <v>32283.707733143059</v>
      </c>
      <c r="Z1907" s="59">
        <f>Table1[[#This Row],[Qty to purchase]]*Table1[[#This Row],[Std. Price ($)]]</f>
        <v>254017.18731511943</v>
      </c>
      <c r="AA1907" s="59"/>
      <c r="AB1907" s="59"/>
      <c r="AC1907" s="61">
        <f>Table1[[#This Row],[On Hand Stock (units)]]-(12*Table1[[#This Row],[APU
(units)]])</f>
        <v>-26422.247649143053</v>
      </c>
      <c r="AD1907" s="64">
        <v>4878</v>
      </c>
      <c r="AE1907" s="65">
        <f>AD1907*Table1[[#This Row],[Std. Price ($)]]</f>
        <v>38381.460084000006</v>
      </c>
    </row>
    <row r="1908" spans="1:31" ht="18.5" x14ac:dyDescent="0.35">
      <c r="A1908" s="46">
        <v>84183.753193395547</v>
      </c>
      <c r="B1908" s="47">
        <v>11.878416000000001</v>
      </c>
      <c r="C1908" s="47">
        <v>73997.389293013519</v>
      </c>
      <c r="D1908" s="47">
        <f>Table1[[#This Row],[On-Hand Stock ($)]]/Table1[[#This Row],[Std. Price ($)]]</f>
        <v>6229.5670814200739</v>
      </c>
      <c r="E1908" s="48">
        <v>3494</v>
      </c>
      <c r="F1908" s="49">
        <v>-0.7</v>
      </c>
      <c r="G1908" s="48">
        <v>0.7</v>
      </c>
      <c r="H1908" s="48">
        <v>0.59</v>
      </c>
      <c r="I1908" s="48">
        <v>62</v>
      </c>
      <c r="J1908" s="55">
        <f>Table1[[#This Row],[APU
(units)]]+(Table1[[#This Row],[APU Trend]]*Table1[[#This Row],[APU
(units)]])</f>
        <v>1048.2000000000003</v>
      </c>
      <c r="K1908" s="55" t="str">
        <f>IF(Table1[[#This Row],[On Hand Stock (units)]]&gt;J1908,"Yes","No")</f>
        <v>Yes</v>
      </c>
      <c r="L1908" s="55">
        <f>Table1[[#This Row],[Lead Time (days)]]/Table1[[#This Row],[S-OTD]]</f>
        <v>88.571428571428584</v>
      </c>
      <c r="M1908" s="55">
        <f>(Table1[[#This Row],[Demand variability (COV)]]/100)*E1908</f>
        <v>20.614599999999999</v>
      </c>
      <c r="N1908" s="55">
        <f>AVERAGE(Table1[[#This Row],[Lead Time (days)]],Table1[[#This Row],[Exp. Lead time]])</f>
        <v>75.285714285714292</v>
      </c>
      <c r="O1908" s="55">
        <f>(Table1[[#This Row],[Exp. Lead time]]-N1908)^2</f>
        <v>176.51020408163282</v>
      </c>
      <c r="P1908" s="55">
        <v>176.51020408163282</v>
      </c>
      <c r="Q1908" s="55">
        <f>1.64*SQRT(Table1[[#This Row],[Lead Time (days)]]*(M1908^2)+Table1[[#This Row],[APU
(units)]]*P1908)</f>
        <v>1315.1473624194791</v>
      </c>
      <c r="R1908" s="58">
        <f>Table1[[#This Row],[Safety Stock]]+(E1908/30)*Table1[[#This Row],[Lead Time (days)]]</f>
        <v>8536.080695752813</v>
      </c>
      <c r="S1908" s="58" t="str">
        <f>IF(Table1[[#This Row],[On Hand Stock (units)]]&gt;R1908,"yes","no")</f>
        <v>no</v>
      </c>
      <c r="T1908" s="59">
        <f>Table1[[#This Row],[On Hand Stock (units)]]-J1908</f>
        <v>5181.3670814200741</v>
      </c>
      <c r="U1908" s="59">
        <f>Table1[[#This Row],[Exp. Lead time]]*Table1[[#This Row],[APU
(units)]]/30</f>
        <v>10315.61904761905</v>
      </c>
      <c r="V1908" s="59">
        <f>Table1[[#This Row],[On Hand Stock (units)]]+U1908</f>
        <v>16545.186129039124</v>
      </c>
      <c r="W1908" s="59" t="str">
        <f>IF(Table1[[#This Row],[On hand quantity after purchase]]&gt;Table1[[#This Row],[APU  Projection for oct]],"Yes","No")</f>
        <v>Yes</v>
      </c>
      <c r="X1908" s="59">
        <f>AE1908-Table1[[#This Row],[On Hand Stock (units)]]</f>
        <v>-56033.389686220049</v>
      </c>
      <c r="Y1908" s="59">
        <f>MAX(Table1[[#This Row],[Qty required to meet next quarter]],Table1[[#This Row],[MOQ/One lead time demand]])</f>
        <v>10315.61904761905</v>
      </c>
      <c r="Z1908" s="59">
        <f>Table1[[#This Row],[Qty to purchase]]*Table1[[#This Row],[Std. Price ($)]]</f>
        <v>122533.2143451429</v>
      </c>
      <c r="AA1908" s="59"/>
      <c r="AB1908" s="59"/>
      <c r="AC1908" s="61">
        <f>Table1[[#This Row],[On Hand Stock (units)]]-(12*Table1[[#This Row],[APU
(units)]])</f>
        <v>-35698.432918579929</v>
      </c>
      <c r="AD1908" s="64">
        <v>-4192.7999999999975</v>
      </c>
      <c r="AE1908" s="65">
        <f>AD1908*Table1[[#This Row],[Std. Price ($)]]</f>
        <v>-49803.822604799978</v>
      </c>
    </row>
    <row r="1909" spans="1:31" ht="18.5" x14ac:dyDescent="0.35">
      <c r="A1909" s="46">
        <v>3757.3552467684235</v>
      </c>
      <c r="B1909" s="47">
        <v>12.486364000000002</v>
      </c>
      <c r="C1909" s="47">
        <v>6655.3394625824494</v>
      </c>
      <c r="D1909" s="47">
        <f>Table1[[#This Row],[On-Hand Stock ($)]]/Table1[[#This Row],[Std. Price ($)]]</f>
        <v>533.00860543409181</v>
      </c>
      <c r="E1909" s="48">
        <v>2798</v>
      </c>
      <c r="F1909" s="49">
        <v>1.5</v>
      </c>
      <c r="G1909" s="48">
        <v>1</v>
      </c>
      <c r="H1909" s="48">
        <v>0.33</v>
      </c>
      <c r="I1909" s="48">
        <v>12</v>
      </c>
      <c r="J1909" s="55">
        <f>Table1[[#This Row],[APU
(units)]]+(Table1[[#This Row],[APU Trend]]*Table1[[#This Row],[APU
(units)]])</f>
        <v>6995</v>
      </c>
      <c r="K1909" s="55" t="str">
        <f>IF(Table1[[#This Row],[On Hand Stock (units)]]&gt;J1909,"Yes","No")</f>
        <v>No</v>
      </c>
      <c r="L1909" s="55">
        <f>Table1[[#This Row],[Lead Time (days)]]/Table1[[#This Row],[S-OTD]]</f>
        <v>12</v>
      </c>
      <c r="M1909" s="55">
        <f>(Table1[[#This Row],[Demand variability (COV)]]/100)*E1909</f>
        <v>9.2333999999999996</v>
      </c>
      <c r="N1909" s="55">
        <f>AVERAGE(Table1[[#This Row],[Lead Time (days)]],Table1[[#This Row],[Exp. Lead time]])</f>
        <v>12</v>
      </c>
      <c r="O1909" s="55">
        <f>(Table1[[#This Row],[Exp. Lead time]]-N1909)^2</f>
        <v>0</v>
      </c>
      <c r="P1909" s="55">
        <v>0</v>
      </c>
      <c r="Q1909" s="55">
        <f>1.64*SQRT(Table1[[#This Row],[Lead Time (days)]]*(M1909^2)+Table1[[#This Row],[APU
(units)]]*P1909)</f>
        <v>52.456114799269223</v>
      </c>
      <c r="R1909" s="58">
        <f>Table1[[#This Row],[Safety Stock]]+(E1909/30)*Table1[[#This Row],[Lead Time (days)]]</f>
        <v>1171.6561147992693</v>
      </c>
      <c r="S1909" s="58" t="str">
        <f>IF(Table1[[#This Row],[On Hand Stock (units)]]&gt;R1909,"yes","no")</f>
        <v>no</v>
      </c>
      <c r="T1909" s="59">
        <f>Table1[[#This Row],[On Hand Stock (units)]]-J1909</f>
        <v>-6461.9913945659082</v>
      </c>
      <c r="U1909" s="59">
        <f>Table1[[#This Row],[Exp. Lead time]]*Table1[[#This Row],[APU
(units)]]/30</f>
        <v>1119.2</v>
      </c>
      <c r="V1909" s="59">
        <f>Table1[[#This Row],[On Hand Stock (units)]]+U1909</f>
        <v>1652.2086054340919</v>
      </c>
      <c r="W1909" s="59" t="str">
        <f>IF(Table1[[#This Row],[On hand quantity after purchase]]&gt;Table1[[#This Row],[APU  Projection for oct]],"Yes","No")</f>
        <v>No</v>
      </c>
      <c r="X1909" s="59">
        <f>AE1909-Table1[[#This Row],[On Hand Stock (units)]]</f>
        <v>418709.14905856596</v>
      </c>
      <c r="Y1909" s="59">
        <f>MAX(Table1[[#This Row],[Qty required to meet next quarter]],Table1[[#This Row],[MOQ/One lead time demand]])</f>
        <v>418709.14905856596</v>
      </c>
      <c r="Z1909" s="59">
        <f>Table1[[#This Row],[Qty to purchase]]*Table1[[#This Row],[Std. Price ($)]]</f>
        <v>5228154.8452755129</v>
      </c>
      <c r="AA1909" s="59"/>
      <c r="AB1909" s="59"/>
      <c r="AC1909" s="61">
        <f>Table1[[#This Row],[On Hand Stock (units)]]-(12*Table1[[#This Row],[APU
(units)]])</f>
        <v>-33042.991394565906</v>
      </c>
      <c r="AD1909" s="64">
        <v>33576</v>
      </c>
      <c r="AE1909" s="65">
        <f>AD1909*Table1[[#This Row],[Std. Price ($)]]</f>
        <v>419242.15766400006</v>
      </c>
    </row>
    <row r="1910" spans="1:31" ht="18.5" x14ac:dyDescent="0.35">
      <c r="A1910" s="46">
        <v>73327.42540189244</v>
      </c>
      <c r="B1910" s="47">
        <v>12.918939000000002</v>
      </c>
      <c r="C1910" s="47">
        <v>43192.003056516485</v>
      </c>
      <c r="D1910" s="47">
        <f>Table1[[#This Row],[On-Hand Stock ($)]]/Table1[[#This Row],[Std. Price ($)]]</f>
        <v>3343.3088473067701</v>
      </c>
      <c r="E1910" s="48">
        <v>3316</v>
      </c>
      <c r="F1910" s="49">
        <v>1.2</v>
      </c>
      <c r="G1910" s="48">
        <v>0.7</v>
      </c>
      <c r="H1910" s="48">
        <v>0.65</v>
      </c>
      <c r="I1910" s="48">
        <v>33</v>
      </c>
      <c r="J1910" s="55">
        <f>Table1[[#This Row],[APU
(units)]]+(Table1[[#This Row],[APU Trend]]*Table1[[#This Row],[APU
(units)]])</f>
        <v>7295.2</v>
      </c>
      <c r="K1910" s="55" t="str">
        <f>IF(Table1[[#This Row],[On Hand Stock (units)]]&gt;J1910,"Yes","No")</f>
        <v>No</v>
      </c>
      <c r="L1910" s="55">
        <f>Table1[[#This Row],[Lead Time (days)]]/Table1[[#This Row],[S-OTD]]</f>
        <v>47.142857142857146</v>
      </c>
      <c r="M1910" s="55">
        <f>(Table1[[#This Row],[Demand variability (COV)]]/100)*E1910</f>
        <v>21.554000000000002</v>
      </c>
      <c r="N1910" s="55">
        <f>AVERAGE(Table1[[#This Row],[Lead Time (days)]],Table1[[#This Row],[Exp. Lead time]])</f>
        <v>40.071428571428569</v>
      </c>
      <c r="O1910" s="55">
        <f>(Table1[[#This Row],[Exp. Lead time]]-N1910)^2</f>
        <v>50.005102040816396</v>
      </c>
      <c r="P1910" s="55">
        <v>50.005102040816396</v>
      </c>
      <c r="Q1910" s="55">
        <f>1.64*SQRT(Table1[[#This Row],[Lead Time (days)]]*(M1910^2)+Table1[[#This Row],[APU
(units)]]*P1910)</f>
        <v>698.00814217689867</v>
      </c>
      <c r="R1910" s="58">
        <f>Table1[[#This Row],[Safety Stock]]+(E1910/30)*Table1[[#This Row],[Lead Time (days)]]</f>
        <v>4345.6081421768986</v>
      </c>
      <c r="S1910" s="58" t="str">
        <f>IF(Table1[[#This Row],[On Hand Stock (units)]]&gt;R1910,"yes","no")</f>
        <v>no</v>
      </c>
      <c r="T1910" s="59">
        <f>Table1[[#This Row],[On Hand Stock (units)]]-J1910</f>
        <v>-3951.8911526932297</v>
      </c>
      <c r="U1910" s="59">
        <f>Table1[[#This Row],[Exp. Lead time]]*Table1[[#This Row],[APU
(units)]]/30</f>
        <v>5210.8571428571431</v>
      </c>
      <c r="V1910" s="59">
        <f>Table1[[#This Row],[On Hand Stock (units)]]+U1910</f>
        <v>8554.1659901639141</v>
      </c>
      <c r="W1910" s="59" t="str">
        <f>IF(Table1[[#This Row],[On hand quantity after purchase]]&gt;Table1[[#This Row],[APU  Projection for oct]],"Yes","No")</f>
        <v>Yes</v>
      </c>
      <c r="X1910" s="59">
        <f>AE1910-Table1[[#This Row],[On Hand Stock (units)]]</f>
        <v>433616.54873749329</v>
      </c>
      <c r="Y1910" s="59">
        <f>MAX(Table1[[#This Row],[Qty required to meet next quarter]],Table1[[#This Row],[MOQ/One lead time demand]])</f>
        <v>433616.54873749329</v>
      </c>
      <c r="Z1910" s="59">
        <f>Table1[[#This Row],[Qty to purchase]]*Table1[[#This Row],[Std. Price ($)]]</f>
        <v>5601865.7425302034</v>
      </c>
      <c r="AA1910" s="59"/>
      <c r="AB1910" s="59"/>
      <c r="AC1910" s="61">
        <f>Table1[[#This Row],[On Hand Stock (units)]]-(12*Table1[[#This Row],[APU
(units)]])</f>
        <v>-36448.691152693231</v>
      </c>
      <c r="AD1910" s="64">
        <v>33823.199999999997</v>
      </c>
      <c r="AE1910" s="65">
        <f>AD1910*Table1[[#This Row],[Std. Price ($)]]</f>
        <v>436959.85758480005</v>
      </c>
    </row>
    <row r="1911" spans="1:31" ht="18.5" x14ac:dyDescent="0.35">
      <c r="A1911" s="46">
        <v>43887.930399201214</v>
      </c>
      <c r="B1911" s="47">
        <v>6.7692900000000007</v>
      </c>
      <c r="C1911" s="47">
        <v>89048.395800302533</v>
      </c>
      <c r="D1911" s="47">
        <f>Table1[[#This Row],[On-Hand Stock ($)]]/Table1[[#This Row],[Std. Price ($)]]</f>
        <v>13154.761548153872</v>
      </c>
      <c r="E1911" s="48">
        <v>2862</v>
      </c>
      <c r="F1911" s="49">
        <v>-0.7</v>
      </c>
      <c r="G1911" s="48">
        <v>0.82</v>
      </c>
      <c r="H1911" s="48">
        <v>1.21</v>
      </c>
      <c r="I1911" s="48">
        <v>87</v>
      </c>
      <c r="J1911" s="55">
        <f>Table1[[#This Row],[APU
(units)]]+(Table1[[#This Row],[APU Trend]]*Table1[[#This Row],[APU
(units)]])</f>
        <v>858.60000000000014</v>
      </c>
      <c r="K1911" s="55" t="str">
        <f>IF(Table1[[#This Row],[On Hand Stock (units)]]&gt;J1911,"Yes","No")</f>
        <v>Yes</v>
      </c>
      <c r="L1911" s="55">
        <f>Table1[[#This Row],[Lead Time (days)]]/Table1[[#This Row],[S-OTD]]</f>
        <v>106.09756097560977</v>
      </c>
      <c r="M1911" s="55">
        <f>(Table1[[#This Row],[Demand variability (COV)]]/100)*E1911</f>
        <v>34.630200000000002</v>
      </c>
      <c r="N1911" s="55">
        <f>AVERAGE(Table1[[#This Row],[Lead Time (days)]],Table1[[#This Row],[Exp. Lead time]])</f>
        <v>96.548780487804891</v>
      </c>
      <c r="O1911" s="55">
        <f>(Table1[[#This Row],[Exp. Lead time]]-N1911)^2</f>
        <v>91.179208804283135</v>
      </c>
      <c r="P1911" s="55">
        <v>91.179208804283135</v>
      </c>
      <c r="Q1911" s="55">
        <f>1.64*SQRT(Table1[[#This Row],[Lead Time (days)]]*(M1911^2)+Table1[[#This Row],[APU
(units)]]*P1911)</f>
        <v>991.20290898168275</v>
      </c>
      <c r="R1911" s="58">
        <f>Table1[[#This Row],[Safety Stock]]+(E1911/30)*Table1[[#This Row],[Lead Time (days)]]</f>
        <v>9291.0029089816835</v>
      </c>
      <c r="S1911" s="58" t="str">
        <f>IF(Table1[[#This Row],[On Hand Stock (units)]]&gt;R1911,"yes","no")</f>
        <v>yes</v>
      </c>
      <c r="T1911" s="59">
        <f>Table1[[#This Row],[On Hand Stock (units)]]-J1911</f>
        <v>12296.161548153872</v>
      </c>
      <c r="U1911" s="59">
        <f>Table1[[#This Row],[Exp. Lead time]]*Table1[[#This Row],[APU
(units)]]/30</f>
        <v>10121.707317073171</v>
      </c>
      <c r="V1911" s="59">
        <f>Table1[[#This Row],[On Hand Stock (units)]]+U1911</f>
        <v>23276.468865227042</v>
      </c>
      <c r="W1911" s="59" t="str">
        <f>IF(Table1[[#This Row],[On hand quantity after purchase]]&gt;Table1[[#This Row],[APU  Projection for oct]],"Yes","No")</f>
        <v>Yes</v>
      </c>
      <c r="X1911" s="59">
        <f>AE1911-Table1[[#This Row],[On Hand Stock (units)]]</f>
        <v>-36403.211124153866</v>
      </c>
      <c r="Y1911" s="59">
        <f>MAX(Table1[[#This Row],[Qty required to meet next quarter]],Table1[[#This Row],[MOQ/One lead time demand]])</f>
        <v>10121.707317073171</v>
      </c>
      <c r="Z1911" s="59">
        <f>Table1[[#This Row],[Qty to purchase]]*Table1[[#This Row],[Std. Price ($)]]</f>
        <v>68516.772124390249</v>
      </c>
      <c r="AA1911" s="59"/>
      <c r="AB1911" s="59"/>
      <c r="AC1911" s="61">
        <f>Table1[[#This Row],[On Hand Stock (units)]]-(12*Table1[[#This Row],[APU
(units)]])</f>
        <v>-21189.238451846126</v>
      </c>
      <c r="AD1911" s="64">
        <v>-3434.3999999999987</v>
      </c>
      <c r="AE1911" s="65">
        <f>AD1911*Table1[[#This Row],[Std. Price ($)]]</f>
        <v>-23248.449575999995</v>
      </c>
    </row>
    <row r="1912" spans="1:31" ht="18.5" x14ac:dyDescent="0.35">
      <c r="A1912" s="46">
        <v>67863.270043267359</v>
      </c>
      <c r="B1912" s="47">
        <v>5.7053700000000003</v>
      </c>
      <c r="C1912" s="47">
        <v>6437.6455130498762</v>
      </c>
      <c r="D1912" s="47">
        <f>Table1[[#This Row],[On-Hand Stock ($)]]/Table1[[#This Row],[Std. Price ($)]]</f>
        <v>1128.3484704848022</v>
      </c>
      <c r="E1912" s="48">
        <v>2984</v>
      </c>
      <c r="F1912" s="49">
        <v>0.5</v>
      </c>
      <c r="G1912" s="48">
        <v>0.85</v>
      </c>
      <c r="H1912" s="48">
        <v>0.62</v>
      </c>
      <c r="I1912" s="48">
        <v>12</v>
      </c>
      <c r="J1912" s="55">
        <f>Table1[[#This Row],[APU
(units)]]+(Table1[[#This Row],[APU Trend]]*Table1[[#This Row],[APU
(units)]])</f>
        <v>4476</v>
      </c>
      <c r="K1912" s="55" t="str">
        <f>IF(Table1[[#This Row],[On Hand Stock (units)]]&gt;J1912,"Yes","No")</f>
        <v>No</v>
      </c>
      <c r="L1912" s="55">
        <f>Table1[[#This Row],[Lead Time (days)]]/Table1[[#This Row],[S-OTD]]</f>
        <v>14.117647058823529</v>
      </c>
      <c r="M1912" s="55">
        <f>(Table1[[#This Row],[Demand variability (COV)]]/100)*E1912</f>
        <v>18.500799999999998</v>
      </c>
      <c r="N1912" s="55">
        <f>AVERAGE(Table1[[#This Row],[Lead Time (days)]],Table1[[#This Row],[Exp. Lead time]])</f>
        <v>13.058823529411764</v>
      </c>
      <c r="O1912" s="55">
        <f>(Table1[[#This Row],[Exp. Lead time]]-N1912)^2</f>
        <v>1.1211072664359858</v>
      </c>
      <c r="P1912" s="55">
        <v>1.1211072664359858</v>
      </c>
      <c r="Q1912" s="55">
        <f>1.64*SQRT(Table1[[#This Row],[Lead Time (days)]]*(M1912^2)+Table1[[#This Row],[APU
(units)]]*P1912)</f>
        <v>141.57996890921368</v>
      </c>
      <c r="R1912" s="58">
        <f>Table1[[#This Row],[Safety Stock]]+(E1912/30)*Table1[[#This Row],[Lead Time (days)]]</f>
        <v>1335.1799689092136</v>
      </c>
      <c r="S1912" s="58" t="str">
        <f>IF(Table1[[#This Row],[On Hand Stock (units)]]&gt;R1912,"yes","no")</f>
        <v>no</v>
      </c>
      <c r="T1912" s="59">
        <f>Table1[[#This Row],[On Hand Stock (units)]]-J1912</f>
        <v>-3347.6515295151976</v>
      </c>
      <c r="U1912" s="59">
        <f>Table1[[#This Row],[Exp. Lead time]]*Table1[[#This Row],[APU
(units)]]/30</f>
        <v>1404.2352941176471</v>
      </c>
      <c r="V1912" s="59">
        <f>Table1[[#This Row],[On Hand Stock (units)]]+U1912</f>
        <v>2532.5837646024493</v>
      </c>
      <c r="W1912" s="59" t="str">
        <f>IF(Table1[[#This Row],[On hand quantity after purchase]]&gt;Table1[[#This Row],[APU  Projection for oct]],"Yes","No")</f>
        <v>No</v>
      </c>
      <c r="X1912" s="59">
        <f>AE1912-Table1[[#This Row],[On Hand Stock (units)]]</f>
        <v>101020.5960095152</v>
      </c>
      <c r="Y1912" s="59">
        <f>MAX(Table1[[#This Row],[Qty required to meet next quarter]],Table1[[#This Row],[MOQ/One lead time demand]])</f>
        <v>101020.5960095152</v>
      </c>
      <c r="Z1912" s="59">
        <f>Table1[[#This Row],[Qty to purchase]]*Table1[[#This Row],[Std. Price ($)]]</f>
        <v>576359.87785480777</v>
      </c>
      <c r="AA1912" s="59"/>
      <c r="AB1912" s="59"/>
      <c r="AC1912" s="61">
        <f>Table1[[#This Row],[On Hand Stock (units)]]-(12*Table1[[#This Row],[APU
(units)]])</f>
        <v>-34679.651529515198</v>
      </c>
      <c r="AD1912" s="64">
        <v>17904</v>
      </c>
      <c r="AE1912" s="65">
        <f>AD1912*Table1[[#This Row],[Std. Price ($)]]</f>
        <v>102148.94448000001</v>
      </c>
    </row>
    <row r="1913" spans="1:31" ht="18.5" x14ac:dyDescent="0.35">
      <c r="A1913" s="46">
        <v>69222.790908574432</v>
      </c>
      <c r="B1913" s="47">
        <v>5.8924360000000009</v>
      </c>
      <c r="C1913" s="47">
        <v>5243.6020908490091</v>
      </c>
      <c r="D1913" s="47">
        <f>Table1[[#This Row],[On-Hand Stock ($)]]/Table1[[#This Row],[Std. Price ($)]]</f>
        <v>889.88698237011113</v>
      </c>
      <c r="E1913" s="48">
        <v>2734</v>
      </c>
      <c r="F1913" s="49">
        <v>0.2</v>
      </c>
      <c r="G1913" s="48">
        <v>0.8</v>
      </c>
      <c r="H1913" s="48">
        <v>0.28999999999999998</v>
      </c>
      <c r="I1913" s="48">
        <v>16</v>
      </c>
      <c r="J1913" s="55">
        <f>Table1[[#This Row],[APU
(units)]]+(Table1[[#This Row],[APU Trend]]*Table1[[#This Row],[APU
(units)]])</f>
        <v>3280.8</v>
      </c>
      <c r="K1913" s="55" t="str">
        <f>IF(Table1[[#This Row],[On Hand Stock (units)]]&gt;J1913,"Yes","No")</f>
        <v>No</v>
      </c>
      <c r="L1913" s="55">
        <f>Table1[[#This Row],[Lead Time (days)]]/Table1[[#This Row],[S-OTD]]</f>
        <v>20</v>
      </c>
      <c r="M1913" s="55">
        <f>(Table1[[#This Row],[Demand variability (COV)]]/100)*E1913</f>
        <v>7.9285999999999994</v>
      </c>
      <c r="N1913" s="55">
        <f>AVERAGE(Table1[[#This Row],[Lead Time (days)]],Table1[[#This Row],[Exp. Lead time]])</f>
        <v>18</v>
      </c>
      <c r="O1913" s="55">
        <f>(Table1[[#This Row],[Exp. Lead time]]-N1913)^2</f>
        <v>4</v>
      </c>
      <c r="P1913" s="55">
        <v>4</v>
      </c>
      <c r="Q1913" s="55">
        <f>1.64*SQRT(Table1[[#This Row],[Lead Time (days)]]*(M1913^2)+Table1[[#This Row],[APU
(units)]]*P1913)</f>
        <v>179.2168345857371</v>
      </c>
      <c r="R1913" s="58">
        <f>Table1[[#This Row],[Safety Stock]]+(E1913/30)*Table1[[#This Row],[Lead Time (days)]]</f>
        <v>1637.3501679190706</v>
      </c>
      <c r="S1913" s="58" t="str">
        <f>IF(Table1[[#This Row],[On Hand Stock (units)]]&gt;R1913,"yes","no")</f>
        <v>no</v>
      </c>
      <c r="T1913" s="59">
        <f>Table1[[#This Row],[On Hand Stock (units)]]-J1913</f>
        <v>-2390.9130176298891</v>
      </c>
      <c r="U1913" s="59">
        <f>Table1[[#This Row],[Exp. Lead time]]*Table1[[#This Row],[APU
(units)]]/30</f>
        <v>1822.6666666666667</v>
      </c>
      <c r="V1913" s="59">
        <f>Table1[[#This Row],[On Hand Stock (units)]]+U1913</f>
        <v>2712.5536490367776</v>
      </c>
      <c r="W1913" s="59" t="str">
        <f>IF(Table1[[#This Row],[On hand quantity after purchase]]&gt;Table1[[#This Row],[APU  Projection for oct]],"Yes","No")</f>
        <v>No</v>
      </c>
      <c r="X1913" s="59">
        <f>AE1913-Table1[[#This Row],[On Hand Stock (units)]]</f>
        <v>66771.777118429905</v>
      </c>
      <c r="Y1913" s="59">
        <f>MAX(Table1[[#This Row],[Qty required to meet next quarter]],Table1[[#This Row],[MOQ/One lead time demand]])</f>
        <v>66771.777118429905</v>
      </c>
      <c r="Z1913" s="59">
        <f>Table1[[#This Row],[Qty to purchase]]*Table1[[#This Row],[Std. Price ($)]]</f>
        <v>393448.42327661271</v>
      </c>
      <c r="AA1913" s="59"/>
      <c r="AB1913" s="59"/>
      <c r="AC1913" s="61">
        <f>Table1[[#This Row],[On Hand Stock (units)]]-(12*Table1[[#This Row],[APU
(units)]])</f>
        <v>-31918.11301762989</v>
      </c>
      <c r="AD1913" s="64">
        <v>11482.800000000001</v>
      </c>
      <c r="AE1913" s="65">
        <f>AD1913*Table1[[#This Row],[Std. Price ($)]]</f>
        <v>67661.664100800015</v>
      </c>
    </row>
    <row r="1914" spans="1:31" ht="18.5" x14ac:dyDescent="0.35">
      <c r="A1914" s="46">
        <v>64275.437977269175</v>
      </c>
      <c r="B1914" s="47">
        <v>6.5003950000000001</v>
      </c>
      <c r="C1914" s="47">
        <v>38129.49148784946</v>
      </c>
      <c r="D1914" s="47">
        <f>Table1[[#This Row],[On-Hand Stock ($)]]/Table1[[#This Row],[Std. Price ($)]]</f>
        <v>5865.7191582741443</v>
      </c>
      <c r="E1914" s="48">
        <v>3348</v>
      </c>
      <c r="F1914" s="49">
        <v>0.6</v>
      </c>
      <c r="G1914" s="48">
        <v>0.82</v>
      </c>
      <c r="H1914" s="48">
        <v>0.6</v>
      </c>
      <c r="I1914" s="48">
        <v>58</v>
      </c>
      <c r="J1914" s="55">
        <f>Table1[[#This Row],[APU
(units)]]+(Table1[[#This Row],[APU Trend]]*Table1[[#This Row],[APU
(units)]])</f>
        <v>5356.8</v>
      </c>
      <c r="K1914" s="55" t="str">
        <f>IF(Table1[[#This Row],[On Hand Stock (units)]]&gt;J1914,"Yes","No")</f>
        <v>Yes</v>
      </c>
      <c r="L1914" s="55">
        <f>Table1[[#This Row],[Lead Time (days)]]/Table1[[#This Row],[S-OTD]]</f>
        <v>70.731707317073173</v>
      </c>
      <c r="M1914" s="55">
        <f>(Table1[[#This Row],[Demand variability (COV)]]/100)*E1914</f>
        <v>20.088000000000001</v>
      </c>
      <c r="N1914" s="55">
        <f>AVERAGE(Table1[[#This Row],[Lead Time (days)]],Table1[[#This Row],[Exp. Lead time]])</f>
        <v>64.365853658536594</v>
      </c>
      <c r="O1914" s="55">
        <f>(Table1[[#This Row],[Exp. Lead time]]-N1914)^2</f>
        <v>40.524092801903556</v>
      </c>
      <c r="P1914" s="55">
        <v>40.524092801903556</v>
      </c>
      <c r="Q1914" s="55">
        <f>1.64*SQRT(Table1[[#This Row],[Lead Time (days)]]*(M1914^2)+Table1[[#This Row],[APU
(units)]]*P1914)</f>
        <v>654.10978403874867</v>
      </c>
      <c r="R1914" s="58">
        <f>Table1[[#This Row],[Safety Stock]]+(E1914/30)*Table1[[#This Row],[Lead Time (days)]]</f>
        <v>7126.9097840387476</v>
      </c>
      <c r="S1914" s="58" t="str">
        <f>IF(Table1[[#This Row],[On Hand Stock (units)]]&gt;R1914,"yes","no")</f>
        <v>no</v>
      </c>
      <c r="T1914" s="59">
        <f>Table1[[#This Row],[On Hand Stock (units)]]-J1914</f>
        <v>508.91915827414414</v>
      </c>
      <c r="U1914" s="59">
        <f>Table1[[#This Row],[Exp. Lead time]]*Table1[[#This Row],[APU
(units)]]/30</f>
        <v>7893.6585365853662</v>
      </c>
      <c r="V1914" s="59">
        <f>Table1[[#This Row],[On Hand Stock (units)]]+U1914</f>
        <v>13759.377694859511</v>
      </c>
      <c r="W1914" s="59" t="str">
        <f>IF(Table1[[#This Row],[On hand quantity after purchase]]&gt;Table1[[#This Row],[APU  Projection for oct]],"Yes","No")</f>
        <v>Yes</v>
      </c>
      <c r="X1914" s="59">
        <f>AE1914-Table1[[#This Row],[On Hand Stock (units)]]</f>
        <v>137772.20907772589</v>
      </c>
      <c r="Y1914" s="59">
        <f>MAX(Table1[[#This Row],[Qty required to meet next quarter]],Table1[[#This Row],[MOQ/One lead time demand]])</f>
        <v>137772.20907772589</v>
      </c>
      <c r="Z1914" s="59">
        <f>Table1[[#This Row],[Qty to purchase]]*Table1[[#This Row],[Std. Price ($)]]</f>
        <v>895573.77902780403</v>
      </c>
      <c r="AA1914" s="59"/>
      <c r="AB1914" s="59"/>
      <c r="AC1914" s="61">
        <f>Table1[[#This Row],[On Hand Stock (units)]]-(12*Table1[[#This Row],[APU
(units)]])</f>
        <v>-34310.280841725857</v>
      </c>
      <c r="AD1914" s="64">
        <v>22096.800000000003</v>
      </c>
      <c r="AE1914" s="65">
        <f>AD1914*Table1[[#This Row],[Std. Price ($)]]</f>
        <v>143637.92823600004</v>
      </c>
    </row>
    <row r="1915" spans="1:31" ht="18.5" x14ac:dyDescent="0.35">
      <c r="A1915" s="46">
        <v>37405.543467856696</v>
      </c>
      <c r="B1915" s="47">
        <v>7.4629390000000004</v>
      </c>
      <c r="C1915" s="47">
        <v>151412.45535726156</v>
      </c>
      <c r="D1915" s="47">
        <f>Table1[[#This Row],[On-Hand Stock ($)]]/Table1[[#This Row],[Std. Price ($)]]</f>
        <v>20288.582736273409</v>
      </c>
      <c r="E1915" s="48">
        <v>5240</v>
      </c>
      <c r="F1915" s="49">
        <v>0.2</v>
      </c>
      <c r="G1915" s="48">
        <v>1</v>
      </c>
      <c r="H1915" s="48">
        <v>1.39</v>
      </c>
      <c r="I1915" s="48">
        <v>66</v>
      </c>
      <c r="J1915" s="55">
        <f>Table1[[#This Row],[APU
(units)]]+(Table1[[#This Row],[APU Trend]]*Table1[[#This Row],[APU
(units)]])</f>
        <v>6288</v>
      </c>
      <c r="K1915" s="55" t="str">
        <f>IF(Table1[[#This Row],[On Hand Stock (units)]]&gt;J1915,"Yes","No")</f>
        <v>Yes</v>
      </c>
      <c r="L1915" s="55">
        <f>Table1[[#This Row],[Lead Time (days)]]/Table1[[#This Row],[S-OTD]]</f>
        <v>66</v>
      </c>
      <c r="M1915" s="55">
        <f>(Table1[[#This Row],[Demand variability (COV)]]/100)*E1915</f>
        <v>72.835999999999999</v>
      </c>
      <c r="N1915" s="55">
        <f>AVERAGE(Table1[[#This Row],[Lead Time (days)]],Table1[[#This Row],[Exp. Lead time]])</f>
        <v>66</v>
      </c>
      <c r="O1915" s="55">
        <f>(Table1[[#This Row],[Exp. Lead time]]-N1915)^2</f>
        <v>0</v>
      </c>
      <c r="P1915" s="55">
        <v>0</v>
      </c>
      <c r="Q1915" s="55">
        <f>1.64*SQRT(Table1[[#This Row],[Lead Time (days)]]*(M1915^2)+Table1[[#This Row],[APU
(units)]]*P1915)</f>
        <v>970.42483643370622</v>
      </c>
      <c r="R1915" s="58">
        <f>Table1[[#This Row],[Safety Stock]]+(E1915/30)*Table1[[#This Row],[Lead Time (days)]]</f>
        <v>12498.424836433705</v>
      </c>
      <c r="S1915" s="58" t="str">
        <f>IF(Table1[[#This Row],[On Hand Stock (units)]]&gt;R1915,"yes","no")</f>
        <v>yes</v>
      </c>
      <c r="T1915" s="59">
        <f>Table1[[#This Row],[On Hand Stock (units)]]-J1915</f>
        <v>14000.582736273409</v>
      </c>
      <c r="U1915" s="59">
        <f>Table1[[#This Row],[Exp. Lead time]]*Table1[[#This Row],[APU
(units)]]/30</f>
        <v>11528</v>
      </c>
      <c r="V1915" s="59">
        <f>Table1[[#This Row],[On Hand Stock (units)]]+U1915</f>
        <v>31816.582736273409</v>
      </c>
      <c r="W1915" s="59" t="str">
        <f>IF(Table1[[#This Row],[On hand quantity after purchase]]&gt;Table1[[#This Row],[APU  Projection for oct]],"Yes","No")</f>
        <v>Yes</v>
      </c>
      <c r="X1915" s="59">
        <f>AE1915-Table1[[#This Row],[On Hand Stock (units)]]</f>
        <v>143955.77877572659</v>
      </c>
      <c r="Y1915" s="59">
        <f>MAX(Table1[[#This Row],[Qty required to meet next quarter]],Table1[[#This Row],[MOQ/One lead time demand]])</f>
        <v>143955.77877572659</v>
      </c>
      <c r="Z1915" s="59">
        <f>Table1[[#This Row],[Qty to purchase]]*Table1[[#This Row],[Std. Price ($)]]</f>
        <v>1074333.1957007423</v>
      </c>
      <c r="AA1915" s="59"/>
      <c r="AB1915" s="59"/>
      <c r="AC1915" s="61">
        <f>Table1[[#This Row],[On Hand Stock (units)]]-(12*Table1[[#This Row],[APU
(units)]])</f>
        <v>-42591.417263726587</v>
      </c>
      <c r="AD1915" s="64">
        <v>22008</v>
      </c>
      <c r="AE1915" s="65">
        <f>AD1915*Table1[[#This Row],[Std. Price ($)]]</f>
        <v>164244.361512</v>
      </c>
    </row>
    <row r="1916" spans="1:31" ht="18.5" x14ac:dyDescent="0.35">
      <c r="A1916" s="46">
        <v>51157.756229457606</v>
      </c>
      <c r="B1916" s="47">
        <v>10.373506000000001</v>
      </c>
      <c r="C1916" s="47">
        <v>112237.43003908514</v>
      </c>
      <c r="D1916" s="47">
        <f>Table1[[#This Row],[On-Hand Stock ($)]]/Table1[[#This Row],[Std. Price ($)]]</f>
        <v>10819.623571730246</v>
      </c>
      <c r="E1916" s="48">
        <v>4746</v>
      </c>
      <c r="F1916" s="49">
        <v>0.2</v>
      </c>
      <c r="G1916" s="48">
        <v>1</v>
      </c>
      <c r="H1916" s="48">
        <v>0.8</v>
      </c>
      <c r="I1916" s="48">
        <v>66</v>
      </c>
      <c r="J1916" s="55">
        <f>Table1[[#This Row],[APU
(units)]]+(Table1[[#This Row],[APU Trend]]*Table1[[#This Row],[APU
(units)]])</f>
        <v>5695.2</v>
      </c>
      <c r="K1916" s="55" t="str">
        <f>IF(Table1[[#This Row],[On Hand Stock (units)]]&gt;J1916,"Yes","No")</f>
        <v>Yes</v>
      </c>
      <c r="L1916" s="55">
        <f>Table1[[#This Row],[Lead Time (days)]]/Table1[[#This Row],[S-OTD]]</f>
        <v>66</v>
      </c>
      <c r="M1916" s="55">
        <f>(Table1[[#This Row],[Demand variability (COV)]]/100)*E1916</f>
        <v>37.968000000000004</v>
      </c>
      <c r="N1916" s="55">
        <f>AVERAGE(Table1[[#This Row],[Lead Time (days)]],Table1[[#This Row],[Exp. Lead time]])</f>
        <v>66</v>
      </c>
      <c r="O1916" s="55">
        <f>(Table1[[#This Row],[Exp. Lead time]]-N1916)^2</f>
        <v>0</v>
      </c>
      <c r="P1916" s="55">
        <v>0</v>
      </c>
      <c r="Q1916" s="55">
        <f>1.64*SQRT(Table1[[#This Row],[Lead Time (days)]]*(M1916^2)+Table1[[#This Row],[APU
(units)]]*P1916)</f>
        <v>505.86372384143777</v>
      </c>
      <c r="R1916" s="58">
        <f>Table1[[#This Row],[Safety Stock]]+(E1916/30)*Table1[[#This Row],[Lead Time (days)]]</f>
        <v>10947.063723841437</v>
      </c>
      <c r="S1916" s="58" t="str">
        <f>IF(Table1[[#This Row],[On Hand Stock (units)]]&gt;R1916,"yes","no")</f>
        <v>no</v>
      </c>
      <c r="T1916" s="59">
        <f>Table1[[#This Row],[On Hand Stock (units)]]-J1916</f>
        <v>5124.4235717302463</v>
      </c>
      <c r="U1916" s="59">
        <f>Table1[[#This Row],[Exp. Lead time]]*Table1[[#This Row],[APU
(units)]]/30</f>
        <v>10441.200000000001</v>
      </c>
      <c r="V1916" s="59">
        <f>Table1[[#This Row],[On Hand Stock (units)]]+U1916</f>
        <v>21260.823571730245</v>
      </c>
      <c r="W1916" s="59" t="str">
        <f>IF(Table1[[#This Row],[On hand quantity after purchase]]&gt;Table1[[#This Row],[APU  Projection for oct]],"Yes","No")</f>
        <v>Yes</v>
      </c>
      <c r="X1916" s="59">
        <f>AE1916-Table1[[#This Row],[On Hand Stock (units)]]</f>
        <v>195957.54622746975</v>
      </c>
      <c r="Y1916" s="59">
        <f>MAX(Table1[[#This Row],[Qty required to meet next quarter]],Table1[[#This Row],[MOQ/One lead time demand]])</f>
        <v>195957.54622746975</v>
      </c>
      <c r="Z1916" s="59">
        <f>Table1[[#This Row],[Qty to purchase]]*Table1[[#This Row],[Std. Price ($)]]</f>
        <v>2032766.7815359349</v>
      </c>
      <c r="AA1916" s="59"/>
      <c r="AB1916" s="59"/>
      <c r="AC1916" s="61">
        <f>Table1[[#This Row],[On Hand Stock (units)]]-(12*Table1[[#This Row],[APU
(units)]])</f>
        <v>-46132.376428269752</v>
      </c>
      <c r="AD1916" s="64">
        <v>19933.199999999997</v>
      </c>
      <c r="AE1916" s="65">
        <f>AD1916*Table1[[#This Row],[Std. Price ($)]]</f>
        <v>206777.1697992</v>
      </c>
    </row>
    <row r="1917" spans="1:31" ht="18.5" x14ac:dyDescent="0.35">
      <c r="A1917" s="46">
        <v>80784.069569767467</v>
      </c>
      <c r="B1917" s="47">
        <v>7.4629390000000004</v>
      </c>
      <c r="C1917" s="47">
        <v>55592.569908646787</v>
      </c>
      <c r="D1917" s="47">
        <f>Table1[[#This Row],[On-Hand Stock ($)]]/Table1[[#This Row],[Std. Price ($)]]</f>
        <v>7449.1523927298322</v>
      </c>
      <c r="E1917" s="48">
        <v>3922</v>
      </c>
      <c r="F1917" s="49">
        <v>-0.2</v>
      </c>
      <c r="G1917" s="48">
        <v>1</v>
      </c>
      <c r="H1917" s="48">
        <v>0.61</v>
      </c>
      <c r="I1917" s="48">
        <v>66</v>
      </c>
      <c r="J1917" s="55">
        <f>Table1[[#This Row],[APU
(units)]]+(Table1[[#This Row],[APU Trend]]*Table1[[#This Row],[APU
(units)]])</f>
        <v>3137.6</v>
      </c>
      <c r="K1917" s="55" t="str">
        <f>IF(Table1[[#This Row],[On Hand Stock (units)]]&gt;J1917,"Yes","No")</f>
        <v>Yes</v>
      </c>
      <c r="L1917" s="55">
        <f>Table1[[#This Row],[Lead Time (days)]]/Table1[[#This Row],[S-OTD]]</f>
        <v>66</v>
      </c>
      <c r="M1917" s="55">
        <f>(Table1[[#This Row],[Demand variability (COV)]]/100)*E1917</f>
        <v>23.924199999999999</v>
      </c>
      <c r="N1917" s="55">
        <f>AVERAGE(Table1[[#This Row],[Lead Time (days)]],Table1[[#This Row],[Exp. Lead time]])</f>
        <v>66</v>
      </c>
      <c r="O1917" s="55">
        <f>(Table1[[#This Row],[Exp. Lead time]]-N1917)^2</f>
        <v>0</v>
      </c>
      <c r="P1917" s="55">
        <v>0</v>
      </c>
      <c r="Q1917" s="55">
        <f>1.64*SQRT(Table1[[#This Row],[Lead Time (days)]]*(M1917^2)+Table1[[#This Row],[APU
(units)]]*P1917)</f>
        <v>318.75223614431428</v>
      </c>
      <c r="R1917" s="58">
        <f>Table1[[#This Row],[Safety Stock]]+(E1917/30)*Table1[[#This Row],[Lead Time (days)]]</f>
        <v>8947.1522361443131</v>
      </c>
      <c r="S1917" s="58" t="str">
        <f>IF(Table1[[#This Row],[On Hand Stock (units)]]&gt;R1917,"yes","no")</f>
        <v>no</v>
      </c>
      <c r="T1917" s="59">
        <f>Table1[[#This Row],[On Hand Stock (units)]]-J1917</f>
        <v>4311.5523927298327</v>
      </c>
      <c r="U1917" s="59">
        <f>Table1[[#This Row],[Exp. Lead time]]*Table1[[#This Row],[APU
(units)]]/30</f>
        <v>8628.4</v>
      </c>
      <c r="V1917" s="59">
        <f>Table1[[#This Row],[On Hand Stock (units)]]+U1917</f>
        <v>16077.552392729831</v>
      </c>
      <c r="W1917" s="59" t="str">
        <f>IF(Table1[[#This Row],[On hand quantity after purchase]]&gt;Table1[[#This Row],[APU  Projection for oct]],"Yes","No")</f>
        <v>Yes</v>
      </c>
      <c r="X1917" s="59">
        <f>AE1917-Table1[[#This Row],[On Hand Stock (units)]]</f>
        <v>45236.211771670161</v>
      </c>
      <c r="Y1917" s="59">
        <f>MAX(Table1[[#This Row],[Qty required to meet next quarter]],Table1[[#This Row],[MOQ/One lead time demand]])</f>
        <v>45236.211771670161</v>
      </c>
      <c r="Z1917" s="59">
        <f>Table1[[#This Row],[Qty to purchase]]*Table1[[#This Row],[Std. Price ($)]]</f>
        <v>337595.08904305636</v>
      </c>
      <c r="AA1917" s="59"/>
      <c r="AB1917" s="59"/>
      <c r="AC1917" s="61">
        <f>Table1[[#This Row],[On Hand Stock (units)]]-(12*Table1[[#This Row],[APU
(units)]])</f>
        <v>-39614.847607270167</v>
      </c>
      <c r="AD1917" s="64">
        <v>7059.5999999999985</v>
      </c>
      <c r="AE1917" s="65">
        <f>AD1917*Table1[[#This Row],[Std. Price ($)]]</f>
        <v>52685.364164399994</v>
      </c>
    </row>
    <row r="1918" spans="1:31" ht="18.5" x14ac:dyDescent="0.35">
      <c r="A1918" s="46">
        <v>76235.869535755279</v>
      </c>
      <c r="B1918" s="47">
        <v>122.10445500000002</v>
      </c>
      <c r="C1918" s="47">
        <v>575271.58525919681</v>
      </c>
      <c r="D1918" s="47">
        <f>Table1[[#This Row],[On-Hand Stock ($)]]/Table1[[#This Row],[Std. Price ($)]]</f>
        <v>4711.307095709135</v>
      </c>
      <c r="E1918" s="48">
        <v>3574</v>
      </c>
      <c r="F1918" s="49">
        <v>0.2</v>
      </c>
      <c r="G1918" s="48">
        <v>0.82</v>
      </c>
      <c r="H1918" s="48">
        <v>0.48</v>
      </c>
      <c r="I1918" s="48">
        <v>66</v>
      </c>
      <c r="J1918" s="55">
        <f>Table1[[#This Row],[APU
(units)]]+(Table1[[#This Row],[APU Trend]]*Table1[[#This Row],[APU
(units)]])</f>
        <v>4288.8</v>
      </c>
      <c r="K1918" s="55" t="str">
        <f>IF(Table1[[#This Row],[On Hand Stock (units)]]&gt;J1918,"Yes","No")</f>
        <v>Yes</v>
      </c>
      <c r="L1918" s="55">
        <f>Table1[[#This Row],[Lead Time (days)]]/Table1[[#This Row],[S-OTD]]</f>
        <v>80.487804878048792</v>
      </c>
      <c r="M1918" s="55">
        <f>(Table1[[#This Row],[Demand variability (COV)]]/100)*E1918</f>
        <v>17.155199999999997</v>
      </c>
      <c r="N1918" s="55">
        <f>AVERAGE(Table1[[#This Row],[Lead Time (days)]],Table1[[#This Row],[Exp. Lead time]])</f>
        <v>73.243902439024396</v>
      </c>
      <c r="O1918" s="55">
        <f>(Table1[[#This Row],[Exp. Lead time]]-N1918)^2</f>
        <v>52.474122546103587</v>
      </c>
      <c r="P1918" s="55">
        <v>52.474122546103587</v>
      </c>
      <c r="Q1918" s="55">
        <f>1.64*SQRT(Table1[[#This Row],[Lead Time (days)]]*(M1918^2)+Table1[[#This Row],[APU
(units)]]*P1918)</f>
        <v>746.09433421093911</v>
      </c>
      <c r="R1918" s="58">
        <f>Table1[[#This Row],[Safety Stock]]+(E1918/30)*Table1[[#This Row],[Lead Time (days)]]</f>
        <v>8608.8943342109396</v>
      </c>
      <c r="S1918" s="58" t="str">
        <f>IF(Table1[[#This Row],[On Hand Stock (units)]]&gt;R1918,"yes","no")</f>
        <v>no</v>
      </c>
      <c r="T1918" s="59">
        <f>Table1[[#This Row],[On Hand Stock (units)]]-J1918</f>
        <v>422.50709570913477</v>
      </c>
      <c r="U1918" s="59">
        <f>Table1[[#This Row],[Exp. Lead time]]*Table1[[#This Row],[APU
(units)]]/30</f>
        <v>9588.7804878048792</v>
      </c>
      <c r="V1918" s="59">
        <f>Table1[[#This Row],[On Hand Stock (units)]]+U1918</f>
        <v>14300.087583514014</v>
      </c>
      <c r="W1918" s="59" t="str">
        <f>IF(Table1[[#This Row],[On hand quantity after purchase]]&gt;Table1[[#This Row],[APU  Projection for oct]],"Yes","No")</f>
        <v>Yes</v>
      </c>
      <c r="X1918" s="59">
        <f>AE1918-Table1[[#This Row],[On Hand Stock (units)]]</f>
        <v>1828174.2460182915</v>
      </c>
      <c r="Y1918" s="59">
        <f>MAX(Table1[[#This Row],[Qty required to meet next quarter]],Table1[[#This Row],[MOQ/One lead time demand]])</f>
        <v>1828174.2460182915</v>
      </c>
      <c r="Z1918" s="59">
        <f>Table1[[#This Row],[Qty to purchase]]*Table1[[#This Row],[Std. Price ($)]]</f>
        <v>223228219.95509943</v>
      </c>
      <c r="AA1918" s="59"/>
      <c r="AB1918" s="59"/>
      <c r="AC1918" s="61">
        <f>Table1[[#This Row],[On Hand Stock (units)]]-(12*Table1[[#This Row],[APU
(units)]])</f>
        <v>-38176.692904290867</v>
      </c>
      <c r="AD1918" s="64">
        <v>15010.800000000001</v>
      </c>
      <c r="AE1918" s="65">
        <f>AD1918*Table1[[#This Row],[Std. Price ($)]]</f>
        <v>1832885.5531140005</v>
      </c>
    </row>
    <row r="1919" spans="1:31" ht="18.5" x14ac:dyDescent="0.35">
      <c r="A1919" s="46">
        <v>55531.14298324148</v>
      </c>
      <c r="B1919" s="47">
        <v>12.626658000000001</v>
      </c>
      <c r="C1919" s="47">
        <v>37030.658395237893</v>
      </c>
      <c r="D1919" s="47">
        <f>Table1[[#This Row],[On-Hand Stock ($)]]/Table1[[#This Row],[Std. Price ($)]]</f>
        <v>2932.7363103711127</v>
      </c>
      <c r="E1919" s="48">
        <v>2224</v>
      </c>
      <c r="F1919" s="49">
        <v>0.4</v>
      </c>
      <c r="G1919" s="48">
        <v>1</v>
      </c>
      <c r="H1919" s="48">
        <v>0.51</v>
      </c>
      <c r="I1919" s="48">
        <v>58</v>
      </c>
      <c r="J1919" s="55">
        <f>Table1[[#This Row],[APU
(units)]]+(Table1[[#This Row],[APU Trend]]*Table1[[#This Row],[APU
(units)]])</f>
        <v>3113.6</v>
      </c>
      <c r="K1919" s="55" t="str">
        <f>IF(Table1[[#This Row],[On Hand Stock (units)]]&gt;J1919,"Yes","No")</f>
        <v>No</v>
      </c>
      <c r="L1919" s="55">
        <f>Table1[[#This Row],[Lead Time (days)]]/Table1[[#This Row],[S-OTD]]</f>
        <v>58</v>
      </c>
      <c r="M1919" s="55">
        <f>(Table1[[#This Row],[Demand variability (COV)]]/100)*E1919</f>
        <v>11.342400000000001</v>
      </c>
      <c r="N1919" s="55">
        <f>AVERAGE(Table1[[#This Row],[Lead Time (days)]],Table1[[#This Row],[Exp. Lead time]])</f>
        <v>58</v>
      </c>
      <c r="O1919" s="55">
        <f>(Table1[[#This Row],[Exp. Lead time]]-N1919)^2</f>
        <v>0</v>
      </c>
      <c r="P1919" s="55">
        <v>0</v>
      </c>
      <c r="Q1919" s="55">
        <f>1.64*SQRT(Table1[[#This Row],[Lead Time (days)]]*(M1919^2)+Table1[[#This Row],[APU
(units)]]*P1919)</f>
        <v>141.66507759655931</v>
      </c>
      <c r="R1919" s="58">
        <f>Table1[[#This Row],[Safety Stock]]+(E1919/30)*Table1[[#This Row],[Lead Time (days)]]</f>
        <v>4441.3984109298926</v>
      </c>
      <c r="S1919" s="58" t="str">
        <f>IF(Table1[[#This Row],[On Hand Stock (units)]]&gt;R1919,"yes","no")</f>
        <v>no</v>
      </c>
      <c r="T1919" s="59">
        <f>Table1[[#This Row],[On Hand Stock (units)]]-J1919</f>
        <v>-180.86368962888719</v>
      </c>
      <c r="U1919" s="59">
        <f>Table1[[#This Row],[Exp. Lead time]]*Table1[[#This Row],[APU
(units)]]/30</f>
        <v>4299.7333333333336</v>
      </c>
      <c r="V1919" s="59">
        <f>Table1[[#This Row],[On Hand Stock (units)]]+U1919</f>
        <v>7232.4696437044458</v>
      </c>
      <c r="W1919" s="59" t="str">
        <f>IF(Table1[[#This Row],[On hand quantity after purchase]]&gt;Table1[[#This Row],[APU  Projection for oct]],"Yes","No")</f>
        <v>Yes</v>
      </c>
      <c r="X1919" s="59">
        <f>AE1919-Table1[[#This Row],[On Hand Stock (units)]]</f>
        <v>148708.37560642889</v>
      </c>
      <c r="Y1919" s="59">
        <f>MAX(Table1[[#This Row],[Qty required to meet next quarter]],Table1[[#This Row],[MOQ/One lead time demand]])</f>
        <v>148708.37560642889</v>
      </c>
      <c r="Z1919" s="59">
        <f>Table1[[#This Row],[Qty to purchase]]*Table1[[#This Row],[Std. Price ($)]]</f>
        <v>1877689.8005179204</v>
      </c>
      <c r="AA1919" s="59"/>
      <c r="AB1919" s="59"/>
      <c r="AC1919" s="61">
        <f>Table1[[#This Row],[On Hand Stock (units)]]-(12*Table1[[#This Row],[APU
(units)]])</f>
        <v>-23755.263689628886</v>
      </c>
      <c r="AD1919" s="64">
        <v>12009.599999999999</v>
      </c>
      <c r="AE1919" s="65">
        <f>AD1919*Table1[[#This Row],[Std. Price ($)]]</f>
        <v>151641.1119168</v>
      </c>
    </row>
    <row r="1920" spans="1:31" ht="18.5" x14ac:dyDescent="0.35">
      <c r="A1920" s="46">
        <v>70588.498509166588</v>
      </c>
      <c r="B1920" s="47">
        <v>8.2307170000000003</v>
      </c>
      <c r="C1920" s="47">
        <v>8414.6781747068344</v>
      </c>
      <c r="D1920" s="47">
        <f>Table1[[#This Row],[On-Hand Stock ($)]]/Table1[[#This Row],[Std. Price ($)]]</f>
        <v>1022.3505649273125</v>
      </c>
      <c r="E1920" s="48">
        <v>2936</v>
      </c>
      <c r="F1920" s="49">
        <v>-0.4</v>
      </c>
      <c r="G1920" s="48">
        <v>0.85</v>
      </c>
      <c r="H1920" s="48">
        <v>0.28999999999999998</v>
      </c>
      <c r="I1920" s="48">
        <v>20</v>
      </c>
      <c r="J1920" s="55">
        <f>Table1[[#This Row],[APU
(units)]]+(Table1[[#This Row],[APU Trend]]*Table1[[#This Row],[APU
(units)]])</f>
        <v>1761.6</v>
      </c>
      <c r="K1920" s="55" t="str">
        <f>IF(Table1[[#This Row],[On Hand Stock (units)]]&gt;J1920,"Yes","No")</f>
        <v>No</v>
      </c>
      <c r="L1920" s="55">
        <f>Table1[[#This Row],[Lead Time (days)]]/Table1[[#This Row],[S-OTD]]</f>
        <v>23.529411764705884</v>
      </c>
      <c r="M1920" s="55">
        <f>(Table1[[#This Row],[Demand variability (COV)]]/100)*E1920</f>
        <v>8.5144000000000002</v>
      </c>
      <c r="N1920" s="55">
        <f>AVERAGE(Table1[[#This Row],[Lead Time (days)]],Table1[[#This Row],[Exp. Lead time]])</f>
        <v>21.764705882352942</v>
      </c>
      <c r="O1920" s="55">
        <f>(Table1[[#This Row],[Exp. Lead time]]-N1920)^2</f>
        <v>3.1141868512110755</v>
      </c>
      <c r="P1920" s="55">
        <v>3.1141868512110755</v>
      </c>
      <c r="Q1920" s="55">
        <f>1.64*SQRT(Table1[[#This Row],[Lead Time (days)]]*(M1920^2)+Table1[[#This Row],[APU
(units)]]*P1920)</f>
        <v>168.79379021705725</v>
      </c>
      <c r="R1920" s="58">
        <f>Table1[[#This Row],[Safety Stock]]+(E1920/30)*Table1[[#This Row],[Lead Time (days)]]</f>
        <v>2126.1271235503905</v>
      </c>
      <c r="S1920" s="58" t="str">
        <f>IF(Table1[[#This Row],[On Hand Stock (units)]]&gt;R1920,"yes","no")</f>
        <v>no</v>
      </c>
      <c r="T1920" s="59">
        <f>Table1[[#This Row],[On Hand Stock (units)]]-J1920</f>
        <v>-739.24943507268745</v>
      </c>
      <c r="U1920" s="59">
        <f>Table1[[#This Row],[Exp. Lead time]]*Table1[[#This Row],[APU
(units)]]/30</f>
        <v>2302.7450980392159</v>
      </c>
      <c r="V1920" s="59">
        <f>Table1[[#This Row],[On Hand Stock (units)]]+U1920</f>
        <v>3325.0956629665284</v>
      </c>
      <c r="W1920" s="59" t="str">
        <f>IF(Table1[[#This Row],[On hand quantity after purchase]]&gt;Table1[[#This Row],[APU  Projection for oct]],"Yes","No")</f>
        <v>Yes</v>
      </c>
      <c r="X1920" s="59">
        <f>AE1920-Table1[[#This Row],[On Hand Stock (units)]]</f>
        <v>13476.880502272681</v>
      </c>
      <c r="Y1920" s="59">
        <f>MAX(Table1[[#This Row],[Qty required to meet next quarter]],Table1[[#This Row],[MOQ/One lead time demand]])</f>
        <v>13476.880502272681</v>
      </c>
      <c r="Z1920" s="59">
        <f>Table1[[#This Row],[Qty to purchase]]*Table1[[#This Row],[Std. Price ($)]]</f>
        <v>110924.3894570243</v>
      </c>
      <c r="AA1920" s="59"/>
      <c r="AB1920" s="59"/>
      <c r="AC1920" s="61">
        <f>Table1[[#This Row],[On Hand Stock (units)]]-(12*Table1[[#This Row],[APU
(units)]])</f>
        <v>-34209.649435072686</v>
      </c>
      <c r="AD1920" s="64">
        <v>1761.599999999999</v>
      </c>
      <c r="AE1920" s="65">
        <f>AD1920*Table1[[#This Row],[Std. Price ($)]]</f>
        <v>14499.231067199993</v>
      </c>
    </row>
    <row r="1921" spans="1:31" ht="18.5" x14ac:dyDescent="0.35">
      <c r="A1921" s="46">
        <v>97735.927446637288</v>
      </c>
      <c r="B1921" s="47">
        <v>10.149964000000001</v>
      </c>
      <c r="C1921" s="47">
        <v>262331.48129789514</v>
      </c>
      <c r="D1921" s="47">
        <f>Table1[[#This Row],[On-Hand Stock ($)]]/Table1[[#This Row],[Std. Price ($)]]</f>
        <v>25845.557806697158</v>
      </c>
      <c r="E1921" s="48">
        <v>4658</v>
      </c>
      <c r="F1921" s="49">
        <v>0.6</v>
      </c>
      <c r="G1921" s="48">
        <v>0.85</v>
      </c>
      <c r="H1921" s="48">
        <v>0.68</v>
      </c>
      <c r="I1921" s="48">
        <v>181</v>
      </c>
      <c r="J1921" s="55">
        <f>Table1[[#This Row],[APU
(units)]]+(Table1[[#This Row],[APU Trend]]*Table1[[#This Row],[APU
(units)]])</f>
        <v>7452.7999999999993</v>
      </c>
      <c r="K1921" s="55" t="str">
        <f>IF(Table1[[#This Row],[On Hand Stock (units)]]&gt;J1921,"Yes","No")</f>
        <v>Yes</v>
      </c>
      <c r="L1921" s="55">
        <f>Table1[[#This Row],[Lead Time (days)]]/Table1[[#This Row],[S-OTD]]</f>
        <v>212.94117647058823</v>
      </c>
      <c r="M1921" s="55">
        <f>(Table1[[#This Row],[Demand variability (COV)]]/100)*E1921</f>
        <v>31.674400000000002</v>
      </c>
      <c r="N1921" s="55">
        <f>AVERAGE(Table1[[#This Row],[Lead Time (days)]],Table1[[#This Row],[Exp. Lead time]])</f>
        <v>196.97058823529412</v>
      </c>
      <c r="O1921" s="55">
        <f>(Table1[[#This Row],[Exp. Lead time]]-N1921)^2</f>
        <v>255.05968858131482</v>
      </c>
      <c r="P1921" s="55">
        <v>255.05968858131482</v>
      </c>
      <c r="Q1921" s="55">
        <f>1.64*SQRT(Table1[[#This Row],[Lead Time (days)]]*(M1921^2)+Table1[[#This Row],[APU
(units)]]*P1921)</f>
        <v>1919.3322027656282</v>
      </c>
      <c r="R1921" s="58">
        <f>Table1[[#This Row],[Safety Stock]]+(E1921/30)*Table1[[#This Row],[Lead Time (days)]]</f>
        <v>30022.598869432299</v>
      </c>
      <c r="S1921" s="58" t="str">
        <f>IF(Table1[[#This Row],[On Hand Stock (units)]]&gt;R1921,"yes","no")</f>
        <v>no</v>
      </c>
      <c r="T1921" s="59">
        <f>Table1[[#This Row],[On Hand Stock (units)]]-J1921</f>
        <v>18392.757806697158</v>
      </c>
      <c r="U1921" s="59">
        <f>Table1[[#This Row],[Exp. Lead time]]*Table1[[#This Row],[APU
(units)]]/30</f>
        <v>33062.666666666664</v>
      </c>
      <c r="V1921" s="59">
        <f>Table1[[#This Row],[On Hand Stock (units)]]+U1921</f>
        <v>58908.224473363822</v>
      </c>
      <c r="W1921" s="59" t="str">
        <f>IF(Table1[[#This Row],[On hand quantity after purchase]]&gt;Table1[[#This Row],[APU  Projection for oct]],"Yes","No")</f>
        <v>Yes</v>
      </c>
      <c r="X1921" s="59">
        <f>AE1921-Table1[[#This Row],[On Hand Stock (units)]]</f>
        <v>286192.75545250281</v>
      </c>
      <c r="Y1921" s="59">
        <f>MAX(Table1[[#This Row],[Qty required to meet next quarter]],Table1[[#This Row],[MOQ/One lead time demand]])</f>
        <v>286192.75545250281</v>
      </c>
      <c r="Z1921" s="59">
        <f>Table1[[#This Row],[Qty to purchase]]*Table1[[#This Row],[Std. Price ($)]]</f>
        <v>2904846.1649037073</v>
      </c>
      <c r="AA1921" s="59"/>
      <c r="AB1921" s="59"/>
      <c r="AC1921" s="61">
        <f>Table1[[#This Row],[On Hand Stock (units)]]-(12*Table1[[#This Row],[APU
(units)]])</f>
        <v>-30050.442193302842</v>
      </c>
      <c r="AD1921" s="64">
        <v>30742.799999999996</v>
      </c>
      <c r="AE1921" s="65">
        <f>AD1921*Table1[[#This Row],[Std. Price ($)]]</f>
        <v>312038.31325919996</v>
      </c>
    </row>
    <row r="1922" spans="1:31" ht="18.5" x14ac:dyDescent="0.35">
      <c r="A1922" s="46">
        <v>92696.227672244626</v>
      </c>
      <c r="B1922" s="47">
        <v>11.141856000000001</v>
      </c>
      <c r="C1922" s="47">
        <v>13972.580809921565</v>
      </c>
      <c r="D1922" s="47">
        <f>Table1[[#This Row],[On-Hand Stock ($)]]/Table1[[#This Row],[Std. Price ($)]]</f>
        <v>1254.0622325330326</v>
      </c>
      <c r="E1922" s="48">
        <v>3662</v>
      </c>
      <c r="F1922" s="49">
        <v>-0.1</v>
      </c>
      <c r="G1922" s="48">
        <v>0.83</v>
      </c>
      <c r="H1922" s="48">
        <v>0.24</v>
      </c>
      <c r="I1922" s="48">
        <v>23</v>
      </c>
      <c r="J1922" s="55">
        <f>Table1[[#This Row],[APU
(units)]]+(Table1[[#This Row],[APU Trend]]*Table1[[#This Row],[APU
(units)]])</f>
        <v>3295.8</v>
      </c>
      <c r="K1922" s="55" t="str">
        <f>IF(Table1[[#This Row],[On Hand Stock (units)]]&gt;J1922,"Yes","No")</f>
        <v>No</v>
      </c>
      <c r="L1922" s="55">
        <f>Table1[[#This Row],[Lead Time (days)]]/Table1[[#This Row],[S-OTD]]</f>
        <v>27.710843373493976</v>
      </c>
      <c r="M1922" s="55">
        <f>(Table1[[#This Row],[Demand variability (COV)]]/100)*E1922</f>
        <v>8.7887999999999984</v>
      </c>
      <c r="N1922" s="55">
        <f>AVERAGE(Table1[[#This Row],[Lead Time (days)]],Table1[[#This Row],[Exp. Lead time]])</f>
        <v>25.355421686746986</v>
      </c>
      <c r="O1922" s="55">
        <f>(Table1[[#This Row],[Exp. Lead time]]-N1922)^2</f>
        <v>5.5480113223980343</v>
      </c>
      <c r="P1922" s="55">
        <v>5.5480113223980343</v>
      </c>
      <c r="Q1922" s="55">
        <f>1.64*SQRT(Table1[[#This Row],[Lead Time (days)]]*(M1922^2)+Table1[[#This Row],[APU
(units)]]*P1922)</f>
        <v>243.76715602884204</v>
      </c>
      <c r="R1922" s="58">
        <f>Table1[[#This Row],[Safety Stock]]+(E1922/30)*Table1[[#This Row],[Lead Time (days)]]</f>
        <v>3051.3004893621755</v>
      </c>
      <c r="S1922" s="58" t="str">
        <f>IF(Table1[[#This Row],[On Hand Stock (units)]]&gt;R1922,"yes","no")</f>
        <v>no</v>
      </c>
      <c r="T1922" s="59">
        <f>Table1[[#This Row],[On Hand Stock (units)]]-J1922</f>
        <v>-2041.7377674669676</v>
      </c>
      <c r="U1922" s="59">
        <f>Table1[[#This Row],[Exp. Lead time]]*Table1[[#This Row],[APU
(units)]]/30</f>
        <v>3382.5702811244983</v>
      </c>
      <c r="V1922" s="59">
        <f>Table1[[#This Row],[On Hand Stock (units)]]+U1922</f>
        <v>4636.6325136575306</v>
      </c>
      <c r="W1922" s="59" t="str">
        <f>IF(Table1[[#This Row],[On hand quantity after purchase]]&gt;Table1[[#This Row],[APU  Projection for oct]],"Yes","No")</f>
        <v>Yes</v>
      </c>
      <c r="X1922" s="59">
        <f>AE1922-Table1[[#This Row],[On Hand Stock (units)]]</f>
        <v>96669.481780266971</v>
      </c>
      <c r="Y1922" s="59">
        <f>MAX(Table1[[#This Row],[Qty required to meet next quarter]],Table1[[#This Row],[MOQ/One lead time demand]])</f>
        <v>96669.481780266971</v>
      </c>
      <c r="Z1922" s="59">
        <f>Table1[[#This Row],[Qty to purchase]]*Table1[[#This Row],[Std. Price ($)]]</f>
        <v>1077077.4455903582</v>
      </c>
      <c r="AA1922" s="59"/>
      <c r="AB1922" s="59"/>
      <c r="AC1922" s="61">
        <f>Table1[[#This Row],[On Hand Stock (units)]]-(12*Table1[[#This Row],[APU
(units)]])</f>
        <v>-42689.937767466967</v>
      </c>
      <c r="AD1922" s="64">
        <v>8788.7999999999993</v>
      </c>
      <c r="AE1922" s="65">
        <f>AD1922*Table1[[#This Row],[Std. Price ($)]]</f>
        <v>97923.544012800005</v>
      </c>
    </row>
    <row r="1923" spans="1:31" ht="18.5" x14ac:dyDescent="0.35">
      <c r="A1923" s="46">
        <v>98395.418058658252</v>
      </c>
      <c r="B1923" s="47">
        <v>80.542110000000008</v>
      </c>
      <c r="C1923" s="47">
        <v>114227.80015709583</v>
      </c>
      <c r="D1923" s="47">
        <f>Table1[[#This Row],[On-Hand Stock ($)]]/Table1[[#This Row],[Std. Price ($)]]</f>
        <v>1418.2369962383134</v>
      </c>
      <c r="E1923" s="48">
        <v>3534</v>
      </c>
      <c r="F1923" s="49">
        <v>0.2</v>
      </c>
      <c r="G1923" s="48">
        <v>1</v>
      </c>
      <c r="H1923" s="48">
        <v>0.27</v>
      </c>
      <c r="I1923" s="48">
        <v>37</v>
      </c>
      <c r="J1923" s="55">
        <f>Table1[[#This Row],[APU
(units)]]+(Table1[[#This Row],[APU Trend]]*Table1[[#This Row],[APU
(units)]])</f>
        <v>4240.8</v>
      </c>
      <c r="K1923" s="55" t="str">
        <f>IF(Table1[[#This Row],[On Hand Stock (units)]]&gt;J1923,"Yes","No")</f>
        <v>No</v>
      </c>
      <c r="L1923" s="55">
        <f>Table1[[#This Row],[Lead Time (days)]]/Table1[[#This Row],[S-OTD]]</f>
        <v>37</v>
      </c>
      <c r="M1923" s="55">
        <f>(Table1[[#This Row],[Demand variability (COV)]]/100)*E1923</f>
        <v>9.5418000000000003</v>
      </c>
      <c r="N1923" s="55">
        <f>AVERAGE(Table1[[#This Row],[Lead Time (days)]],Table1[[#This Row],[Exp. Lead time]])</f>
        <v>37</v>
      </c>
      <c r="O1923" s="55">
        <f>(Table1[[#This Row],[Exp. Lead time]]-N1923)^2</f>
        <v>0</v>
      </c>
      <c r="P1923" s="55">
        <v>0</v>
      </c>
      <c r="Q1923" s="55">
        <f>1.64*SQRT(Table1[[#This Row],[Lead Time (days)]]*(M1923^2)+Table1[[#This Row],[APU
(units)]]*P1923)</f>
        <v>95.186425759023265</v>
      </c>
      <c r="R1923" s="58">
        <f>Table1[[#This Row],[Safety Stock]]+(E1923/30)*Table1[[#This Row],[Lead Time (days)]]</f>
        <v>4453.7864257590227</v>
      </c>
      <c r="S1923" s="58" t="str">
        <f>IF(Table1[[#This Row],[On Hand Stock (units)]]&gt;R1923,"yes","no")</f>
        <v>no</v>
      </c>
      <c r="T1923" s="59">
        <f>Table1[[#This Row],[On Hand Stock (units)]]-J1923</f>
        <v>-2822.5630037616866</v>
      </c>
      <c r="U1923" s="59">
        <f>Table1[[#This Row],[Exp. Lead time]]*Table1[[#This Row],[APU
(units)]]/30</f>
        <v>4358.6000000000004</v>
      </c>
      <c r="V1923" s="59">
        <f>Table1[[#This Row],[On Hand Stock (units)]]+U1923</f>
        <v>5776.836996238314</v>
      </c>
      <c r="W1923" s="59" t="str">
        <f>IF(Table1[[#This Row],[On hand quantity after purchase]]&gt;Table1[[#This Row],[APU  Projection for oct]],"Yes","No")</f>
        <v>Yes</v>
      </c>
      <c r="X1923" s="59">
        <f>AE1923-Table1[[#This Row],[On Hand Stock (units)]]</f>
        <v>1194052.1933117618</v>
      </c>
      <c r="Y1923" s="59">
        <f>MAX(Table1[[#This Row],[Qty required to meet next quarter]],Table1[[#This Row],[MOQ/One lead time demand]])</f>
        <v>1194052.1933117618</v>
      </c>
      <c r="Z1923" s="59">
        <f>Table1[[#This Row],[Qty to purchase]]*Table1[[#This Row],[Std. Price ($)]]</f>
        <v>96171483.099457189</v>
      </c>
      <c r="AA1923" s="59"/>
      <c r="AB1923" s="59"/>
      <c r="AC1923" s="61">
        <f>Table1[[#This Row],[On Hand Stock (units)]]-(12*Table1[[#This Row],[APU
(units)]])</f>
        <v>-40989.763003761684</v>
      </c>
      <c r="AD1923" s="64">
        <v>14842.800000000001</v>
      </c>
      <c r="AE1923" s="65">
        <f>AD1923*Table1[[#This Row],[Std. Price ($)]]</f>
        <v>1195470.4303080002</v>
      </c>
    </row>
    <row r="1924" spans="1:31" ht="18.5" x14ac:dyDescent="0.35">
      <c r="A1924" s="46">
        <v>64371.933690828009</v>
      </c>
      <c r="B1924" s="47">
        <v>5.8222890000000005</v>
      </c>
      <c r="C1924" s="47">
        <v>26702.431373793024</v>
      </c>
      <c r="D1924" s="47">
        <f>Table1[[#This Row],[On-Hand Stock ($)]]/Table1[[#This Row],[Std. Price ($)]]</f>
        <v>4586.2428632094734</v>
      </c>
      <c r="E1924" s="48">
        <v>4108</v>
      </c>
      <c r="F1924" s="49">
        <v>-0.4</v>
      </c>
      <c r="G1924" s="48">
        <v>0.7</v>
      </c>
      <c r="H1924" s="48">
        <v>0.25</v>
      </c>
      <c r="I1924" s="48">
        <v>51</v>
      </c>
      <c r="J1924" s="55">
        <f>Table1[[#This Row],[APU
(units)]]+(Table1[[#This Row],[APU Trend]]*Table1[[#This Row],[APU
(units)]])</f>
        <v>2464.8000000000002</v>
      </c>
      <c r="K1924" s="55" t="str">
        <f>IF(Table1[[#This Row],[On Hand Stock (units)]]&gt;J1924,"Yes","No")</f>
        <v>Yes</v>
      </c>
      <c r="L1924" s="55">
        <f>Table1[[#This Row],[Lead Time (days)]]/Table1[[#This Row],[S-OTD]]</f>
        <v>72.857142857142861</v>
      </c>
      <c r="M1924" s="55">
        <f>(Table1[[#This Row],[Demand variability (COV)]]/100)*E1924</f>
        <v>10.27</v>
      </c>
      <c r="N1924" s="55">
        <f>AVERAGE(Table1[[#This Row],[Lead Time (days)]],Table1[[#This Row],[Exp. Lead time]])</f>
        <v>61.928571428571431</v>
      </c>
      <c r="O1924" s="55">
        <f>(Table1[[#This Row],[Exp. Lead time]]-N1924)^2</f>
        <v>119.4336734693878</v>
      </c>
      <c r="P1924" s="55">
        <v>119.4336734693878</v>
      </c>
      <c r="Q1924" s="55">
        <f>1.64*SQRT(Table1[[#This Row],[Lead Time (days)]]*(M1924^2)+Table1[[#This Row],[APU
(units)]]*P1924)</f>
        <v>1155.0219129689851</v>
      </c>
      <c r="R1924" s="58">
        <f>Table1[[#This Row],[Safety Stock]]+(E1924/30)*Table1[[#This Row],[Lead Time (days)]]</f>
        <v>8138.6219129689853</v>
      </c>
      <c r="S1924" s="58" t="str">
        <f>IF(Table1[[#This Row],[On Hand Stock (units)]]&gt;R1924,"yes","no")</f>
        <v>no</v>
      </c>
      <c r="T1924" s="59">
        <f>Table1[[#This Row],[On Hand Stock (units)]]-J1924</f>
        <v>2121.4428632094732</v>
      </c>
      <c r="U1924" s="59">
        <f>Table1[[#This Row],[Exp. Lead time]]*Table1[[#This Row],[APU
(units)]]/30</f>
        <v>9976.5714285714294</v>
      </c>
      <c r="V1924" s="59">
        <f>Table1[[#This Row],[On Hand Stock (units)]]+U1924</f>
        <v>14562.814291780902</v>
      </c>
      <c r="W1924" s="59" t="str">
        <f>IF(Table1[[#This Row],[On hand quantity after purchase]]&gt;Table1[[#This Row],[APU  Projection for oct]],"Yes","No")</f>
        <v>Yes</v>
      </c>
      <c r="X1924" s="59">
        <f>AE1924-Table1[[#This Row],[On Hand Stock (units)]]</f>
        <v>9764.5350639905264</v>
      </c>
      <c r="Y1924" s="59">
        <f>MAX(Table1[[#This Row],[Qty required to meet next quarter]],Table1[[#This Row],[MOQ/One lead time demand]])</f>
        <v>9976.5714285714294</v>
      </c>
      <c r="Z1924" s="59">
        <f>Table1[[#This Row],[Qty to purchase]]*Table1[[#This Row],[Std. Price ($)]]</f>
        <v>58086.482086285723</v>
      </c>
      <c r="AA1924" s="59"/>
      <c r="AB1924" s="59"/>
      <c r="AC1924" s="61">
        <f>Table1[[#This Row],[On Hand Stock (units)]]-(12*Table1[[#This Row],[APU
(units)]])</f>
        <v>-44709.757136790526</v>
      </c>
      <c r="AD1924" s="64">
        <v>2464.7999999999997</v>
      </c>
      <c r="AE1924" s="65">
        <f>AD1924*Table1[[#This Row],[Std. Price ($)]]</f>
        <v>14350.777927199999</v>
      </c>
    </row>
    <row r="1925" spans="1:31" ht="18.5" x14ac:dyDescent="0.35">
      <c r="A1925" s="46">
        <v>57821.703641804786</v>
      </c>
      <c r="B1925" s="47">
        <v>17.490264</v>
      </c>
      <c r="C1925" s="47">
        <v>133868.6697796589</v>
      </c>
      <c r="D1925" s="47">
        <f>Table1[[#This Row],[On-Hand Stock ($)]]/Table1[[#This Row],[Std. Price ($)]]</f>
        <v>7653.8964637502841</v>
      </c>
      <c r="E1925" s="48">
        <v>5426</v>
      </c>
      <c r="F1925" s="49">
        <v>0.8</v>
      </c>
      <c r="G1925" s="48">
        <v>0.7</v>
      </c>
      <c r="H1925" s="48">
        <v>0.49</v>
      </c>
      <c r="I1925" s="48">
        <v>58</v>
      </c>
      <c r="J1925" s="55">
        <f>Table1[[#This Row],[APU
(units)]]+(Table1[[#This Row],[APU Trend]]*Table1[[#This Row],[APU
(units)]])</f>
        <v>9766.7999999999993</v>
      </c>
      <c r="K1925" s="55" t="str">
        <f>IF(Table1[[#This Row],[On Hand Stock (units)]]&gt;J1925,"Yes","No")</f>
        <v>No</v>
      </c>
      <c r="L1925" s="55">
        <f>Table1[[#This Row],[Lead Time (days)]]/Table1[[#This Row],[S-OTD]]</f>
        <v>82.857142857142861</v>
      </c>
      <c r="M1925" s="55">
        <f>(Table1[[#This Row],[Demand variability (COV)]]/100)*E1925</f>
        <v>26.587399999999999</v>
      </c>
      <c r="N1925" s="55">
        <f>AVERAGE(Table1[[#This Row],[Lead Time (days)]],Table1[[#This Row],[Exp. Lead time]])</f>
        <v>70.428571428571431</v>
      </c>
      <c r="O1925" s="55">
        <f>(Table1[[#This Row],[Exp. Lead time]]-N1925)^2</f>
        <v>154.4693877551021</v>
      </c>
      <c r="P1925" s="55">
        <v>154.4693877551021</v>
      </c>
      <c r="Q1925" s="55">
        <f>1.64*SQRT(Table1[[#This Row],[Lead Time (days)]]*(M1925^2)+Table1[[#This Row],[APU
(units)]]*P1925)</f>
        <v>1537.713630020264</v>
      </c>
      <c r="R1925" s="58">
        <f>Table1[[#This Row],[Safety Stock]]+(E1925/30)*Table1[[#This Row],[Lead Time (days)]]</f>
        <v>12027.98029668693</v>
      </c>
      <c r="S1925" s="58" t="str">
        <f>IF(Table1[[#This Row],[On Hand Stock (units)]]&gt;R1925,"yes","no")</f>
        <v>no</v>
      </c>
      <c r="T1925" s="59">
        <f>Table1[[#This Row],[On Hand Stock (units)]]-J1925</f>
        <v>-2112.9035362497152</v>
      </c>
      <c r="U1925" s="59">
        <f>Table1[[#This Row],[Exp. Lead time]]*Table1[[#This Row],[APU
(units)]]/30</f>
        <v>14986.095238095239</v>
      </c>
      <c r="V1925" s="59">
        <f>Table1[[#This Row],[On Hand Stock (units)]]+U1925</f>
        <v>22639.991701845523</v>
      </c>
      <c r="W1925" s="59" t="str">
        <f>IF(Table1[[#This Row],[On hand quantity after purchase]]&gt;Table1[[#This Row],[APU  Projection for oct]],"Yes","No")</f>
        <v>Yes</v>
      </c>
      <c r="X1925" s="59">
        <f>AE1925-Table1[[#This Row],[On Hand Stock (units)]]</f>
        <v>732583.04875544971</v>
      </c>
      <c r="Y1925" s="59">
        <f>MAX(Table1[[#This Row],[Qty required to meet next quarter]],Table1[[#This Row],[MOQ/One lead time demand]])</f>
        <v>732583.04875544971</v>
      </c>
      <c r="Z1925" s="59">
        <f>Table1[[#This Row],[Qty to purchase]]*Table1[[#This Row],[Std. Price ($)]]</f>
        <v>12813070.924657688</v>
      </c>
      <c r="AA1925" s="59"/>
      <c r="AB1925" s="59"/>
      <c r="AC1925" s="61">
        <f>Table1[[#This Row],[On Hand Stock (units)]]-(12*Table1[[#This Row],[APU
(units)]])</f>
        <v>-57458.103536249713</v>
      </c>
      <c r="AD1925" s="64">
        <v>42322.8</v>
      </c>
      <c r="AE1925" s="65">
        <f>AD1925*Table1[[#This Row],[Std. Price ($)]]</f>
        <v>740236.94521919999</v>
      </c>
    </row>
    <row r="1926" spans="1:31" ht="18.5" x14ac:dyDescent="0.35">
      <c r="A1926" s="46">
        <v>66249.989027692864</v>
      </c>
      <c r="B1926" s="47">
        <v>18.390493000000003</v>
      </c>
      <c r="C1926" s="47">
        <v>345098.96309433004</v>
      </c>
      <c r="D1926" s="47">
        <f>Table1[[#This Row],[On-Hand Stock ($)]]/Table1[[#This Row],[Std. Price ($)]]</f>
        <v>18765.074057249578</v>
      </c>
      <c r="E1926" s="48">
        <v>5538</v>
      </c>
      <c r="F1926" s="49">
        <v>1.5</v>
      </c>
      <c r="G1926" s="48">
        <v>0.7</v>
      </c>
      <c r="H1926" s="48">
        <v>0.7</v>
      </c>
      <c r="I1926" s="48">
        <v>108</v>
      </c>
      <c r="J1926" s="55">
        <f>Table1[[#This Row],[APU
(units)]]+(Table1[[#This Row],[APU Trend]]*Table1[[#This Row],[APU
(units)]])</f>
        <v>13845</v>
      </c>
      <c r="K1926" s="55" t="str">
        <f>IF(Table1[[#This Row],[On Hand Stock (units)]]&gt;J1926,"Yes","No")</f>
        <v>Yes</v>
      </c>
      <c r="L1926" s="55">
        <f>Table1[[#This Row],[Lead Time (days)]]/Table1[[#This Row],[S-OTD]]</f>
        <v>154.28571428571431</v>
      </c>
      <c r="M1926" s="55">
        <f>(Table1[[#This Row],[Demand variability (COV)]]/100)*E1926</f>
        <v>38.765999999999998</v>
      </c>
      <c r="N1926" s="55">
        <f>AVERAGE(Table1[[#This Row],[Lead Time (days)]],Table1[[#This Row],[Exp. Lead time]])</f>
        <v>131.14285714285717</v>
      </c>
      <c r="O1926" s="55">
        <f>(Table1[[#This Row],[Exp. Lead time]]-N1926)^2</f>
        <v>535.59183673469374</v>
      </c>
      <c r="P1926" s="55">
        <v>535.59183673469374</v>
      </c>
      <c r="Q1926" s="55">
        <f>1.64*SQRT(Table1[[#This Row],[Lead Time (days)]]*(M1926^2)+Table1[[#This Row],[APU
(units)]]*P1926)</f>
        <v>2900.7192753863892</v>
      </c>
      <c r="R1926" s="58">
        <f>Table1[[#This Row],[Safety Stock]]+(E1926/30)*Table1[[#This Row],[Lead Time (days)]]</f>
        <v>22837.519275386388</v>
      </c>
      <c r="S1926" s="58" t="str">
        <f>IF(Table1[[#This Row],[On Hand Stock (units)]]&gt;R1926,"yes","no")</f>
        <v>no</v>
      </c>
      <c r="T1926" s="59">
        <f>Table1[[#This Row],[On Hand Stock (units)]]-J1926</f>
        <v>4920.0740572495779</v>
      </c>
      <c r="U1926" s="59">
        <f>Table1[[#This Row],[Exp. Lead time]]*Table1[[#This Row],[APU
(units)]]/30</f>
        <v>28481.142857142859</v>
      </c>
      <c r="V1926" s="59">
        <f>Table1[[#This Row],[On Hand Stock (units)]]+U1926</f>
        <v>47246.21691439244</v>
      </c>
      <c r="W1926" s="59" t="str">
        <f>IF(Table1[[#This Row],[On hand quantity after purchase]]&gt;Table1[[#This Row],[APU  Projection for oct]],"Yes","No")</f>
        <v>Yes</v>
      </c>
      <c r="X1926" s="59">
        <f>AE1926-Table1[[#This Row],[On Hand Stock (units)]]</f>
        <v>1203393.5287507507</v>
      </c>
      <c r="Y1926" s="59">
        <f>MAX(Table1[[#This Row],[Qty required to meet next quarter]],Table1[[#This Row],[MOQ/One lead time demand]])</f>
        <v>1203393.5287507507</v>
      </c>
      <c r="Z1926" s="59">
        <f>Table1[[#This Row],[Qty to purchase]]*Table1[[#This Row],[Std. Price ($)]]</f>
        <v>22131000.266735982</v>
      </c>
      <c r="AA1926" s="59"/>
      <c r="AB1926" s="59"/>
      <c r="AC1926" s="61">
        <f>Table1[[#This Row],[On Hand Stock (units)]]-(12*Table1[[#This Row],[APU
(units)]])</f>
        <v>-47690.925942750422</v>
      </c>
      <c r="AD1926" s="64">
        <v>66456</v>
      </c>
      <c r="AE1926" s="65">
        <f>AD1926*Table1[[#This Row],[Std. Price ($)]]</f>
        <v>1222158.6028080003</v>
      </c>
    </row>
    <row r="1927" spans="1:31" ht="18.5" x14ac:dyDescent="0.35">
      <c r="A1927" s="46">
        <v>9755.4401367044738</v>
      </c>
      <c r="B1927" s="47">
        <v>55.595991000000005</v>
      </c>
      <c r="C1927" s="47">
        <v>113320.11318778148</v>
      </c>
      <c r="D1927" s="47">
        <f>Table1[[#This Row],[On-Hand Stock ($)]]/Table1[[#This Row],[Std. Price ($)]]</f>
        <v>2038.2785008325775</v>
      </c>
      <c r="E1927" s="48">
        <v>5764</v>
      </c>
      <c r="F1927" s="49">
        <v>0.2</v>
      </c>
      <c r="G1927" s="48">
        <v>0.78</v>
      </c>
      <c r="H1927" s="48">
        <v>0.79</v>
      </c>
      <c r="I1927" s="48">
        <v>11</v>
      </c>
      <c r="J1927" s="55">
        <f>Table1[[#This Row],[APU
(units)]]+(Table1[[#This Row],[APU Trend]]*Table1[[#This Row],[APU
(units)]])</f>
        <v>6916.8</v>
      </c>
      <c r="K1927" s="55" t="str">
        <f>IF(Table1[[#This Row],[On Hand Stock (units)]]&gt;J1927,"Yes","No")</f>
        <v>No</v>
      </c>
      <c r="L1927" s="55">
        <f>Table1[[#This Row],[Lead Time (days)]]/Table1[[#This Row],[S-OTD]]</f>
        <v>14.102564102564102</v>
      </c>
      <c r="M1927" s="55">
        <f>(Table1[[#This Row],[Demand variability (COV)]]/100)*E1927</f>
        <v>45.535600000000002</v>
      </c>
      <c r="N1927" s="55">
        <f>AVERAGE(Table1[[#This Row],[Lead Time (days)]],Table1[[#This Row],[Exp. Lead time]])</f>
        <v>12.551282051282051</v>
      </c>
      <c r="O1927" s="55">
        <f>(Table1[[#This Row],[Exp. Lead time]]-N1927)^2</f>
        <v>2.4064760026298484</v>
      </c>
      <c r="P1927" s="55">
        <v>2.4064760026298484</v>
      </c>
      <c r="Q1927" s="55">
        <f>1.64*SQRT(Table1[[#This Row],[Lead Time (days)]]*(M1927^2)+Table1[[#This Row],[APU
(units)]]*P1927)</f>
        <v>314.0903030837319</v>
      </c>
      <c r="R1927" s="58">
        <f>Table1[[#This Row],[Safety Stock]]+(E1927/30)*Table1[[#This Row],[Lead Time (days)]]</f>
        <v>2427.5569697503988</v>
      </c>
      <c r="S1927" s="58" t="str">
        <f>IF(Table1[[#This Row],[On Hand Stock (units)]]&gt;R1927,"yes","no")</f>
        <v>no</v>
      </c>
      <c r="T1927" s="59">
        <f>Table1[[#This Row],[On Hand Stock (units)]]-J1927</f>
        <v>-4878.5214991674229</v>
      </c>
      <c r="U1927" s="59">
        <f>Table1[[#This Row],[Exp. Lead time]]*Table1[[#This Row],[APU
(units)]]/30</f>
        <v>2709.5726495726494</v>
      </c>
      <c r="V1927" s="59">
        <f>Table1[[#This Row],[On Hand Stock (units)]]+U1927</f>
        <v>4747.8511504052267</v>
      </c>
      <c r="W1927" s="59" t="str">
        <f>IF(Table1[[#This Row],[On hand quantity after purchase]]&gt;Table1[[#This Row],[APU  Projection for oct]],"Yes","No")</f>
        <v>No</v>
      </c>
      <c r="X1927" s="59">
        <f>AE1927-Table1[[#This Row],[On Hand Stock (units)]]</f>
        <v>1343873.9484199677</v>
      </c>
      <c r="Y1927" s="59">
        <f>MAX(Table1[[#This Row],[Qty required to meet next quarter]],Table1[[#This Row],[MOQ/One lead time demand]])</f>
        <v>1343873.9484199677</v>
      </c>
      <c r="Z1927" s="59">
        <f>Table1[[#This Row],[Qty to purchase]]*Table1[[#This Row],[Std. Price ($)]]</f>
        <v>74714003.941490993</v>
      </c>
      <c r="AA1927" s="59"/>
      <c r="AB1927" s="59"/>
      <c r="AC1927" s="61">
        <f>Table1[[#This Row],[On Hand Stock (units)]]-(12*Table1[[#This Row],[APU
(units)]])</f>
        <v>-67129.721499167426</v>
      </c>
      <c r="AD1927" s="64">
        <v>24208.800000000003</v>
      </c>
      <c r="AE1927" s="65">
        <f>AD1927*Table1[[#This Row],[Std. Price ($)]]</f>
        <v>1345912.2269208003</v>
      </c>
    </row>
    <row r="1928" spans="1:31" ht="18.5" x14ac:dyDescent="0.35">
      <c r="A1928" s="46">
        <v>26941.506651714219</v>
      </c>
      <c r="B1928" s="47">
        <v>13.143064000000001</v>
      </c>
      <c r="C1928" s="47">
        <v>49543.265242010719</v>
      </c>
      <c r="D1928" s="47">
        <f>Table1[[#This Row],[On-Hand Stock ($)]]/Table1[[#This Row],[Std. Price ($)]]</f>
        <v>3769.5369391802942</v>
      </c>
      <c r="E1928" s="48">
        <v>5094</v>
      </c>
      <c r="F1928" s="49">
        <v>-0.2</v>
      </c>
      <c r="G1928" s="48">
        <v>0.83</v>
      </c>
      <c r="H1928" s="48">
        <v>0.44</v>
      </c>
      <c r="I1928" s="48">
        <v>35</v>
      </c>
      <c r="J1928" s="55">
        <f>Table1[[#This Row],[APU
(units)]]+(Table1[[#This Row],[APU Trend]]*Table1[[#This Row],[APU
(units)]])</f>
        <v>4075.2</v>
      </c>
      <c r="K1928" s="55" t="str">
        <f>IF(Table1[[#This Row],[On Hand Stock (units)]]&gt;J1928,"Yes","No")</f>
        <v>No</v>
      </c>
      <c r="L1928" s="55">
        <f>Table1[[#This Row],[Lead Time (days)]]/Table1[[#This Row],[S-OTD]]</f>
        <v>42.168674698795179</v>
      </c>
      <c r="M1928" s="55">
        <f>(Table1[[#This Row],[Demand variability (COV)]]/100)*E1928</f>
        <v>22.413600000000002</v>
      </c>
      <c r="N1928" s="55">
        <f>AVERAGE(Table1[[#This Row],[Lead Time (days)]],Table1[[#This Row],[Exp. Lead time]])</f>
        <v>38.584337349397586</v>
      </c>
      <c r="O1928" s="55">
        <f>(Table1[[#This Row],[Exp. Lead time]]-N1928)^2</f>
        <v>12.847474234286564</v>
      </c>
      <c r="P1928" s="55">
        <v>12.847474234286564</v>
      </c>
      <c r="Q1928" s="55">
        <f>1.64*SQRT(Table1[[#This Row],[Lead Time (days)]]*(M1928^2)+Table1[[#This Row],[APU
(units)]]*P1928)</f>
        <v>472.55900660765178</v>
      </c>
      <c r="R1928" s="58">
        <f>Table1[[#This Row],[Safety Stock]]+(E1928/30)*Table1[[#This Row],[Lead Time (days)]]</f>
        <v>6415.559006607652</v>
      </c>
      <c r="S1928" s="58" t="str">
        <f>IF(Table1[[#This Row],[On Hand Stock (units)]]&gt;R1928,"yes","no")</f>
        <v>no</v>
      </c>
      <c r="T1928" s="59">
        <f>Table1[[#This Row],[On Hand Stock (units)]]-J1928</f>
        <v>-305.66306081970561</v>
      </c>
      <c r="U1928" s="59">
        <f>Table1[[#This Row],[Exp. Lead time]]*Table1[[#This Row],[APU
(units)]]/30</f>
        <v>7160.2409638554218</v>
      </c>
      <c r="V1928" s="59">
        <f>Table1[[#This Row],[On Hand Stock (units)]]+U1928</f>
        <v>10929.777903035716</v>
      </c>
      <c r="W1928" s="59" t="str">
        <f>IF(Table1[[#This Row],[On hand quantity after purchase]]&gt;Table1[[#This Row],[APU  Projection for oct]],"Yes","No")</f>
        <v>Yes</v>
      </c>
      <c r="X1928" s="59">
        <f>AE1928-Table1[[#This Row],[On Hand Stock (units)]]</f>
        <v>116741.84548961969</v>
      </c>
      <c r="Y1928" s="59">
        <f>MAX(Table1[[#This Row],[Qty required to meet next quarter]],Table1[[#This Row],[MOQ/One lead time demand]])</f>
        <v>116741.84548961969</v>
      </c>
      <c r="Z1928" s="59">
        <f>Table1[[#This Row],[Qty to purchase]]*Table1[[#This Row],[Std. Price ($)]]</f>
        <v>1534345.546748183</v>
      </c>
      <c r="AA1928" s="59"/>
      <c r="AB1928" s="59"/>
      <c r="AC1928" s="61">
        <f>Table1[[#This Row],[On Hand Stock (units)]]-(12*Table1[[#This Row],[APU
(units)]])</f>
        <v>-57358.463060819704</v>
      </c>
      <c r="AD1928" s="64">
        <v>9169.1999999999989</v>
      </c>
      <c r="AE1928" s="65">
        <f>AD1928*Table1[[#This Row],[Std. Price ($)]]</f>
        <v>120511.38242879999</v>
      </c>
    </row>
    <row r="1929" spans="1:31" ht="18.5" x14ac:dyDescent="0.35">
      <c r="A1929" s="46">
        <v>9797.236123264729</v>
      </c>
      <c r="B1929" s="47">
        <v>7.4989530000000011</v>
      </c>
      <c r="C1929" s="47">
        <v>158884.63676651541</v>
      </c>
      <c r="D1929" s="47">
        <f>Table1[[#This Row],[On-Hand Stock ($)]]/Table1[[#This Row],[Std. Price ($)]]</f>
        <v>21187.576021147936</v>
      </c>
      <c r="E1929" s="48">
        <v>8634</v>
      </c>
      <c r="F1929" s="49">
        <v>0.8</v>
      </c>
      <c r="G1929" s="48">
        <v>1</v>
      </c>
      <c r="H1929" s="48">
        <v>0.83</v>
      </c>
      <c r="I1929" s="48">
        <v>66</v>
      </c>
      <c r="J1929" s="55">
        <f>Table1[[#This Row],[APU
(units)]]+(Table1[[#This Row],[APU Trend]]*Table1[[#This Row],[APU
(units)]])</f>
        <v>15541.2</v>
      </c>
      <c r="K1929" s="55" t="str">
        <f>IF(Table1[[#This Row],[On Hand Stock (units)]]&gt;J1929,"Yes","No")</f>
        <v>Yes</v>
      </c>
      <c r="L1929" s="55">
        <f>Table1[[#This Row],[Lead Time (days)]]/Table1[[#This Row],[S-OTD]]</f>
        <v>66</v>
      </c>
      <c r="M1929" s="55">
        <f>(Table1[[#This Row],[Demand variability (COV)]]/100)*E1929</f>
        <v>71.662199999999999</v>
      </c>
      <c r="N1929" s="55">
        <f>AVERAGE(Table1[[#This Row],[Lead Time (days)]],Table1[[#This Row],[Exp. Lead time]])</f>
        <v>66</v>
      </c>
      <c r="O1929" s="55">
        <f>(Table1[[#This Row],[Exp. Lead time]]-N1929)^2</f>
        <v>0</v>
      </c>
      <c r="P1929" s="55">
        <v>0</v>
      </c>
      <c r="Q1929" s="55">
        <f>1.64*SQRT(Table1[[#This Row],[Lead Time (days)]]*(M1929^2)+Table1[[#This Row],[APU
(units)]]*P1929)</f>
        <v>954.7858025355531</v>
      </c>
      <c r="R1929" s="58">
        <f>Table1[[#This Row],[Safety Stock]]+(E1929/30)*Table1[[#This Row],[Lead Time (days)]]</f>
        <v>19949.585802535552</v>
      </c>
      <c r="S1929" s="58" t="str">
        <f>IF(Table1[[#This Row],[On Hand Stock (units)]]&gt;R1929,"yes","no")</f>
        <v>yes</v>
      </c>
      <c r="T1929" s="59">
        <f>Table1[[#This Row],[On Hand Stock (units)]]-J1929</f>
        <v>5646.3760211479348</v>
      </c>
      <c r="U1929" s="59">
        <f>Table1[[#This Row],[Exp. Lead time]]*Table1[[#This Row],[APU
(units)]]/30</f>
        <v>18994.8</v>
      </c>
      <c r="V1929" s="59">
        <f>Table1[[#This Row],[On Hand Stock (units)]]+U1929</f>
        <v>40182.376021147938</v>
      </c>
      <c r="W1929" s="59" t="str">
        <f>IF(Table1[[#This Row],[On hand quantity after purchase]]&gt;Table1[[#This Row],[APU  Projection for oct]],"Yes","No")</f>
        <v>Yes</v>
      </c>
      <c r="X1929" s="59">
        <f>AE1929-Table1[[#This Row],[On Hand Stock (units)]]</f>
        <v>483830.91355445219</v>
      </c>
      <c r="Y1929" s="59">
        <f>MAX(Table1[[#This Row],[Qty required to meet next quarter]],Table1[[#This Row],[MOQ/One lead time demand]])</f>
        <v>483830.91355445219</v>
      </c>
      <c r="Z1929" s="59">
        <f>Table1[[#This Row],[Qty to purchase]]*Table1[[#This Row],[Std. Price ($)]]</f>
        <v>3628225.2806919003</v>
      </c>
      <c r="AA1929" s="59"/>
      <c r="AB1929" s="59"/>
      <c r="AC1929" s="61">
        <f>Table1[[#This Row],[On Hand Stock (units)]]-(12*Table1[[#This Row],[APU
(units)]])</f>
        <v>-82420.423978852064</v>
      </c>
      <c r="AD1929" s="64">
        <v>67345.200000000012</v>
      </c>
      <c r="AE1929" s="65">
        <f>AD1929*Table1[[#This Row],[Std. Price ($)]]</f>
        <v>505018.48957560014</v>
      </c>
    </row>
    <row r="1930" spans="1:31" ht="18.5" x14ac:dyDescent="0.35">
      <c r="A1930" s="46">
        <v>93898.134406254205</v>
      </c>
      <c r="B1930" s="47">
        <v>7.4629390000000004</v>
      </c>
      <c r="C1930" s="47">
        <v>37261.015095809904</v>
      </c>
      <c r="D1930" s="47">
        <f>Table1[[#This Row],[On-Hand Stock ($)]]/Table1[[#This Row],[Std. Price ($)]]</f>
        <v>4992.8071361443399</v>
      </c>
      <c r="E1930" s="48">
        <v>5442</v>
      </c>
      <c r="F1930" s="49">
        <v>1.2</v>
      </c>
      <c r="G1930" s="48">
        <v>1</v>
      </c>
      <c r="H1930" s="48">
        <v>0.9</v>
      </c>
      <c r="I1930" s="48">
        <v>23</v>
      </c>
      <c r="J1930" s="55">
        <f>Table1[[#This Row],[APU
(units)]]+(Table1[[#This Row],[APU Trend]]*Table1[[#This Row],[APU
(units)]])</f>
        <v>11972.4</v>
      </c>
      <c r="K1930" s="55" t="str">
        <f>IF(Table1[[#This Row],[On Hand Stock (units)]]&gt;J1930,"Yes","No")</f>
        <v>No</v>
      </c>
      <c r="L1930" s="55">
        <f>Table1[[#This Row],[Lead Time (days)]]/Table1[[#This Row],[S-OTD]]</f>
        <v>23</v>
      </c>
      <c r="M1930" s="55">
        <f>(Table1[[#This Row],[Demand variability (COV)]]/100)*E1930</f>
        <v>48.978000000000009</v>
      </c>
      <c r="N1930" s="55">
        <f>AVERAGE(Table1[[#This Row],[Lead Time (days)]],Table1[[#This Row],[Exp. Lead time]])</f>
        <v>23</v>
      </c>
      <c r="O1930" s="55">
        <f>(Table1[[#This Row],[Exp. Lead time]]-N1930)^2</f>
        <v>0</v>
      </c>
      <c r="P1930" s="55">
        <v>0</v>
      </c>
      <c r="Q1930" s="55">
        <f>1.64*SQRT(Table1[[#This Row],[Lead Time (days)]]*(M1930^2)+Table1[[#This Row],[APU
(units)]]*P1930)</f>
        <v>385.21998761204907</v>
      </c>
      <c r="R1930" s="58">
        <f>Table1[[#This Row],[Safety Stock]]+(E1930/30)*Table1[[#This Row],[Lead Time (days)]]</f>
        <v>4557.4199876120492</v>
      </c>
      <c r="S1930" s="58" t="str">
        <f>IF(Table1[[#This Row],[On Hand Stock (units)]]&gt;R1930,"yes","no")</f>
        <v>yes</v>
      </c>
      <c r="T1930" s="59">
        <f>Table1[[#This Row],[On Hand Stock (units)]]-J1930</f>
        <v>-6979.5928638556597</v>
      </c>
      <c r="U1930" s="59">
        <f>Table1[[#This Row],[Exp. Lead time]]*Table1[[#This Row],[APU
(units)]]/30</f>
        <v>4172.2</v>
      </c>
      <c r="V1930" s="59">
        <f>Table1[[#This Row],[On Hand Stock (units)]]+U1930</f>
        <v>9165.0071361443406</v>
      </c>
      <c r="W1930" s="59" t="str">
        <f>IF(Table1[[#This Row],[On hand quantity after purchase]]&gt;Table1[[#This Row],[APU  Projection for oct]],"Yes","No")</f>
        <v>No</v>
      </c>
      <c r="X1930" s="59">
        <f>AE1930-Table1[[#This Row],[On Hand Stock (units)]]</f>
        <v>409262.99605145567</v>
      </c>
      <c r="Y1930" s="59">
        <f>MAX(Table1[[#This Row],[Qty required to meet next quarter]],Table1[[#This Row],[MOQ/One lead time demand]])</f>
        <v>409262.99605145567</v>
      </c>
      <c r="Z1930" s="59">
        <f>Table1[[#This Row],[Qty to purchase]]*Table1[[#This Row],[Std. Price ($)]]</f>
        <v>3054304.7744892547</v>
      </c>
      <c r="AA1930" s="59"/>
      <c r="AB1930" s="59"/>
      <c r="AC1930" s="61">
        <f>Table1[[#This Row],[On Hand Stock (units)]]-(12*Table1[[#This Row],[APU
(units)]])</f>
        <v>-60311.192863855656</v>
      </c>
      <c r="AD1930" s="64">
        <v>55508.399999999994</v>
      </c>
      <c r="AE1930" s="65">
        <f>AD1930*Table1[[#This Row],[Std. Price ($)]]</f>
        <v>414255.80318759999</v>
      </c>
    </row>
    <row r="1931" spans="1:31" ht="18.5" x14ac:dyDescent="0.35">
      <c r="A1931" s="46">
        <v>91054.881348755938</v>
      </c>
      <c r="B1931" s="47">
        <v>10.452068000000001</v>
      </c>
      <c r="C1931" s="47">
        <v>117929.47205990271</v>
      </c>
      <c r="D1931" s="47">
        <f>Table1[[#This Row],[On-Hand Stock ($)]]/Table1[[#This Row],[Std. Price ($)]]</f>
        <v>11282.884120147583</v>
      </c>
      <c r="E1931" s="48">
        <v>5142</v>
      </c>
      <c r="F1931" s="49">
        <v>1.2</v>
      </c>
      <c r="G1931" s="48">
        <v>0.82</v>
      </c>
      <c r="H1931" s="48">
        <v>0.39</v>
      </c>
      <c r="I1931" s="48">
        <v>108</v>
      </c>
      <c r="J1931" s="55">
        <f>Table1[[#This Row],[APU
(units)]]+(Table1[[#This Row],[APU Trend]]*Table1[[#This Row],[APU
(units)]])</f>
        <v>11312.4</v>
      </c>
      <c r="K1931" s="55" t="str">
        <f>IF(Table1[[#This Row],[On Hand Stock (units)]]&gt;J1931,"Yes","No")</f>
        <v>No</v>
      </c>
      <c r="L1931" s="55">
        <f>Table1[[#This Row],[Lead Time (days)]]/Table1[[#This Row],[S-OTD]]</f>
        <v>131.70731707317074</v>
      </c>
      <c r="M1931" s="55">
        <f>(Table1[[#This Row],[Demand variability (COV)]]/100)*E1931</f>
        <v>20.053800000000003</v>
      </c>
      <c r="N1931" s="55">
        <f>AVERAGE(Table1[[#This Row],[Lead Time (days)]],Table1[[#This Row],[Exp. Lead time]])</f>
        <v>119.85365853658537</v>
      </c>
      <c r="O1931" s="55">
        <f>(Table1[[#This Row],[Exp. Lead time]]-N1931)^2</f>
        <v>140.50922070196324</v>
      </c>
      <c r="P1931" s="55">
        <v>140.50922070196324</v>
      </c>
      <c r="Q1931" s="55">
        <f>1.64*SQRT(Table1[[#This Row],[Lead Time (days)]]*(M1931^2)+Table1[[#This Row],[APU
(units)]]*P1931)</f>
        <v>1435.2868695982941</v>
      </c>
      <c r="R1931" s="58">
        <f>Table1[[#This Row],[Safety Stock]]+(E1931/30)*Table1[[#This Row],[Lead Time (days)]]</f>
        <v>19946.486869598295</v>
      </c>
      <c r="S1931" s="58" t="str">
        <f>IF(Table1[[#This Row],[On Hand Stock (units)]]&gt;R1931,"yes","no")</f>
        <v>no</v>
      </c>
      <c r="T1931" s="59">
        <f>Table1[[#This Row],[On Hand Stock (units)]]-J1931</f>
        <v>-29.515879852417129</v>
      </c>
      <c r="U1931" s="59">
        <f>Table1[[#This Row],[Exp. Lead time]]*Table1[[#This Row],[APU
(units)]]/30</f>
        <v>22574.634146341465</v>
      </c>
      <c r="V1931" s="59">
        <f>Table1[[#This Row],[On Hand Stock (units)]]+U1931</f>
        <v>33857.518266489045</v>
      </c>
      <c r="W1931" s="59" t="str">
        <f>IF(Table1[[#This Row],[On hand quantity after purchase]]&gt;Table1[[#This Row],[APU  Projection for oct]],"Yes","No")</f>
        <v>Yes</v>
      </c>
      <c r="X1931" s="59">
        <f>AE1931-Table1[[#This Row],[On Hand Stock (units)]]</f>
        <v>536911.35917105246</v>
      </c>
      <c r="Y1931" s="59">
        <f>MAX(Table1[[#This Row],[Qty required to meet next quarter]],Table1[[#This Row],[MOQ/One lead time demand]])</f>
        <v>536911.35917105246</v>
      </c>
      <c r="Z1931" s="59">
        <f>Table1[[#This Row],[Qty to purchase]]*Table1[[#This Row],[Std. Price ($)]]</f>
        <v>5611834.0360282641</v>
      </c>
      <c r="AA1931" s="59"/>
      <c r="AB1931" s="59"/>
      <c r="AC1931" s="61">
        <f>Table1[[#This Row],[On Hand Stock (units)]]-(12*Table1[[#This Row],[APU
(units)]])</f>
        <v>-50421.115879852419</v>
      </c>
      <c r="AD1931" s="64">
        <v>52448.399999999994</v>
      </c>
      <c r="AE1931" s="65">
        <f>AD1931*Table1[[#This Row],[Std. Price ($)]]</f>
        <v>548194.24329120002</v>
      </c>
    </row>
    <row r="1932" spans="1:31" ht="18.5" x14ac:dyDescent="0.35">
      <c r="A1932" s="46">
        <v>33116.192251454493</v>
      </c>
      <c r="B1932" s="47">
        <v>13.094312</v>
      </c>
      <c r="C1932" s="47">
        <v>42787.569022487522</v>
      </c>
      <c r="D1932" s="47">
        <f>Table1[[#This Row],[On-Hand Stock ($)]]/Table1[[#This Row],[Std. Price ($)]]</f>
        <v>3267.6454496034248</v>
      </c>
      <c r="E1932" s="48">
        <v>5796</v>
      </c>
      <c r="F1932" s="49">
        <v>-0.2</v>
      </c>
      <c r="G1932" s="48">
        <v>1</v>
      </c>
      <c r="H1932" s="48">
        <v>0.34</v>
      </c>
      <c r="I1932" s="48">
        <v>35</v>
      </c>
      <c r="J1932" s="55">
        <f>Table1[[#This Row],[APU
(units)]]+(Table1[[#This Row],[APU Trend]]*Table1[[#This Row],[APU
(units)]])</f>
        <v>4636.8</v>
      </c>
      <c r="K1932" s="55" t="str">
        <f>IF(Table1[[#This Row],[On Hand Stock (units)]]&gt;J1932,"Yes","No")</f>
        <v>No</v>
      </c>
      <c r="L1932" s="55">
        <f>Table1[[#This Row],[Lead Time (days)]]/Table1[[#This Row],[S-OTD]]</f>
        <v>35</v>
      </c>
      <c r="M1932" s="55">
        <f>(Table1[[#This Row],[Demand variability (COV)]]/100)*E1932</f>
        <v>19.706400000000002</v>
      </c>
      <c r="N1932" s="55">
        <f>AVERAGE(Table1[[#This Row],[Lead Time (days)]],Table1[[#This Row],[Exp. Lead time]])</f>
        <v>35</v>
      </c>
      <c r="O1932" s="55">
        <f>(Table1[[#This Row],[Exp. Lead time]]-N1932)^2</f>
        <v>0</v>
      </c>
      <c r="P1932" s="55">
        <v>0</v>
      </c>
      <c r="Q1932" s="55">
        <f>1.64*SQRT(Table1[[#This Row],[Lead Time (days)]]*(M1932^2)+Table1[[#This Row],[APU
(units)]]*P1932)</f>
        <v>191.19880080578582</v>
      </c>
      <c r="R1932" s="58">
        <f>Table1[[#This Row],[Safety Stock]]+(E1932/30)*Table1[[#This Row],[Lead Time (days)]]</f>
        <v>6953.198800805786</v>
      </c>
      <c r="S1932" s="58" t="str">
        <f>IF(Table1[[#This Row],[On Hand Stock (units)]]&gt;R1932,"yes","no")</f>
        <v>no</v>
      </c>
      <c r="T1932" s="59">
        <f>Table1[[#This Row],[On Hand Stock (units)]]-J1932</f>
        <v>-1369.1545503965754</v>
      </c>
      <c r="U1932" s="59">
        <f>Table1[[#This Row],[Exp. Lead time]]*Table1[[#This Row],[APU
(units)]]/30</f>
        <v>6762</v>
      </c>
      <c r="V1932" s="59">
        <f>Table1[[#This Row],[On Hand Stock (units)]]+U1932</f>
        <v>10029.645449603424</v>
      </c>
      <c r="W1932" s="59" t="str">
        <f>IF(Table1[[#This Row],[On hand quantity after purchase]]&gt;Table1[[#This Row],[APU  Projection for oct]],"Yes","No")</f>
        <v>Yes</v>
      </c>
      <c r="X1932" s="59">
        <f>AE1932-Table1[[#This Row],[On Hand Stock (units)]]</f>
        <v>133342.69278399658</v>
      </c>
      <c r="Y1932" s="59">
        <f>MAX(Table1[[#This Row],[Qty required to meet next quarter]],Table1[[#This Row],[MOQ/One lead time demand]])</f>
        <v>133342.69278399658</v>
      </c>
      <c r="Z1932" s="59">
        <f>Table1[[#This Row],[Qty to purchase]]*Table1[[#This Row],[Std. Price ($)]]</f>
        <v>1746030.8222337998</v>
      </c>
      <c r="AA1932" s="59"/>
      <c r="AB1932" s="59"/>
      <c r="AC1932" s="61">
        <f>Table1[[#This Row],[On Hand Stock (units)]]-(12*Table1[[#This Row],[APU
(units)]])</f>
        <v>-66284.354550396572</v>
      </c>
      <c r="AD1932" s="64">
        <v>10432.799999999999</v>
      </c>
      <c r="AE1932" s="65">
        <f>AD1932*Table1[[#This Row],[Std. Price ($)]]</f>
        <v>136610.33823359999</v>
      </c>
    </row>
    <row r="1933" spans="1:31" ht="18.5" x14ac:dyDescent="0.35">
      <c r="A1933" s="46">
        <v>86564.392525720206</v>
      </c>
      <c r="B1933" s="47">
        <v>7.4629390000000004</v>
      </c>
      <c r="C1933" s="47">
        <v>39727.913676999015</v>
      </c>
      <c r="D1933" s="47">
        <f>Table1[[#This Row],[On-Hand Stock ($)]]/Table1[[#This Row],[Std. Price ($)]]</f>
        <v>5323.3603647301707</v>
      </c>
      <c r="E1933" s="48">
        <v>6856</v>
      </c>
      <c r="F1933" s="49">
        <v>0.4</v>
      </c>
      <c r="G1933" s="48">
        <v>1</v>
      </c>
      <c r="H1933" s="48">
        <v>0.74</v>
      </c>
      <c r="I1933" s="48">
        <v>23</v>
      </c>
      <c r="J1933" s="55">
        <f>Table1[[#This Row],[APU
(units)]]+(Table1[[#This Row],[APU Trend]]*Table1[[#This Row],[APU
(units)]])</f>
        <v>9598.4</v>
      </c>
      <c r="K1933" s="55" t="str">
        <f>IF(Table1[[#This Row],[On Hand Stock (units)]]&gt;J1933,"Yes","No")</f>
        <v>No</v>
      </c>
      <c r="L1933" s="55">
        <f>Table1[[#This Row],[Lead Time (days)]]/Table1[[#This Row],[S-OTD]]</f>
        <v>23</v>
      </c>
      <c r="M1933" s="55">
        <f>(Table1[[#This Row],[Demand variability (COV)]]/100)*E1933</f>
        <v>50.734400000000001</v>
      </c>
      <c r="N1933" s="55">
        <f>AVERAGE(Table1[[#This Row],[Lead Time (days)]],Table1[[#This Row],[Exp. Lead time]])</f>
        <v>23</v>
      </c>
      <c r="O1933" s="55">
        <f>(Table1[[#This Row],[Exp. Lead time]]-N1933)^2</f>
        <v>0</v>
      </c>
      <c r="P1933" s="55">
        <v>0</v>
      </c>
      <c r="Q1933" s="55">
        <f>1.64*SQRT(Table1[[#This Row],[Lead Time (days)]]*(M1933^2)+Table1[[#This Row],[APU
(units)]]*P1933)</f>
        <v>399.03436113162519</v>
      </c>
      <c r="R1933" s="58">
        <f>Table1[[#This Row],[Safety Stock]]+(E1933/30)*Table1[[#This Row],[Lead Time (days)]]</f>
        <v>5655.3010277982912</v>
      </c>
      <c r="S1933" s="58" t="str">
        <f>IF(Table1[[#This Row],[On Hand Stock (units)]]&gt;R1933,"yes","no")</f>
        <v>no</v>
      </c>
      <c r="T1933" s="59">
        <f>Table1[[#This Row],[On Hand Stock (units)]]-J1933</f>
        <v>-4275.039635269829</v>
      </c>
      <c r="U1933" s="59">
        <f>Table1[[#This Row],[Exp. Lead time]]*Table1[[#This Row],[APU
(units)]]/30</f>
        <v>5256.2666666666664</v>
      </c>
      <c r="V1933" s="59">
        <f>Table1[[#This Row],[On Hand Stock (units)]]+U1933</f>
        <v>10579.627031396838</v>
      </c>
      <c r="W1933" s="59" t="str">
        <f>IF(Table1[[#This Row],[On hand quantity after purchase]]&gt;Table1[[#This Row],[APU  Projection for oct]],"Yes","No")</f>
        <v>Yes</v>
      </c>
      <c r="X1933" s="59">
        <f>AE1933-Table1[[#This Row],[On Hand Stock (units)]]</f>
        <v>270972.55246886978</v>
      </c>
      <c r="Y1933" s="59">
        <f>MAX(Table1[[#This Row],[Qty required to meet next quarter]],Table1[[#This Row],[MOQ/One lead time demand]])</f>
        <v>270972.55246886978</v>
      </c>
      <c r="Z1933" s="59">
        <f>Table1[[#This Row],[Qty to purchase]]*Table1[[#This Row],[Std. Price ($)]]</f>
        <v>2022251.6297494746</v>
      </c>
      <c r="AA1933" s="59"/>
      <c r="AB1933" s="59"/>
      <c r="AC1933" s="61">
        <f>Table1[[#This Row],[On Hand Stock (units)]]-(12*Table1[[#This Row],[APU
(units)]])</f>
        <v>-76948.639635269836</v>
      </c>
      <c r="AD1933" s="64">
        <v>37022.399999999994</v>
      </c>
      <c r="AE1933" s="65">
        <f>AD1933*Table1[[#This Row],[Std. Price ($)]]</f>
        <v>276295.91283359996</v>
      </c>
    </row>
    <row r="1934" spans="1:31" ht="18.5" x14ac:dyDescent="0.35">
      <c r="A1934" s="46">
        <v>4642.238692205292</v>
      </c>
      <c r="B1934" s="47">
        <v>7.5710800000000003</v>
      </c>
      <c r="C1934" s="47">
        <v>101797.5017575877</v>
      </c>
      <c r="D1934" s="47">
        <f>Table1[[#This Row],[On-Hand Stock ($)]]/Table1[[#This Row],[Std. Price ($)]]</f>
        <v>13445.572066018018</v>
      </c>
      <c r="E1934" s="48">
        <v>6654</v>
      </c>
      <c r="F1934" s="49">
        <v>0.4</v>
      </c>
      <c r="G1934" s="48">
        <v>1</v>
      </c>
      <c r="H1934" s="48">
        <v>0.66</v>
      </c>
      <c r="I1934" s="48">
        <v>66</v>
      </c>
      <c r="J1934" s="55">
        <f>Table1[[#This Row],[APU
(units)]]+(Table1[[#This Row],[APU Trend]]*Table1[[#This Row],[APU
(units)]])</f>
        <v>9315.6</v>
      </c>
      <c r="K1934" s="55" t="str">
        <f>IF(Table1[[#This Row],[On Hand Stock (units)]]&gt;J1934,"Yes","No")</f>
        <v>Yes</v>
      </c>
      <c r="L1934" s="55">
        <f>Table1[[#This Row],[Lead Time (days)]]/Table1[[#This Row],[S-OTD]]</f>
        <v>66</v>
      </c>
      <c r="M1934" s="55">
        <f>(Table1[[#This Row],[Demand variability (COV)]]/100)*E1934</f>
        <v>43.916400000000003</v>
      </c>
      <c r="N1934" s="55">
        <f>AVERAGE(Table1[[#This Row],[Lead Time (days)]],Table1[[#This Row],[Exp. Lead time]])</f>
        <v>66</v>
      </c>
      <c r="O1934" s="55">
        <f>(Table1[[#This Row],[Exp. Lead time]]-N1934)^2</f>
        <v>0</v>
      </c>
      <c r="P1934" s="55">
        <v>0</v>
      </c>
      <c r="Q1934" s="55">
        <f>1.64*SQRT(Table1[[#This Row],[Lead Time (days)]]*(M1934^2)+Table1[[#This Row],[APU
(units)]]*P1934)</f>
        <v>585.11677311710162</v>
      </c>
      <c r="R1934" s="58">
        <f>Table1[[#This Row],[Safety Stock]]+(E1934/30)*Table1[[#This Row],[Lead Time (days)]]</f>
        <v>15223.916773117102</v>
      </c>
      <c r="S1934" s="58" t="str">
        <f>IF(Table1[[#This Row],[On Hand Stock (units)]]&gt;R1934,"yes","no")</f>
        <v>no</v>
      </c>
      <c r="T1934" s="59">
        <f>Table1[[#This Row],[On Hand Stock (units)]]-J1934</f>
        <v>4129.9720660180174</v>
      </c>
      <c r="U1934" s="59">
        <f>Table1[[#This Row],[Exp. Lead time]]*Table1[[#This Row],[APU
(units)]]/30</f>
        <v>14638.8</v>
      </c>
      <c r="V1934" s="59">
        <f>Table1[[#This Row],[On Hand Stock (units)]]+U1934</f>
        <v>28084.372066018019</v>
      </c>
      <c r="W1934" s="59" t="str">
        <f>IF(Table1[[#This Row],[On hand quantity after purchase]]&gt;Table1[[#This Row],[APU  Projection for oct]],"Yes","No")</f>
        <v>Yes</v>
      </c>
      <c r="X1934" s="59">
        <f>AE1934-Table1[[#This Row],[On Hand Stock (units)]]</f>
        <v>258595.44606198202</v>
      </c>
      <c r="Y1934" s="59">
        <f>MAX(Table1[[#This Row],[Qty required to meet next quarter]],Table1[[#This Row],[MOQ/One lead time demand]])</f>
        <v>258595.44606198202</v>
      </c>
      <c r="Z1934" s="59">
        <f>Table1[[#This Row],[Qty to purchase]]*Table1[[#This Row],[Std. Price ($)]]</f>
        <v>1957846.8097709508</v>
      </c>
      <c r="AA1934" s="59"/>
      <c r="AB1934" s="59"/>
      <c r="AC1934" s="61">
        <f>Table1[[#This Row],[On Hand Stock (units)]]-(12*Table1[[#This Row],[APU
(units)]])</f>
        <v>-66402.427933981977</v>
      </c>
      <c r="AD1934" s="64">
        <v>35931.600000000006</v>
      </c>
      <c r="AE1934" s="65">
        <f>AD1934*Table1[[#This Row],[Std. Price ($)]]</f>
        <v>272041.01812800003</v>
      </c>
    </row>
    <row r="1935" spans="1:31" ht="18.5" x14ac:dyDescent="0.35">
      <c r="A1935" s="46">
        <v>18596.897629893607</v>
      </c>
      <c r="B1935" s="47">
        <v>9.4782930000000007</v>
      </c>
      <c r="C1935" s="47">
        <v>30713.07091092876</v>
      </c>
      <c r="D1935" s="47">
        <f>Table1[[#This Row],[On-Hand Stock ($)]]/Table1[[#This Row],[Std. Price ($)]]</f>
        <v>3240.3588822300344</v>
      </c>
      <c r="E1935" s="48">
        <v>6904</v>
      </c>
      <c r="F1935" s="49">
        <v>0.8</v>
      </c>
      <c r="G1935" s="48">
        <v>1</v>
      </c>
      <c r="H1935" s="48">
        <v>0.22</v>
      </c>
      <c r="I1935" s="48">
        <v>37</v>
      </c>
      <c r="J1935" s="55">
        <f>Table1[[#This Row],[APU
(units)]]+(Table1[[#This Row],[APU Trend]]*Table1[[#This Row],[APU
(units)]])</f>
        <v>12427.2</v>
      </c>
      <c r="K1935" s="55" t="str">
        <f>IF(Table1[[#This Row],[On Hand Stock (units)]]&gt;J1935,"Yes","No")</f>
        <v>No</v>
      </c>
      <c r="L1935" s="55">
        <f>Table1[[#This Row],[Lead Time (days)]]/Table1[[#This Row],[S-OTD]]</f>
        <v>37</v>
      </c>
      <c r="M1935" s="55">
        <f>(Table1[[#This Row],[Demand variability (COV)]]/100)*E1935</f>
        <v>15.188800000000001</v>
      </c>
      <c r="N1935" s="55">
        <f>AVERAGE(Table1[[#This Row],[Lead Time (days)]],Table1[[#This Row],[Exp. Lead time]])</f>
        <v>37</v>
      </c>
      <c r="O1935" s="55">
        <f>(Table1[[#This Row],[Exp. Lead time]]-N1935)^2</f>
        <v>0</v>
      </c>
      <c r="P1935" s="55">
        <v>0</v>
      </c>
      <c r="Q1935" s="55">
        <f>1.64*SQRT(Table1[[#This Row],[Lead Time (days)]]*(M1935^2)+Table1[[#This Row],[APU
(units)]]*P1935)</f>
        <v>151.51937617311751</v>
      </c>
      <c r="R1935" s="58">
        <f>Table1[[#This Row],[Safety Stock]]+(E1935/30)*Table1[[#This Row],[Lead Time (days)]]</f>
        <v>8666.4527095064495</v>
      </c>
      <c r="S1935" s="58" t="str">
        <f>IF(Table1[[#This Row],[On Hand Stock (units)]]&gt;R1935,"yes","no")</f>
        <v>no</v>
      </c>
      <c r="T1935" s="59">
        <f>Table1[[#This Row],[On Hand Stock (units)]]-J1935</f>
        <v>-9186.8411177699672</v>
      </c>
      <c r="U1935" s="59">
        <f>Table1[[#This Row],[Exp. Lead time]]*Table1[[#This Row],[APU
(units)]]/30</f>
        <v>8514.9333333333325</v>
      </c>
      <c r="V1935" s="59">
        <f>Table1[[#This Row],[On Hand Stock (units)]]+U1935</f>
        <v>11755.292215563368</v>
      </c>
      <c r="W1935" s="59" t="str">
        <f>IF(Table1[[#This Row],[On hand quantity after purchase]]&gt;Table1[[#This Row],[APU  Projection for oct]],"Yes","No")</f>
        <v>No</v>
      </c>
      <c r="X1935" s="59">
        <f>AE1935-Table1[[#This Row],[On Hand Stock (units)]]</f>
        <v>507177.09311937005</v>
      </c>
      <c r="Y1935" s="59">
        <f>MAX(Table1[[#This Row],[Qty required to meet next quarter]],Table1[[#This Row],[MOQ/One lead time demand]])</f>
        <v>507177.09311937005</v>
      </c>
      <c r="Z1935" s="59">
        <f>Table1[[#This Row],[Qty to purchase]]*Table1[[#This Row],[Std. Price ($)]]</f>
        <v>4807173.0914736735</v>
      </c>
      <c r="AA1935" s="59"/>
      <c r="AB1935" s="59"/>
      <c r="AC1935" s="61">
        <f>Table1[[#This Row],[On Hand Stock (units)]]-(12*Table1[[#This Row],[APU
(units)]])</f>
        <v>-79607.641117769963</v>
      </c>
      <c r="AD1935" s="64">
        <v>53851.200000000004</v>
      </c>
      <c r="AE1935" s="65">
        <f>AD1935*Table1[[#This Row],[Std. Price ($)]]</f>
        <v>510417.45200160006</v>
      </c>
    </row>
    <row r="1936" spans="1:31" ht="18.5" x14ac:dyDescent="0.35">
      <c r="A1936" s="46">
        <v>56095.150828129539</v>
      </c>
      <c r="B1936" s="47">
        <v>16.367889999999999</v>
      </c>
      <c r="C1936" s="47">
        <v>146603.72600756926</v>
      </c>
      <c r="D1936" s="47">
        <f>Table1[[#This Row],[On-Hand Stock ($)]]/Table1[[#This Row],[Std. Price ($)]]</f>
        <v>8956.7883219870891</v>
      </c>
      <c r="E1936" s="48">
        <v>7898</v>
      </c>
      <c r="F1936" s="49">
        <v>0.4</v>
      </c>
      <c r="G1936" s="48">
        <v>0.85</v>
      </c>
      <c r="H1936" s="48">
        <v>0.42</v>
      </c>
      <c r="I1936" s="48">
        <v>58</v>
      </c>
      <c r="J1936" s="55">
        <f>Table1[[#This Row],[APU
(units)]]+(Table1[[#This Row],[APU Trend]]*Table1[[#This Row],[APU
(units)]])</f>
        <v>11057.2</v>
      </c>
      <c r="K1936" s="55" t="str">
        <f>IF(Table1[[#This Row],[On Hand Stock (units)]]&gt;J1936,"Yes","No")</f>
        <v>No</v>
      </c>
      <c r="L1936" s="55">
        <f>Table1[[#This Row],[Lead Time (days)]]/Table1[[#This Row],[S-OTD]]</f>
        <v>68.235294117647058</v>
      </c>
      <c r="M1936" s="55">
        <f>(Table1[[#This Row],[Demand variability (COV)]]/100)*E1936</f>
        <v>33.171599999999998</v>
      </c>
      <c r="N1936" s="55">
        <f>AVERAGE(Table1[[#This Row],[Lead Time (days)]],Table1[[#This Row],[Exp. Lead time]])</f>
        <v>63.117647058823529</v>
      </c>
      <c r="O1936" s="55">
        <f>(Table1[[#This Row],[Exp. Lead time]]-N1936)^2</f>
        <v>26.190311418685116</v>
      </c>
      <c r="P1936" s="55">
        <v>26.190311418685116</v>
      </c>
      <c r="Q1936" s="55">
        <f>1.64*SQRT(Table1[[#This Row],[Lead Time (days)]]*(M1936^2)+Table1[[#This Row],[APU
(units)]]*P1936)</f>
        <v>853.22829874449303</v>
      </c>
      <c r="R1936" s="58">
        <f>Table1[[#This Row],[Safety Stock]]+(E1936/30)*Table1[[#This Row],[Lead Time (days)]]</f>
        <v>16122.694965411158</v>
      </c>
      <c r="S1936" s="58" t="str">
        <f>IF(Table1[[#This Row],[On Hand Stock (units)]]&gt;R1936,"yes","no")</f>
        <v>no</v>
      </c>
      <c r="T1936" s="59">
        <f>Table1[[#This Row],[On Hand Stock (units)]]-J1936</f>
        <v>-2100.4116780129116</v>
      </c>
      <c r="U1936" s="59">
        <f>Table1[[#This Row],[Exp. Lead time]]*Table1[[#This Row],[APU
(units)]]/30</f>
        <v>17964.078431372549</v>
      </c>
      <c r="V1936" s="59">
        <f>Table1[[#This Row],[On Hand Stock (units)]]+U1936</f>
        <v>26920.866753359638</v>
      </c>
      <c r="W1936" s="59" t="str">
        <f>IF(Table1[[#This Row],[On hand quantity after purchase]]&gt;Table1[[#This Row],[APU  Projection for oct]],"Yes","No")</f>
        <v>Yes</v>
      </c>
      <c r="X1936" s="59">
        <f>AE1936-Table1[[#This Row],[On Hand Stock (units)]]</f>
        <v>689120.62586601288</v>
      </c>
      <c r="Y1936" s="59">
        <f>MAX(Table1[[#This Row],[Qty required to meet next quarter]],Table1[[#This Row],[MOQ/One lead time demand]])</f>
        <v>689120.62586601288</v>
      </c>
      <c r="Z1936" s="59">
        <f>Table1[[#This Row],[Qty to purchase]]*Table1[[#This Row],[Std. Price ($)]]</f>
        <v>11279450.600906054</v>
      </c>
      <c r="AA1936" s="59"/>
      <c r="AB1936" s="59"/>
      <c r="AC1936" s="61">
        <f>Table1[[#This Row],[On Hand Stock (units)]]-(12*Table1[[#This Row],[APU
(units)]])</f>
        <v>-85819.211678012914</v>
      </c>
      <c r="AD1936" s="64">
        <v>42649.200000000004</v>
      </c>
      <c r="AE1936" s="65">
        <f>AD1936*Table1[[#This Row],[Std. Price ($)]]</f>
        <v>698077.41418800002</v>
      </c>
    </row>
    <row r="1937" spans="1:31" ht="18.5" x14ac:dyDescent="0.35">
      <c r="A1937" s="46">
        <v>38229.378697246495</v>
      </c>
      <c r="B1937" s="47">
        <v>7.7747450000000002</v>
      </c>
      <c r="C1937" s="47">
        <v>47663.798067906922</v>
      </c>
      <c r="D1937" s="47">
        <f>Table1[[#This Row],[On-Hand Stock ($)]]/Table1[[#This Row],[Std. Price ($)]]</f>
        <v>6130.593102141218</v>
      </c>
      <c r="E1937" s="48">
        <v>6396</v>
      </c>
      <c r="F1937" s="49">
        <v>0.8</v>
      </c>
      <c r="G1937" s="48">
        <v>0.7</v>
      </c>
      <c r="H1937" s="48">
        <v>0.19</v>
      </c>
      <c r="I1937" s="48">
        <v>51</v>
      </c>
      <c r="J1937" s="55">
        <f>Table1[[#This Row],[APU
(units)]]+(Table1[[#This Row],[APU Trend]]*Table1[[#This Row],[APU
(units)]])</f>
        <v>11512.8</v>
      </c>
      <c r="K1937" s="55" t="str">
        <f>IF(Table1[[#This Row],[On Hand Stock (units)]]&gt;J1937,"Yes","No")</f>
        <v>No</v>
      </c>
      <c r="L1937" s="55">
        <f>Table1[[#This Row],[Lead Time (days)]]/Table1[[#This Row],[S-OTD]]</f>
        <v>72.857142857142861</v>
      </c>
      <c r="M1937" s="55">
        <f>(Table1[[#This Row],[Demand variability (COV)]]/100)*E1937</f>
        <v>12.1524</v>
      </c>
      <c r="N1937" s="55">
        <f>AVERAGE(Table1[[#This Row],[Lead Time (days)]],Table1[[#This Row],[Exp. Lead time]])</f>
        <v>61.928571428571431</v>
      </c>
      <c r="O1937" s="55">
        <f>(Table1[[#This Row],[Exp. Lead time]]-N1937)^2</f>
        <v>119.4336734693878</v>
      </c>
      <c r="P1937" s="55">
        <v>119.4336734693878</v>
      </c>
      <c r="Q1937" s="55">
        <f>1.64*SQRT(Table1[[#This Row],[Lead Time (days)]]*(M1937^2)+Table1[[#This Row],[APU
(units)]]*P1937)</f>
        <v>1440.429372378047</v>
      </c>
      <c r="R1937" s="58">
        <f>Table1[[#This Row],[Safety Stock]]+(E1937/30)*Table1[[#This Row],[Lead Time (days)]]</f>
        <v>12313.629372378045</v>
      </c>
      <c r="S1937" s="58" t="str">
        <f>IF(Table1[[#This Row],[On Hand Stock (units)]]&gt;R1937,"yes","no")</f>
        <v>no</v>
      </c>
      <c r="T1937" s="59">
        <f>Table1[[#This Row],[On Hand Stock (units)]]-J1937</f>
        <v>-5382.2068978587813</v>
      </c>
      <c r="U1937" s="59">
        <f>Table1[[#This Row],[Exp. Lead time]]*Table1[[#This Row],[APU
(units)]]/30</f>
        <v>15533.142857142859</v>
      </c>
      <c r="V1937" s="59">
        <f>Table1[[#This Row],[On Hand Stock (units)]]+U1937</f>
        <v>21663.735959284077</v>
      </c>
      <c r="W1937" s="59" t="str">
        <f>IF(Table1[[#This Row],[On hand quantity after purchase]]&gt;Table1[[#This Row],[APU  Projection for oct]],"Yes","No")</f>
        <v>Yes</v>
      </c>
      <c r="X1937" s="59">
        <f>AE1937-Table1[[#This Row],[On Hand Stock (units)]]</f>
        <v>381742.10525385878</v>
      </c>
      <c r="Y1937" s="59">
        <f>MAX(Table1[[#This Row],[Qty required to meet next quarter]],Table1[[#This Row],[MOQ/One lead time demand]])</f>
        <v>381742.10525385878</v>
      </c>
      <c r="Z1937" s="59">
        <f>Table1[[#This Row],[Qty to purchase]]*Table1[[#This Row],[Std. Price ($)]]</f>
        <v>2967947.5241119126</v>
      </c>
      <c r="AA1937" s="59"/>
      <c r="AB1937" s="59"/>
      <c r="AC1937" s="61">
        <f>Table1[[#This Row],[On Hand Stock (units)]]-(12*Table1[[#This Row],[APU
(units)]])</f>
        <v>-70621.406897858775</v>
      </c>
      <c r="AD1937" s="64">
        <v>49888.800000000003</v>
      </c>
      <c r="AE1937" s="65">
        <f>AD1937*Table1[[#This Row],[Std. Price ($)]]</f>
        <v>387872.69835600001</v>
      </c>
    </row>
    <row r="1938" spans="1:31" ht="18.5" x14ac:dyDescent="0.35">
      <c r="A1938" s="46">
        <v>28535.787954436975</v>
      </c>
      <c r="B1938" s="47">
        <v>27.720187000000003</v>
      </c>
      <c r="C1938" s="47">
        <v>150567.98262118275</v>
      </c>
      <c r="D1938" s="47">
        <f>Table1[[#This Row],[On-Hand Stock ($)]]/Table1[[#This Row],[Std. Price ($)]]</f>
        <v>5431.7087623248262</v>
      </c>
      <c r="E1938" s="48">
        <v>8262</v>
      </c>
      <c r="F1938" s="49">
        <v>0.8</v>
      </c>
      <c r="G1938" s="48">
        <v>0.82</v>
      </c>
      <c r="H1938" s="48">
        <v>0.4</v>
      </c>
      <c r="I1938" s="48">
        <v>36</v>
      </c>
      <c r="J1938" s="55">
        <f>Table1[[#This Row],[APU
(units)]]+(Table1[[#This Row],[APU Trend]]*Table1[[#This Row],[APU
(units)]])</f>
        <v>14871.6</v>
      </c>
      <c r="K1938" s="55" t="str">
        <f>IF(Table1[[#This Row],[On Hand Stock (units)]]&gt;J1938,"Yes","No")</f>
        <v>No</v>
      </c>
      <c r="L1938" s="55">
        <f>Table1[[#This Row],[Lead Time (days)]]/Table1[[#This Row],[S-OTD]]</f>
        <v>43.902439024390247</v>
      </c>
      <c r="M1938" s="55">
        <f>(Table1[[#This Row],[Demand variability (COV)]]/100)*E1938</f>
        <v>33.048000000000002</v>
      </c>
      <c r="N1938" s="55">
        <f>AVERAGE(Table1[[#This Row],[Lead Time (days)]],Table1[[#This Row],[Exp. Lead time]])</f>
        <v>39.951219512195124</v>
      </c>
      <c r="O1938" s="55">
        <f>(Table1[[#This Row],[Exp. Lead time]]-N1938)^2</f>
        <v>15.612135633551471</v>
      </c>
      <c r="P1938" s="55">
        <v>15.612135633551471</v>
      </c>
      <c r="Q1938" s="55">
        <f>1.64*SQRT(Table1[[#This Row],[Lead Time (days)]]*(M1938^2)+Table1[[#This Row],[APU
(units)]]*P1938)</f>
        <v>672.8110654462979</v>
      </c>
      <c r="R1938" s="58">
        <f>Table1[[#This Row],[Safety Stock]]+(E1938/30)*Table1[[#This Row],[Lead Time (days)]]</f>
        <v>10587.211065446298</v>
      </c>
      <c r="S1938" s="58" t="str">
        <f>IF(Table1[[#This Row],[On Hand Stock (units)]]&gt;R1938,"yes","no")</f>
        <v>no</v>
      </c>
      <c r="T1938" s="59">
        <f>Table1[[#This Row],[On Hand Stock (units)]]-J1938</f>
        <v>-9439.8912376751741</v>
      </c>
      <c r="U1938" s="59">
        <f>Table1[[#This Row],[Exp. Lead time]]*Table1[[#This Row],[APU
(units)]]/30</f>
        <v>12090.731707317074</v>
      </c>
      <c r="V1938" s="59">
        <f>Table1[[#This Row],[On Hand Stock (units)]]+U1938</f>
        <v>17522.440469641901</v>
      </c>
      <c r="W1938" s="59" t="str">
        <f>IF(Table1[[#This Row],[On hand quantity after purchase]]&gt;Table1[[#This Row],[APU  Projection for oct]],"Yes","No")</f>
        <v>Yes</v>
      </c>
      <c r="X1938" s="59">
        <f>AE1938-Table1[[#This Row],[On Hand Stock (units)]]</f>
        <v>1780956.9341908754</v>
      </c>
      <c r="Y1938" s="59">
        <f>MAX(Table1[[#This Row],[Qty required to meet next quarter]],Table1[[#This Row],[MOQ/One lead time demand]])</f>
        <v>1780956.9341908754</v>
      </c>
      <c r="Z1938" s="59">
        <f>Table1[[#This Row],[Qty to purchase]]*Table1[[#This Row],[Std. Price ($)]]</f>
        <v>49368459.254717767</v>
      </c>
      <c r="AA1938" s="59"/>
      <c r="AB1938" s="59"/>
      <c r="AC1938" s="61">
        <f>Table1[[#This Row],[On Hand Stock (units)]]-(12*Table1[[#This Row],[APU
(units)]])</f>
        <v>-93712.291237675177</v>
      </c>
      <c r="AD1938" s="64">
        <v>64443.600000000006</v>
      </c>
      <c r="AE1938" s="65">
        <f>AD1938*Table1[[#This Row],[Std. Price ($)]]</f>
        <v>1786388.6429532003</v>
      </c>
    </row>
    <row r="1939" spans="1:31" ht="18.5" x14ac:dyDescent="0.35">
      <c r="A1939" s="46">
        <v>61716.771486982499</v>
      </c>
      <c r="B1939" s="47">
        <v>28.550280000000001</v>
      </c>
      <c r="C1939" s="47">
        <v>132267.46705298134</v>
      </c>
      <c r="D1939" s="47">
        <f>Table1[[#This Row],[On-Hand Stock ($)]]/Table1[[#This Row],[Std. Price ($)]]</f>
        <v>4632.790538410879</v>
      </c>
      <c r="E1939" s="48">
        <v>6290</v>
      </c>
      <c r="F1939" s="49">
        <v>-0.2</v>
      </c>
      <c r="G1939" s="48">
        <v>1</v>
      </c>
      <c r="H1939" s="48">
        <v>0.4</v>
      </c>
      <c r="I1939" s="48">
        <v>44</v>
      </c>
      <c r="J1939" s="55">
        <f>Table1[[#This Row],[APU
(units)]]+(Table1[[#This Row],[APU Trend]]*Table1[[#This Row],[APU
(units)]])</f>
        <v>5032</v>
      </c>
      <c r="K1939" s="55" t="str">
        <f>IF(Table1[[#This Row],[On Hand Stock (units)]]&gt;J1939,"Yes","No")</f>
        <v>No</v>
      </c>
      <c r="L1939" s="55">
        <f>Table1[[#This Row],[Lead Time (days)]]/Table1[[#This Row],[S-OTD]]</f>
        <v>44</v>
      </c>
      <c r="M1939" s="55">
        <f>(Table1[[#This Row],[Demand variability (COV)]]/100)*E1939</f>
        <v>25.16</v>
      </c>
      <c r="N1939" s="55">
        <f>AVERAGE(Table1[[#This Row],[Lead Time (days)]],Table1[[#This Row],[Exp. Lead time]])</f>
        <v>44</v>
      </c>
      <c r="O1939" s="55">
        <f>(Table1[[#This Row],[Exp. Lead time]]-N1939)^2</f>
        <v>0</v>
      </c>
      <c r="P1939" s="55">
        <v>0</v>
      </c>
      <c r="Q1939" s="55">
        <f>1.64*SQRT(Table1[[#This Row],[Lead Time (days)]]*(M1939^2)+Table1[[#This Row],[APU
(units)]]*P1939)</f>
        <v>273.70379749912132</v>
      </c>
      <c r="R1939" s="58">
        <f>Table1[[#This Row],[Safety Stock]]+(E1939/30)*Table1[[#This Row],[Lead Time (days)]]</f>
        <v>9499.0371308324538</v>
      </c>
      <c r="S1939" s="58" t="str">
        <f>IF(Table1[[#This Row],[On Hand Stock (units)]]&gt;R1939,"yes","no")</f>
        <v>no</v>
      </c>
      <c r="T1939" s="59">
        <f>Table1[[#This Row],[On Hand Stock (units)]]-J1939</f>
        <v>-399.20946158912102</v>
      </c>
      <c r="U1939" s="59">
        <f>Table1[[#This Row],[Exp. Lead time]]*Table1[[#This Row],[APU
(units)]]/30</f>
        <v>9225.3333333333339</v>
      </c>
      <c r="V1939" s="59">
        <f>Table1[[#This Row],[On Hand Stock (units)]]+U1939</f>
        <v>13858.123871744214</v>
      </c>
      <c r="W1939" s="59" t="str">
        <f>IF(Table1[[#This Row],[On hand quantity after purchase]]&gt;Table1[[#This Row],[APU  Projection for oct]],"Yes","No")</f>
        <v>Yes</v>
      </c>
      <c r="X1939" s="59">
        <f>AE1939-Table1[[#This Row],[On Hand Stock (units)]]</f>
        <v>318613.47962158913</v>
      </c>
      <c r="Y1939" s="59">
        <f>MAX(Table1[[#This Row],[Qty required to meet next quarter]],Table1[[#This Row],[MOQ/One lead time demand]])</f>
        <v>318613.47962158913</v>
      </c>
      <c r="Z1939" s="59">
        <f>Table1[[#This Row],[Qty to purchase]]*Table1[[#This Row],[Std. Price ($)]]</f>
        <v>9096504.054970663</v>
      </c>
      <c r="AA1939" s="59"/>
      <c r="AB1939" s="59"/>
      <c r="AC1939" s="61">
        <f>Table1[[#This Row],[On Hand Stock (units)]]-(12*Table1[[#This Row],[APU
(units)]])</f>
        <v>-70847.209461589126</v>
      </c>
      <c r="AD1939" s="64">
        <v>11322</v>
      </c>
      <c r="AE1939" s="65">
        <f>AD1939*Table1[[#This Row],[Std. Price ($)]]</f>
        <v>323246.27016000001</v>
      </c>
    </row>
    <row r="1940" spans="1:31" ht="18.5" x14ac:dyDescent="0.35">
      <c r="A1940" s="46">
        <v>9089.8359500487295</v>
      </c>
      <c r="B1940" s="47">
        <v>25.440382000000003</v>
      </c>
      <c r="C1940" s="47">
        <v>129909.91804719424</v>
      </c>
      <c r="D1940" s="47">
        <f>Table1[[#This Row],[On-Hand Stock ($)]]/Table1[[#This Row],[Std. Price ($)]]</f>
        <v>5106.4452588484801</v>
      </c>
      <c r="E1940" s="48">
        <v>7188</v>
      </c>
      <c r="F1940" s="49">
        <v>-0.2</v>
      </c>
      <c r="G1940" s="48">
        <v>1</v>
      </c>
      <c r="H1940" s="48">
        <v>0.38</v>
      </c>
      <c r="I1940" s="48">
        <v>44</v>
      </c>
      <c r="J1940" s="55">
        <f>Table1[[#This Row],[APU
(units)]]+(Table1[[#This Row],[APU Trend]]*Table1[[#This Row],[APU
(units)]])</f>
        <v>5750.4</v>
      </c>
      <c r="K1940" s="55" t="str">
        <f>IF(Table1[[#This Row],[On Hand Stock (units)]]&gt;J1940,"Yes","No")</f>
        <v>No</v>
      </c>
      <c r="L1940" s="55">
        <f>Table1[[#This Row],[Lead Time (days)]]/Table1[[#This Row],[S-OTD]]</f>
        <v>44</v>
      </c>
      <c r="M1940" s="55">
        <f>(Table1[[#This Row],[Demand variability (COV)]]/100)*E1940</f>
        <v>27.314399999999999</v>
      </c>
      <c r="N1940" s="55">
        <f>AVERAGE(Table1[[#This Row],[Lead Time (days)]],Table1[[#This Row],[Exp. Lead time]])</f>
        <v>44</v>
      </c>
      <c r="O1940" s="55">
        <f>(Table1[[#This Row],[Exp. Lead time]]-N1940)^2</f>
        <v>0</v>
      </c>
      <c r="P1940" s="55">
        <v>0</v>
      </c>
      <c r="Q1940" s="55">
        <f>1.64*SQRT(Table1[[#This Row],[Lead Time (days)]]*(M1940^2)+Table1[[#This Row],[APU
(units)]]*P1940)</f>
        <v>297.14050104968197</v>
      </c>
      <c r="R1940" s="58">
        <f>Table1[[#This Row],[Safety Stock]]+(E1940/30)*Table1[[#This Row],[Lead Time (days)]]</f>
        <v>10839.540501049682</v>
      </c>
      <c r="S1940" s="58" t="str">
        <f>IF(Table1[[#This Row],[On Hand Stock (units)]]&gt;R1940,"yes","no")</f>
        <v>no</v>
      </c>
      <c r="T1940" s="59">
        <f>Table1[[#This Row],[On Hand Stock (units)]]-J1940</f>
        <v>-643.95474115151956</v>
      </c>
      <c r="U1940" s="59">
        <f>Table1[[#This Row],[Exp. Lead time]]*Table1[[#This Row],[APU
(units)]]/30</f>
        <v>10542.4</v>
      </c>
      <c r="V1940" s="59">
        <f>Table1[[#This Row],[On Hand Stock (units)]]+U1940</f>
        <v>15648.84525884848</v>
      </c>
      <c r="W1940" s="59" t="str">
        <f>IF(Table1[[#This Row],[On hand quantity after purchase]]&gt;Table1[[#This Row],[APU  Projection for oct]],"Yes","No")</f>
        <v>Yes</v>
      </c>
      <c r="X1940" s="59">
        <f>AE1940-Table1[[#This Row],[On Hand Stock (units)]]</f>
        <v>324051.39320995152</v>
      </c>
      <c r="Y1940" s="59">
        <f>MAX(Table1[[#This Row],[Qty required to meet next quarter]],Table1[[#This Row],[MOQ/One lead time demand]])</f>
        <v>324051.39320995152</v>
      </c>
      <c r="Z1940" s="59">
        <f>Table1[[#This Row],[Qty to purchase]]*Table1[[#This Row],[Std. Price ($)]]</f>
        <v>8243991.2308933735</v>
      </c>
      <c r="AA1940" s="59"/>
      <c r="AB1940" s="59"/>
      <c r="AC1940" s="61">
        <f>Table1[[#This Row],[On Hand Stock (units)]]-(12*Table1[[#This Row],[APU
(units)]])</f>
        <v>-81149.554741151514</v>
      </c>
      <c r="AD1940" s="64">
        <v>12938.399999999998</v>
      </c>
      <c r="AE1940" s="65">
        <f>AD1940*Table1[[#This Row],[Std. Price ($)]]</f>
        <v>329157.83846880001</v>
      </c>
    </row>
    <row r="1941" spans="1:31" ht="18.5" x14ac:dyDescent="0.35">
      <c r="A1941" s="46">
        <v>42375.456802523404</v>
      </c>
      <c r="B1941" s="47">
        <v>7.4989530000000011</v>
      </c>
      <c r="C1941" s="47">
        <v>127037.57203879091</v>
      </c>
      <c r="D1941" s="47">
        <f>Table1[[#This Row],[On-Hand Stock ($)]]/Table1[[#This Row],[Std. Price ($)]]</f>
        <v>16940.707861322891</v>
      </c>
      <c r="E1941" s="48">
        <v>7786</v>
      </c>
      <c r="F1941" s="49">
        <v>0.8</v>
      </c>
      <c r="G1941" s="48">
        <v>1</v>
      </c>
      <c r="H1941" s="48">
        <v>0.72</v>
      </c>
      <c r="I1941" s="48">
        <v>66</v>
      </c>
      <c r="J1941" s="55">
        <f>Table1[[#This Row],[APU
(units)]]+(Table1[[#This Row],[APU Trend]]*Table1[[#This Row],[APU
(units)]])</f>
        <v>14014.8</v>
      </c>
      <c r="K1941" s="55" t="str">
        <f>IF(Table1[[#This Row],[On Hand Stock (units)]]&gt;J1941,"Yes","No")</f>
        <v>Yes</v>
      </c>
      <c r="L1941" s="55">
        <f>Table1[[#This Row],[Lead Time (days)]]/Table1[[#This Row],[S-OTD]]</f>
        <v>66</v>
      </c>
      <c r="M1941" s="55">
        <f>(Table1[[#This Row],[Demand variability (COV)]]/100)*E1941</f>
        <v>56.059199999999997</v>
      </c>
      <c r="N1941" s="55">
        <f>AVERAGE(Table1[[#This Row],[Lead Time (days)]],Table1[[#This Row],[Exp. Lead time]])</f>
        <v>66</v>
      </c>
      <c r="O1941" s="55">
        <f>(Table1[[#This Row],[Exp. Lead time]]-N1941)^2</f>
        <v>0</v>
      </c>
      <c r="P1941" s="55">
        <v>0</v>
      </c>
      <c r="Q1941" s="55">
        <f>1.64*SQRT(Table1[[#This Row],[Lead Time (days)]]*(M1941^2)+Table1[[#This Row],[APU
(units)]]*P1941)</f>
        <v>746.90043372239575</v>
      </c>
      <c r="R1941" s="58">
        <f>Table1[[#This Row],[Safety Stock]]+(E1941/30)*Table1[[#This Row],[Lead Time (days)]]</f>
        <v>17876.100433722397</v>
      </c>
      <c r="S1941" s="58" t="str">
        <f>IF(Table1[[#This Row],[On Hand Stock (units)]]&gt;R1941,"yes","no")</f>
        <v>no</v>
      </c>
      <c r="T1941" s="59">
        <f>Table1[[#This Row],[On Hand Stock (units)]]-J1941</f>
        <v>2925.9078613228921</v>
      </c>
      <c r="U1941" s="59">
        <f>Table1[[#This Row],[Exp. Lead time]]*Table1[[#This Row],[APU
(units)]]/30</f>
        <v>17129.2</v>
      </c>
      <c r="V1941" s="59">
        <f>Table1[[#This Row],[On Hand Stock (units)]]+U1941</f>
        <v>34069.907861322892</v>
      </c>
      <c r="W1941" s="59" t="str">
        <f>IF(Table1[[#This Row],[On hand quantity after purchase]]&gt;Table1[[#This Row],[APU  Projection for oct]],"Yes","No")</f>
        <v>Yes</v>
      </c>
      <c r="X1941" s="59">
        <f>AE1941-Table1[[#This Row],[On Hand Stock (units)]]</f>
        <v>438476.70699107711</v>
      </c>
      <c r="Y1941" s="59">
        <f>MAX(Table1[[#This Row],[Qty required to meet next quarter]],Table1[[#This Row],[MOQ/One lead time demand]])</f>
        <v>438476.70699107711</v>
      </c>
      <c r="Z1941" s="59">
        <f>Table1[[#This Row],[Qty to purchase]]*Table1[[#This Row],[Std. Price ($)]]</f>
        <v>3288116.217320859</v>
      </c>
      <c r="AA1941" s="59"/>
      <c r="AB1941" s="59"/>
      <c r="AC1941" s="61">
        <f>Table1[[#This Row],[On Hand Stock (units)]]-(12*Table1[[#This Row],[APU
(units)]])</f>
        <v>-76491.292138677105</v>
      </c>
      <c r="AD1941" s="64">
        <v>60730.799999999996</v>
      </c>
      <c r="AE1941" s="65">
        <f>AD1941*Table1[[#This Row],[Std. Price ($)]]</f>
        <v>455417.41485240002</v>
      </c>
    </row>
    <row r="1942" spans="1:31" ht="18.5" x14ac:dyDescent="0.35">
      <c r="A1942" s="46">
        <v>18011.477569047485</v>
      </c>
      <c r="B1942" s="47">
        <v>12.626658000000001</v>
      </c>
      <c r="C1942" s="47">
        <v>57288.339665362801</v>
      </c>
      <c r="D1942" s="47">
        <f>Table1[[#This Row],[On-Hand Stock ($)]]/Table1[[#This Row],[Std. Price ($)]]</f>
        <v>4537.0944287366301</v>
      </c>
      <c r="E1942" s="48">
        <v>5142</v>
      </c>
      <c r="F1942" s="49">
        <v>1.2</v>
      </c>
      <c r="G1942" s="48">
        <v>1</v>
      </c>
      <c r="H1942" s="48">
        <v>0.44</v>
      </c>
      <c r="I1942" s="48">
        <v>44</v>
      </c>
      <c r="J1942" s="55">
        <f>Table1[[#This Row],[APU
(units)]]+(Table1[[#This Row],[APU Trend]]*Table1[[#This Row],[APU
(units)]])</f>
        <v>11312.4</v>
      </c>
      <c r="K1942" s="55" t="str">
        <f>IF(Table1[[#This Row],[On Hand Stock (units)]]&gt;J1942,"Yes","No")</f>
        <v>No</v>
      </c>
      <c r="L1942" s="55">
        <f>Table1[[#This Row],[Lead Time (days)]]/Table1[[#This Row],[S-OTD]]</f>
        <v>44</v>
      </c>
      <c r="M1942" s="55">
        <f>(Table1[[#This Row],[Demand variability (COV)]]/100)*E1942</f>
        <v>22.6248</v>
      </c>
      <c r="N1942" s="55">
        <f>AVERAGE(Table1[[#This Row],[Lead Time (days)]],Table1[[#This Row],[Exp. Lead time]])</f>
        <v>44</v>
      </c>
      <c r="O1942" s="55">
        <f>(Table1[[#This Row],[Exp. Lead time]]-N1942)^2</f>
        <v>0</v>
      </c>
      <c r="P1942" s="55">
        <v>0</v>
      </c>
      <c r="Q1942" s="55">
        <f>1.64*SQRT(Table1[[#This Row],[Lead Time (days)]]*(M1942^2)+Table1[[#This Row],[APU
(units)]]*P1942)</f>
        <v>246.12454998641175</v>
      </c>
      <c r="R1942" s="58">
        <f>Table1[[#This Row],[Safety Stock]]+(E1942/30)*Table1[[#This Row],[Lead Time (days)]]</f>
        <v>7787.7245499864121</v>
      </c>
      <c r="S1942" s="58" t="str">
        <f>IF(Table1[[#This Row],[On Hand Stock (units)]]&gt;R1942,"yes","no")</f>
        <v>no</v>
      </c>
      <c r="T1942" s="59">
        <f>Table1[[#This Row],[On Hand Stock (units)]]-J1942</f>
        <v>-6775.3055712633695</v>
      </c>
      <c r="U1942" s="59">
        <f>Table1[[#This Row],[Exp. Lead time]]*Table1[[#This Row],[APU
(units)]]/30</f>
        <v>7541.6</v>
      </c>
      <c r="V1942" s="59">
        <f>Table1[[#This Row],[On Hand Stock (units)]]+U1942</f>
        <v>12078.694428736631</v>
      </c>
      <c r="W1942" s="59" t="str">
        <f>IF(Table1[[#This Row],[On hand quantity after purchase]]&gt;Table1[[#This Row],[APU  Projection for oct]],"Yes","No")</f>
        <v>Yes</v>
      </c>
      <c r="X1942" s="59">
        <f>AE1942-Table1[[#This Row],[On Hand Stock (units)]]</f>
        <v>657710.91501846339</v>
      </c>
      <c r="Y1942" s="59">
        <f>MAX(Table1[[#This Row],[Qty required to meet next quarter]],Table1[[#This Row],[MOQ/One lead time demand]])</f>
        <v>657710.91501846339</v>
      </c>
      <c r="Z1942" s="59">
        <f>Table1[[#This Row],[Qty to purchase]]*Table1[[#This Row],[Std. Price ($)]]</f>
        <v>8304690.7868052013</v>
      </c>
      <c r="AA1942" s="59"/>
      <c r="AB1942" s="59"/>
      <c r="AC1942" s="61">
        <f>Table1[[#This Row],[On Hand Stock (units)]]-(12*Table1[[#This Row],[APU
(units)]])</f>
        <v>-57166.905571263371</v>
      </c>
      <c r="AD1942" s="64">
        <v>52448.399999999994</v>
      </c>
      <c r="AE1942" s="65">
        <f>AD1942*Table1[[#This Row],[Std. Price ($)]]</f>
        <v>662248.00944719999</v>
      </c>
    </row>
    <row r="1943" spans="1:31" ht="18.5" x14ac:dyDescent="0.35">
      <c r="A1943" s="46">
        <v>20540.376453567511</v>
      </c>
      <c r="B1943" s="47">
        <v>7.4989530000000011</v>
      </c>
      <c r="C1943" s="47">
        <v>35416.778226626011</v>
      </c>
      <c r="D1943" s="47">
        <f>Table1[[#This Row],[On-Hand Stock ($)]]/Table1[[#This Row],[Std. Price ($)]]</f>
        <v>4722.8964132227529</v>
      </c>
      <c r="E1943" s="48">
        <v>5054</v>
      </c>
      <c r="F1943" s="49">
        <v>0.2</v>
      </c>
      <c r="G1943" s="48">
        <v>1</v>
      </c>
      <c r="H1943" s="48">
        <v>0.92</v>
      </c>
      <c r="I1943" s="48">
        <v>23</v>
      </c>
      <c r="J1943" s="55">
        <f>Table1[[#This Row],[APU
(units)]]+(Table1[[#This Row],[APU Trend]]*Table1[[#This Row],[APU
(units)]])</f>
        <v>6064.8</v>
      </c>
      <c r="K1943" s="55" t="str">
        <f>IF(Table1[[#This Row],[On Hand Stock (units)]]&gt;J1943,"Yes","No")</f>
        <v>No</v>
      </c>
      <c r="L1943" s="55">
        <f>Table1[[#This Row],[Lead Time (days)]]/Table1[[#This Row],[S-OTD]]</f>
        <v>23</v>
      </c>
      <c r="M1943" s="55">
        <f>(Table1[[#This Row],[Demand variability (COV)]]/100)*E1943</f>
        <v>46.4968</v>
      </c>
      <c r="N1943" s="55">
        <f>AVERAGE(Table1[[#This Row],[Lead Time (days)]],Table1[[#This Row],[Exp. Lead time]])</f>
        <v>23</v>
      </c>
      <c r="O1943" s="55">
        <f>(Table1[[#This Row],[Exp. Lead time]]-N1943)^2</f>
        <v>0</v>
      </c>
      <c r="P1943" s="55">
        <v>0</v>
      </c>
      <c r="Q1943" s="55">
        <f>1.64*SQRT(Table1[[#This Row],[Lead Time (days)]]*(M1943^2)+Table1[[#This Row],[APU
(units)]]*P1943)</f>
        <v>365.70494344399361</v>
      </c>
      <c r="R1943" s="58">
        <f>Table1[[#This Row],[Safety Stock]]+(E1943/30)*Table1[[#This Row],[Lead Time (days)]]</f>
        <v>4240.4382767773268</v>
      </c>
      <c r="S1943" s="58" t="str">
        <f>IF(Table1[[#This Row],[On Hand Stock (units)]]&gt;R1943,"yes","no")</f>
        <v>yes</v>
      </c>
      <c r="T1943" s="59">
        <f>Table1[[#This Row],[On Hand Stock (units)]]-J1943</f>
        <v>-1341.9035867772473</v>
      </c>
      <c r="U1943" s="59">
        <f>Table1[[#This Row],[Exp. Lead time]]*Table1[[#This Row],[APU
(units)]]/30</f>
        <v>3874.7333333333331</v>
      </c>
      <c r="V1943" s="59">
        <f>Table1[[#This Row],[On Hand Stock (units)]]+U1943</f>
        <v>8597.6297465560856</v>
      </c>
      <c r="W1943" s="59" t="str">
        <f>IF(Table1[[#This Row],[On hand quantity after purchase]]&gt;Table1[[#This Row],[APU  Projection for oct]],"Yes","No")</f>
        <v>Yes</v>
      </c>
      <c r="X1943" s="59">
        <f>AE1943-Table1[[#This Row],[On Hand Stock (units)]]</f>
        <v>154455.87912717729</v>
      </c>
      <c r="Y1943" s="59">
        <f>MAX(Table1[[#This Row],[Qty required to meet next quarter]],Table1[[#This Row],[MOQ/One lead time demand]])</f>
        <v>154455.87912717729</v>
      </c>
      <c r="Z1943" s="59">
        <f>Table1[[#This Row],[Qty to purchase]]*Table1[[#This Row],[Std. Price ($)]]</f>
        <v>1158257.3781483837</v>
      </c>
      <c r="AA1943" s="59"/>
      <c r="AB1943" s="59"/>
      <c r="AC1943" s="61">
        <f>Table1[[#This Row],[On Hand Stock (units)]]-(12*Table1[[#This Row],[APU
(units)]])</f>
        <v>-55925.103586777244</v>
      </c>
      <c r="AD1943" s="64">
        <v>21226.800000000003</v>
      </c>
      <c r="AE1943" s="65">
        <f>AD1943*Table1[[#This Row],[Std. Price ($)]]</f>
        <v>159178.77554040003</v>
      </c>
    </row>
    <row r="1944" spans="1:31" ht="18.5" x14ac:dyDescent="0.35">
      <c r="A1944" s="46">
        <v>13930.053335741399</v>
      </c>
      <c r="B1944" s="47">
        <v>16.693611000000001</v>
      </c>
      <c r="C1944" s="47">
        <v>304565.78189874801</v>
      </c>
      <c r="D1944" s="47">
        <f>Table1[[#This Row],[On-Hand Stock ($)]]/Table1[[#This Row],[Std. Price ($)]]</f>
        <v>18244.451838415785</v>
      </c>
      <c r="E1944" s="48">
        <v>7414</v>
      </c>
      <c r="F1944" s="49">
        <v>-0.7</v>
      </c>
      <c r="G1944" s="48">
        <v>0.85</v>
      </c>
      <c r="H1944" s="48">
        <v>0.51</v>
      </c>
      <c r="I1944" s="48">
        <v>108</v>
      </c>
      <c r="J1944" s="55">
        <f>Table1[[#This Row],[APU
(units)]]+(Table1[[#This Row],[APU Trend]]*Table1[[#This Row],[APU
(units)]])</f>
        <v>2224.2000000000007</v>
      </c>
      <c r="K1944" s="55" t="str">
        <f>IF(Table1[[#This Row],[On Hand Stock (units)]]&gt;J1944,"Yes","No")</f>
        <v>Yes</v>
      </c>
      <c r="L1944" s="55">
        <f>Table1[[#This Row],[Lead Time (days)]]/Table1[[#This Row],[S-OTD]]</f>
        <v>127.05882352941177</v>
      </c>
      <c r="M1944" s="55">
        <f>(Table1[[#This Row],[Demand variability (COV)]]/100)*E1944</f>
        <v>37.811400000000006</v>
      </c>
      <c r="N1944" s="55">
        <f>AVERAGE(Table1[[#This Row],[Lead Time (days)]],Table1[[#This Row],[Exp. Lead time]])</f>
        <v>117.52941176470588</v>
      </c>
      <c r="O1944" s="55">
        <f>(Table1[[#This Row],[Exp. Lead time]]-N1944)^2</f>
        <v>90.809688581314916</v>
      </c>
      <c r="P1944" s="55">
        <v>90.809688581314916</v>
      </c>
      <c r="Q1944" s="55">
        <f>1.64*SQRT(Table1[[#This Row],[Lead Time (days)]]*(M1944^2)+Table1[[#This Row],[APU
(units)]]*P1944)</f>
        <v>1492.0132377920938</v>
      </c>
      <c r="R1944" s="58">
        <f>Table1[[#This Row],[Safety Stock]]+(E1944/30)*Table1[[#This Row],[Lead Time (days)]]</f>
        <v>28182.413237792091</v>
      </c>
      <c r="S1944" s="58" t="str">
        <f>IF(Table1[[#This Row],[On Hand Stock (units)]]&gt;R1944,"yes","no")</f>
        <v>no</v>
      </c>
      <c r="T1944" s="59">
        <f>Table1[[#This Row],[On Hand Stock (units)]]-J1944</f>
        <v>16020.251838415785</v>
      </c>
      <c r="U1944" s="59">
        <f>Table1[[#This Row],[Exp. Lead time]]*Table1[[#This Row],[APU
(units)]]/30</f>
        <v>31400.470588235294</v>
      </c>
      <c r="V1944" s="59">
        <f>Table1[[#This Row],[On Hand Stock (units)]]+U1944</f>
        <v>49644.922426651079</v>
      </c>
      <c r="W1944" s="59" t="str">
        <f>IF(Table1[[#This Row],[On hand quantity after purchase]]&gt;Table1[[#This Row],[APU  Projection for oct]],"Yes","No")</f>
        <v>Yes</v>
      </c>
      <c r="X1944" s="59">
        <f>AE1944-Table1[[#This Row],[On Hand Stock (units)]]</f>
        <v>-166764.17018321573</v>
      </c>
      <c r="Y1944" s="59">
        <f>MAX(Table1[[#This Row],[Qty required to meet next quarter]],Table1[[#This Row],[MOQ/One lead time demand]])</f>
        <v>31400.470588235294</v>
      </c>
      <c r="Z1944" s="59">
        <f>Table1[[#This Row],[Qty to purchase]]*Table1[[#This Row],[Std. Price ($)]]</f>
        <v>524187.24121694121</v>
      </c>
      <c r="AA1944" s="59"/>
      <c r="AB1944" s="59"/>
      <c r="AC1944" s="61">
        <f>Table1[[#This Row],[On Hand Stock (units)]]-(12*Table1[[#This Row],[APU
(units)]])</f>
        <v>-70723.548161584215</v>
      </c>
      <c r="AD1944" s="64">
        <v>-8896.7999999999956</v>
      </c>
      <c r="AE1944" s="65">
        <f>AD1944*Table1[[#This Row],[Std. Price ($)]]</f>
        <v>-148519.71834479994</v>
      </c>
    </row>
    <row r="1945" spans="1:31" ht="18.5" x14ac:dyDescent="0.35">
      <c r="A1945" s="46">
        <v>92199.421462976214</v>
      </c>
      <c r="B1945" s="47">
        <v>12.692020000000001</v>
      </c>
      <c r="C1945" s="47">
        <v>315697.37285814638</v>
      </c>
      <c r="D1945" s="47">
        <f>Table1[[#This Row],[On-Hand Stock ($)]]/Table1[[#This Row],[Std. Price ($)]]</f>
        <v>24873.69015004281</v>
      </c>
      <c r="E1945" s="48">
        <v>7414</v>
      </c>
      <c r="F1945" s="49">
        <v>0.8</v>
      </c>
      <c r="G1945" s="48">
        <v>0.72</v>
      </c>
      <c r="H1945" s="48">
        <v>0.52</v>
      </c>
      <c r="I1945" s="48">
        <v>130</v>
      </c>
      <c r="J1945" s="55">
        <f>Table1[[#This Row],[APU
(units)]]+(Table1[[#This Row],[APU Trend]]*Table1[[#This Row],[APU
(units)]])</f>
        <v>13345.2</v>
      </c>
      <c r="K1945" s="55" t="str">
        <f>IF(Table1[[#This Row],[On Hand Stock (units)]]&gt;J1945,"Yes","No")</f>
        <v>Yes</v>
      </c>
      <c r="L1945" s="55">
        <f>Table1[[#This Row],[Lead Time (days)]]/Table1[[#This Row],[S-OTD]]</f>
        <v>180.55555555555557</v>
      </c>
      <c r="M1945" s="55">
        <f>(Table1[[#This Row],[Demand variability (COV)]]/100)*E1945</f>
        <v>38.552799999999998</v>
      </c>
      <c r="N1945" s="55">
        <f>AVERAGE(Table1[[#This Row],[Lead Time (days)]],Table1[[#This Row],[Exp. Lead time]])</f>
        <v>155.27777777777777</v>
      </c>
      <c r="O1945" s="55">
        <f>(Table1[[#This Row],[Exp. Lead time]]-N1945)^2</f>
        <v>638.96604938271719</v>
      </c>
      <c r="P1945" s="55">
        <v>638.96604938271719</v>
      </c>
      <c r="Q1945" s="55">
        <f>1.64*SQRT(Table1[[#This Row],[Lead Time (days)]]*(M1945^2)+Table1[[#This Row],[APU
(units)]]*P1945)</f>
        <v>3641.5813837380533</v>
      </c>
      <c r="R1945" s="58">
        <f>Table1[[#This Row],[Safety Stock]]+(E1945/30)*Table1[[#This Row],[Lead Time (days)]]</f>
        <v>35768.914717071384</v>
      </c>
      <c r="S1945" s="58" t="str">
        <f>IF(Table1[[#This Row],[On Hand Stock (units)]]&gt;R1945,"yes","no")</f>
        <v>no</v>
      </c>
      <c r="T1945" s="59">
        <f>Table1[[#This Row],[On Hand Stock (units)]]-J1945</f>
        <v>11528.49015004281</v>
      </c>
      <c r="U1945" s="59">
        <f>Table1[[#This Row],[Exp. Lead time]]*Table1[[#This Row],[APU
(units)]]/30</f>
        <v>44621.296296296299</v>
      </c>
      <c r="V1945" s="59">
        <f>Table1[[#This Row],[On Hand Stock (units)]]+U1945</f>
        <v>69494.986446339113</v>
      </c>
      <c r="W1945" s="59" t="str">
        <f>IF(Table1[[#This Row],[On hand quantity after purchase]]&gt;Table1[[#This Row],[APU  Projection for oct]],"Yes","No")</f>
        <v>Yes</v>
      </c>
      <c r="X1945" s="59">
        <f>AE1945-Table1[[#This Row],[On Hand Stock (units)]]</f>
        <v>709095.67283395736</v>
      </c>
      <c r="Y1945" s="59">
        <f>MAX(Table1[[#This Row],[Qty required to meet next quarter]],Table1[[#This Row],[MOQ/One lead time demand]])</f>
        <v>709095.67283395736</v>
      </c>
      <c r="Z1945" s="59">
        <f>Table1[[#This Row],[Qty to purchase]]*Table1[[#This Row],[Std. Price ($)]]</f>
        <v>8999856.4615220446</v>
      </c>
      <c r="AA1945" s="59"/>
      <c r="AB1945" s="59"/>
      <c r="AC1945" s="61">
        <f>Table1[[#This Row],[On Hand Stock (units)]]-(12*Table1[[#This Row],[APU
(units)]])</f>
        <v>-64094.309849957193</v>
      </c>
      <c r="AD1945" s="64">
        <v>57829.200000000004</v>
      </c>
      <c r="AE1945" s="65">
        <f>AD1945*Table1[[#This Row],[Std. Price ($)]]</f>
        <v>733969.36298400012</v>
      </c>
    </row>
    <row r="1946" spans="1:31" ht="18.5" x14ac:dyDescent="0.35">
      <c r="A1946" s="46">
        <v>63513.447267649746</v>
      </c>
      <c r="B1946" s="47">
        <v>8.0670370000000009</v>
      </c>
      <c r="C1946" s="47">
        <v>27035.064926783954</v>
      </c>
      <c r="D1946" s="47">
        <f>Table1[[#This Row],[On-Hand Stock ($)]]/Table1[[#This Row],[Std. Price ($)]]</f>
        <v>3351.300474608453</v>
      </c>
      <c r="E1946" s="48">
        <v>8302</v>
      </c>
      <c r="F1946" s="49">
        <v>0.6</v>
      </c>
      <c r="G1946" s="48">
        <v>0.72</v>
      </c>
      <c r="H1946" s="48">
        <v>0.17</v>
      </c>
      <c r="I1946" s="48">
        <v>23</v>
      </c>
      <c r="J1946" s="55">
        <f>Table1[[#This Row],[APU
(units)]]+(Table1[[#This Row],[APU Trend]]*Table1[[#This Row],[APU
(units)]])</f>
        <v>13283.2</v>
      </c>
      <c r="K1946" s="55" t="str">
        <f>IF(Table1[[#This Row],[On Hand Stock (units)]]&gt;J1946,"Yes","No")</f>
        <v>No</v>
      </c>
      <c r="L1946" s="55">
        <f>Table1[[#This Row],[Lead Time (days)]]/Table1[[#This Row],[S-OTD]]</f>
        <v>31.944444444444446</v>
      </c>
      <c r="M1946" s="55">
        <f>(Table1[[#This Row],[Demand variability (COV)]]/100)*E1946</f>
        <v>14.1134</v>
      </c>
      <c r="N1946" s="55">
        <f>AVERAGE(Table1[[#This Row],[Lead Time (days)]],Table1[[#This Row],[Exp. Lead time]])</f>
        <v>27.472222222222221</v>
      </c>
      <c r="O1946" s="55">
        <f>(Table1[[#This Row],[Exp. Lead time]]-N1946)^2</f>
        <v>20.000771604938297</v>
      </c>
      <c r="P1946" s="55">
        <v>20.000771604938297</v>
      </c>
      <c r="Q1946" s="55">
        <f>1.64*SQRT(Table1[[#This Row],[Lead Time (days)]]*(M1946^2)+Table1[[#This Row],[APU
(units)]]*P1946)</f>
        <v>677.4365991937367</v>
      </c>
      <c r="R1946" s="58">
        <f>Table1[[#This Row],[Safety Stock]]+(E1946/30)*Table1[[#This Row],[Lead Time (days)]]</f>
        <v>7042.3032658604034</v>
      </c>
      <c r="S1946" s="58" t="str">
        <f>IF(Table1[[#This Row],[On Hand Stock (units)]]&gt;R1946,"yes","no")</f>
        <v>no</v>
      </c>
      <c r="T1946" s="59">
        <f>Table1[[#This Row],[On Hand Stock (units)]]-J1946</f>
        <v>-9931.8995253915473</v>
      </c>
      <c r="U1946" s="59">
        <f>Table1[[#This Row],[Exp. Lead time]]*Table1[[#This Row],[APU
(units)]]/30</f>
        <v>8840.0925925925931</v>
      </c>
      <c r="V1946" s="59">
        <f>Table1[[#This Row],[On Hand Stock (units)]]+U1946</f>
        <v>12191.393067201047</v>
      </c>
      <c r="W1946" s="59" t="str">
        <f>IF(Table1[[#This Row],[On hand quantity after purchase]]&gt;Table1[[#This Row],[APU  Projection for oct]],"Yes","No")</f>
        <v>No</v>
      </c>
      <c r="X1946" s="59">
        <f>AE1946-Table1[[#This Row],[On Hand Stock (units)]]</f>
        <v>438667.47127379157</v>
      </c>
      <c r="Y1946" s="59">
        <f>MAX(Table1[[#This Row],[Qty required to meet next quarter]],Table1[[#This Row],[MOQ/One lead time demand]])</f>
        <v>438667.47127379157</v>
      </c>
      <c r="Z1946" s="59">
        <f>Table1[[#This Row],[Qty to purchase]]*Table1[[#This Row],[Std. Price ($)]]</f>
        <v>3538746.7214621142</v>
      </c>
      <c r="AA1946" s="59"/>
      <c r="AB1946" s="59"/>
      <c r="AC1946" s="61">
        <f>Table1[[#This Row],[On Hand Stock (units)]]-(12*Table1[[#This Row],[APU
(units)]])</f>
        <v>-96272.699525391552</v>
      </c>
      <c r="AD1946" s="64">
        <v>54793.2</v>
      </c>
      <c r="AE1946" s="65">
        <f>AD1946*Table1[[#This Row],[Std. Price ($)]]</f>
        <v>442018.7717484</v>
      </c>
    </row>
    <row r="1947" spans="1:31" ht="18.5" x14ac:dyDescent="0.35">
      <c r="A1947" s="46">
        <v>94414.553391193651</v>
      </c>
      <c r="B1947" s="47">
        <v>12.217458000000002</v>
      </c>
      <c r="C1947" s="47">
        <v>30768.515294636425</v>
      </c>
      <c r="D1947" s="47">
        <f>Table1[[#This Row],[On-Hand Stock ($)]]/Table1[[#This Row],[Std. Price ($)]]</f>
        <v>2518.4056531756787</v>
      </c>
      <c r="E1947" s="48">
        <v>7648</v>
      </c>
      <c r="F1947" s="49">
        <v>1.5</v>
      </c>
      <c r="G1947" s="48">
        <v>1</v>
      </c>
      <c r="H1947" s="48">
        <v>0.63</v>
      </c>
      <c r="I1947" s="48">
        <v>12</v>
      </c>
      <c r="J1947" s="55">
        <f>Table1[[#This Row],[APU
(units)]]+(Table1[[#This Row],[APU Trend]]*Table1[[#This Row],[APU
(units)]])</f>
        <v>19120</v>
      </c>
      <c r="K1947" s="55" t="str">
        <f>IF(Table1[[#This Row],[On Hand Stock (units)]]&gt;J1947,"Yes","No")</f>
        <v>No</v>
      </c>
      <c r="L1947" s="55">
        <f>Table1[[#This Row],[Lead Time (days)]]/Table1[[#This Row],[S-OTD]]</f>
        <v>12</v>
      </c>
      <c r="M1947" s="55">
        <f>(Table1[[#This Row],[Demand variability (COV)]]/100)*E1947</f>
        <v>48.182400000000001</v>
      </c>
      <c r="N1947" s="55">
        <f>AVERAGE(Table1[[#This Row],[Lead Time (days)]],Table1[[#This Row],[Exp. Lead time]])</f>
        <v>12</v>
      </c>
      <c r="O1947" s="55">
        <f>(Table1[[#This Row],[Exp. Lead time]]-N1947)^2</f>
        <v>0</v>
      </c>
      <c r="P1947" s="55">
        <v>0</v>
      </c>
      <c r="Q1947" s="55">
        <f>1.64*SQRT(Table1[[#This Row],[Lead Time (days)]]*(M1947^2)+Table1[[#This Row],[APU
(units)]]*P1947)</f>
        <v>273.73031664438992</v>
      </c>
      <c r="R1947" s="58">
        <f>Table1[[#This Row],[Safety Stock]]+(E1947/30)*Table1[[#This Row],[Lead Time (days)]]</f>
        <v>3332.9303166443897</v>
      </c>
      <c r="S1947" s="58" t="str">
        <f>IF(Table1[[#This Row],[On Hand Stock (units)]]&gt;R1947,"yes","no")</f>
        <v>no</v>
      </c>
      <c r="T1947" s="59">
        <f>Table1[[#This Row],[On Hand Stock (units)]]-J1947</f>
        <v>-16601.59434682432</v>
      </c>
      <c r="U1947" s="59">
        <f>Table1[[#This Row],[Exp. Lead time]]*Table1[[#This Row],[APU
(units)]]/30</f>
        <v>3059.2</v>
      </c>
      <c r="V1947" s="59">
        <f>Table1[[#This Row],[On Hand Stock (units)]]+U1947</f>
        <v>5577.6056531756785</v>
      </c>
      <c r="W1947" s="59" t="str">
        <f>IF(Table1[[#This Row],[On hand quantity after purchase]]&gt;Table1[[#This Row],[APU  Projection for oct]],"Yes","No")</f>
        <v>No</v>
      </c>
      <c r="X1947" s="59">
        <f>AE1947-Table1[[#This Row],[On Hand Stock (units)]]</f>
        <v>1118751.0197548245</v>
      </c>
      <c r="Y1947" s="59">
        <f>MAX(Table1[[#This Row],[Qty required to meet next quarter]],Table1[[#This Row],[MOQ/One lead time demand]])</f>
        <v>1118751.0197548245</v>
      </c>
      <c r="Z1947" s="59">
        <f>Table1[[#This Row],[Qty to purchase]]*Table1[[#This Row],[Std. Price ($)]]</f>
        <v>13668293.596311741</v>
      </c>
      <c r="AA1947" s="59"/>
      <c r="AB1947" s="59"/>
      <c r="AC1947" s="61">
        <f>Table1[[#This Row],[On Hand Stock (units)]]-(12*Table1[[#This Row],[APU
(units)]])</f>
        <v>-89257.59434682432</v>
      </c>
      <c r="AD1947" s="64">
        <v>91776</v>
      </c>
      <c r="AE1947" s="65">
        <f>AD1947*Table1[[#This Row],[Std. Price ($)]]</f>
        <v>1121269.4254080001</v>
      </c>
    </row>
    <row r="1948" spans="1:31" ht="18.5" x14ac:dyDescent="0.35">
      <c r="A1948" s="46">
        <v>6029.3960219901746</v>
      </c>
      <c r="B1948" s="47">
        <v>8.219024000000001</v>
      </c>
      <c r="C1948" s="47">
        <v>42327.446359493115</v>
      </c>
      <c r="D1948" s="47">
        <f>Table1[[#This Row],[On-Hand Stock ($)]]/Table1[[#This Row],[Std. Price ($)]]</f>
        <v>5149.9358512024191</v>
      </c>
      <c r="E1948" s="48">
        <v>9450</v>
      </c>
      <c r="F1948" s="49">
        <v>0.6</v>
      </c>
      <c r="G1948" s="48">
        <v>0.9</v>
      </c>
      <c r="H1948" s="48">
        <v>0.48</v>
      </c>
      <c r="I1948" s="48">
        <v>23</v>
      </c>
      <c r="J1948" s="55">
        <f>Table1[[#This Row],[APU
(units)]]+(Table1[[#This Row],[APU Trend]]*Table1[[#This Row],[APU
(units)]])</f>
        <v>15120</v>
      </c>
      <c r="K1948" s="55" t="str">
        <f>IF(Table1[[#This Row],[On Hand Stock (units)]]&gt;J1948,"Yes","No")</f>
        <v>No</v>
      </c>
      <c r="L1948" s="55">
        <f>Table1[[#This Row],[Lead Time (days)]]/Table1[[#This Row],[S-OTD]]</f>
        <v>25.555555555555554</v>
      </c>
      <c r="M1948" s="55">
        <f>(Table1[[#This Row],[Demand variability (COV)]]/100)*E1948</f>
        <v>45.36</v>
      </c>
      <c r="N1948" s="55">
        <f>AVERAGE(Table1[[#This Row],[Lead Time (days)]],Table1[[#This Row],[Exp. Lead time]])</f>
        <v>24.277777777777779</v>
      </c>
      <c r="O1948" s="55">
        <f>(Table1[[#This Row],[Exp. Lead time]]-N1948)^2</f>
        <v>1.6327160493827091</v>
      </c>
      <c r="P1948" s="55">
        <v>1.6327160493827091</v>
      </c>
      <c r="Q1948" s="55">
        <f>1.64*SQRT(Table1[[#This Row],[Lead Time (days)]]*(M1948^2)+Table1[[#This Row],[APU
(units)]]*P1948)</f>
        <v>410.82686590137507</v>
      </c>
      <c r="R1948" s="58">
        <f>Table1[[#This Row],[Safety Stock]]+(E1948/30)*Table1[[#This Row],[Lead Time (days)]]</f>
        <v>7655.8268659013747</v>
      </c>
      <c r="S1948" s="58" t="str">
        <f>IF(Table1[[#This Row],[On Hand Stock (units)]]&gt;R1948,"yes","no")</f>
        <v>no</v>
      </c>
      <c r="T1948" s="59">
        <f>Table1[[#This Row],[On Hand Stock (units)]]-J1948</f>
        <v>-9970.0641487975809</v>
      </c>
      <c r="U1948" s="59">
        <f>Table1[[#This Row],[Exp. Lead time]]*Table1[[#This Row],[APU
(units)]]/30</f>
        <v>8049.9999999999991</v>
      </c>
      <c r="V1948" s="59">
        <f>Table1[[#This Row],[On Hand Stock (units)]]+U1948</f>
        <v>13199.935851202419</v>
      </c>
      <c r="W1948" s="59" t="str">
        <f>IF(Table1[[#This Row],[On hand quantity after purchase]]&gt;Table1[[#This Row],[APU  Projection for oct]],"Yes","No")</f>
        <v>No</v>
      </c>
      <c r="X1948" s="59">
        <f>AE1948-Table1[[#This Row],[On Hand Stock (units)]]</f>
        <v>507470.59102879767</v>
      </c>
      <c r="Y1948" s="59">
        <f>MAX(Table1[[#This Row],[Qty required to meet next quarter]],Table1[[#This Row],[MOQ/One lead time demand]])</f>
        <v>507470.59102879767</v>
      </c>
      <c r="Z1948" s="59">
        <f>Table1[[#This Row],[Qty to purchase]]*Table1[[#This Row],[Std. Price ($)]]</f>
        <v>4170912.9669598732</v>
      </c>
      <c r="AA1948" s="59"/>
      <c r="AB1948" s="59"/>
      <c r="AC1948" s="61">
        <f>Table1[[#This Row],[On Hand Stock (units)]]-(12*Table1[[#This Row],[APU
(units)]])</f>
        <v>-108250.06414879758</v>
      </c>
      <c r="AD1948" s="64">
        <v>62370</v>
      </c>
      <c r="AE1948" s="65">
        <f>AD1948*Table1[[#This Row],[Std. Price ($)]]</f>
        <v>512620.52688000008</v>
      </c>
    </row>
    <row r="1949" spans="1:31" ht="18.5" x14ac:dyDescent="0.35">
      <c r="A1949" s="46">
        <v>44002.601977692124</v>
      </c>
      <c r="B1949" s="47">
        <v>8.1254910000000002</v>
      </c>
      <c r="C1949" s="47">
        <v>43546.819977618645</v>
      </c>
      <c r="D1949" s="47">
        <f>Table1[[#This Row],[On-Hand Stock ($)]]/Table1[[#This Row],[Std. Price ($)]]</f>
        <v>5359.2847469302033</v>
      </c>
      <c r="E1949" s="48">
        <v>7276</v>
      </c>
      <c r="F1949" s="49">
        <v>-0.4</v>
      </c>
      <c r="G1949" s="48">
        <v>1</v>
      </c>
      <c r="H1949" s="48">
        <v>0.39</v>
      </c>
      <c r="I1949" s="48">
        <v>37</v>
      </c>
      <c r="J1949" s="55">
        <f>Table1[[#This Row],[APU
(units)]]+(Table1[[#This Row],[APU Trend]]*Table1[[#This Row],[APU
(units)]])</f>
        <v>4365.6000000000004</v>
      </c>
      <c r="K1949" s="55" t="str">
        <f>IF(Table1[[#This Row],[On Hand Stock (units)]]&gt;J1949,"Yes","No")</f>
        <v>Yes</v>
      </c>
      <c r="L1949" s="55">
        <f>Table1[[#This Row],[Lead Time (days)]]/Table1[[#This Row],[S-OTD]]</f>
        <v>37</v>
      </c>
      <c r="M1949" s="55">
        <f>(Table1[[#This Row],[Demand variability (COV)]]/100)*E1949</f>
        <v>28.3764</v>
      </c>
      <c r="N1949" s="55">
        <f>AVERAGE(Table1[[#This Row],[Lead Time (days)]],Table1[[#This Row],[Exp. Lead time]])</f>
        <v>37</v>
      </c>
      <c r="O1949" s="55">
        <f>(Table1[[#This Row],[Exp. Lead time]]-N1949)^2</f>
        <v>0</v>
      </c>
      <c r="P1949" s="55">
        <v>0</v>
      </c>
      <c r="Q1949" s="55">
        <f>1.64*SQRT(Table1[[#This Row],[Lead Time (days)]]*(M1949^2)+Table1[[#This Row],[APU
(units)]]*P1949)</f>
        <v>283.07532037019723</v>
      </c>
      <c r="R1949" s="58">
        <f>Table1[[#This Row],[Safety Stock]]+(E1949/30)*Table1[[#This Row],[Lead Time (days)]]</f>
        <v>9256.8086537035306</v>
      </c>
      <c r="S1949" s="58" t="str">
        <f>IF(Table1[[#This Row],[On Hand Stock (units)]]&gt;R1949,"yes","no")</f>
        <v>no</v>
      </c>
      <c r="T1949" s="59">
        <f>Table1[[#This Row],[On Hand Stock (units)]]-J1949</f>
        <v>993.68474693020289</v>
      </c>
      <c r="U1949" s="59">
        <f>Table1[[#This Row],[Exp. Lead time]]*Table1[[#This Row],[APU
(units)]]/30</f>
        <v>8973.7333333333336</v>
      </c>
      <c r="V1949" s="59">
        <f>Table1[[#This Row],[On Hand Stock (units)]]+U1949</f>
        <v>14333.018080263537</v>
      </c>
      <c r="W1949" s="59" t="str">
        <f>IF(Table1[[#This Row],[On hand quantity after purchase]]&gt;Table1[[#This Row],[APU  Projection for oct]],"Yes","No")</f>
        <v>Yes</v>
      </c>
      <c r="X1949" s="59">
        <f>AE1949-Table1[[#This Row],[On Hand Stock (units)]]</f>
        <v>30113.358762669795</v>
      </c>
      <c r="Y1949" s="59">
        <f>MAX(Table1[[#This Row],[Qty required to meet next quarter]],Table1[[#This Row],[MOQ/One lead time demand]])</f>
        <v>30113.358762669795</v>
      </c>
      <c r="Z1949" s="59">
        <f>Table1[[#This Row],[Qty to purchase]]*Table1[[#This Row],[Std. Price ($)]]</f>
        <v>244685.82560584455</v>
      </c>
      <c r="AA1949" s="59"/>
      <c r="AB1949" s="59"/>
      <c r="AC1949" s="61">
        <f>Table1[[#This Row],[On Hand Stock (units)]]-(12*Table1[[#This Row],[APU
(units)]])</f>
        <v>-81952.715253069793</v>
      </c>
      <c r="AD1949" s="64">
        <v>4365.5999999999995</v>
      </c>
      <c r="AE1949" s="65">
        <f>AD1949*Table1[[#This Row],[Std. Price ($)]]</f>
        <v>35472.643509599999</v>
      </c>
    </row>
    <row r="1950" spans="1:31" ht="18.5" x14ac:dyDescent="0.35">
      <c r="A1950" s="46">
        <v>23986.338041204748</v>
      </c>
      <c r="B1950" s="47">
        <v>5.9158220000000004</v>
      </c>
      <c r="C1950" s="47">
        <v>74175.856481903509</v>
      </c>
      <c r="D1950" s="47">
        <f>Table1[[#This Row],[On-Hand Stock ($)]]/Table1[[#This Row],[Std. Price ($)]]</f>
        <v>12538.554486917203</v>
      </c>
      <c r="E1950" s="48">
        <v>10082</v>
      </c>
      <c r="F1950" s="49">
        <v>-0.2</v>
      </c>
      <c r="G1950" s="48">
        <v>0.82</v>
      </c>
      <c r="H1950" s="48">
        <v>0.53</v>
      </c>
      <c r="I1950" s="48">
        <v>44</v>
      </c>
      <c r="J1950" s="55">
        <f>Table1[[#This Row],[APU
(units)]]+(Table1[[#This Row],[APU Trend]]*Table1[[#This Row],[APU
(units)]])</f>
        <v>8065.6</v>
      </c>
      <c r="K1950" s="55" t="str">
        <f>IF(Table1[[#This Row],[On Hand Stock (units)]]&gt;J1950,"Yes","No")</f>
        <v>Yes</v>
      </c>
      <c r="L1950" s="55">
        <f>Table1[[#This Row],[Lead Time (days)]]/Table1[[#This Row],[S-OTD]]</f>
        <v>53.658536585365859</v>
      </c>
      <c r="M1950" s="55">
        <f>(Table1[[#This Row],[Demand variability (COV)]]/100)*E1950</f>
        <v>53.434600000000003</v>
      </c>
      <c r="N1950" s="55">
        <f>AVERAGE(Table1[[#This Row],[Lead Time (days)]],Table1[[#This Row],[Exp. Lead time]])</f>
        <v>48.829268292682926</v>
      </c>
      <c r="O1950" s="55">
        <f>(Table1[[#This Row],[Exp. Lead time]]-N1950)^2</f>
        <v>23.32183224271273</v>
      </c>
      <c r="P1950" s="55">
        <v>23.32183224271273</v>
      </c>
      <c r="Q1950" s="55">
        <f>1.64*SQRT(Table1[[#This Row],[Lead Time (days)]]*(M1950^2)+Table1[[#This Row],[APU
(units)]]*P1950)</f>
        <v>985.04084632194883</v>
      </c>
      <c r="R1950" s="58">
        <f>Table1[[#This Row],[Safety Stock]]+(E1950/30)*Table1[[#This Row],[Lead Time (days)]]</f>
        <v>15771.974179655281</v>
      </c>
      <c r="S1950" s="58" t="str">
        <f>IF(Table1[[#This Row],[On Hand Stock (units)]]&gt;R1950,"yes","no")</f>
        <v>no</v>
      </c>
      <c r="T1950" s="59">
        <f>Table1[[#This Row],[On Hand Stock (units)]]-J1950</f>
        <v>4472.9544869172023</v>
      </c>
      <c r="U1950" s="59">
        <f>Table1[[#This Row],[Exp. Lead time]]*Table1[[#This Row],[APU
(units)]]/30</f>
        <v>18032.845528455287</v>
      </c>
      <c r="V1950" s="59">
        <f>Table1[[#This Row],[On Hand Stock (units)]]+U1950</f>
        <v>30571.400015372492</v>
      </c>
      <c r="W1950" s="59" t="str">
        <f>IF(Table1[[#This Row],[On hand quantity after purchase]]&gt;Table1[[#This Row],[APU  Projection for oct]],"Yes","No")</f>
        <v>Yes</v>
      </c>
      <c r="X1950" s="59">
        <f>AE1950-Table1[[#This Row],[On Hand Stock (units)]]</f>
        <v>94819.416840282793</v>
      </c>
      <c r="Y1950" s="59">
        <f>MAX(Table1[[#This Row],[Qty required to meet next quarter]],Table1[[#This Row],[MOQ/One lead time demand]])</f>
        <v>94819.416840282793</v>
      </c>
      <c r="Z1950" s="59">
        <f>Table1[[#This Row],[Qty to purchase]]*Table1[[#This Row],[Std. Price ($)]]</f>
        <v>560934.79217091552</v>
      </c>
      <c r="AA1950" s="59"/>
      <c r="AB1950" s="59"/>
      <c r="AC1950" s="61">
        <f>Table1[[#This Row],[On Hand Stock (units)]]-(12*Table1[[#This Row],[APU
(units)]])</f>
        <v>-108445.4455130828</v>
      </c>
      <c r="AD1950" s="64">
        <v>18147.599999999999</v>
      </c>
      <c r="AE1950" s="65">
        <f>AD1950*Table1[[#This Row],[Std. Price ($)]]</f>
        <v>107357.97132719999</v>
      </c>
    </row>
    <row r="1951" spans="1:31" ht="18.5" x14ac:dyDescent="0.35">
      <c r="A1951" s="46">
        <v>73719.852209331511</v>
      </c>
      <c r="B1951" s="47">
        <v>7.4989530000000011</v>
      </c>
      <c r="C1951" s="47">
        <v>165434.07911670892</v>
      </c>
      <c r="D1951" s="47">
        <f>Table1[[#This Row],[On-Hand Stock ($)]]/Table1[[#This Row],[Std. Price ($)]]</f>
        <v>22060.956925147937</v>
      </c>
      <c r="E1951" s="48">
        <v>8634</v>
      </c>
      <c r="F1951" s="49">
        <v>0.6</v>
      </c>
      <c r="G1951" s="48">
        <v>1</v>
      </c>
      <c r="H1951" s="48">
        <v>0.87</v>
      </c>
      <c r="I1951" s="48">
        <v>66</v>
      </c>
      <c r="J1951" s="55">
        <f>Table1[[#This Row],[APU
(units)]]+(Table1[[#This Row],[APU Trend]]*Table1[[#This Row],[APU
(units)]])</f>
        <v>13814.4</v>
      </c>
      <c r="K1951" s="55" t="str">
        <f>IF(Table1[[#This Row],[On Hand Stock (units)]]&gt;J1951,"Yes","No")</f>
        <v>Yes</v>
      </c>
      <c r="L1951" s="55">
        <f>Table1[[#This Row],[Lead Time (days)]]/Table1[[#This Row],[S-OTD]]</f>
        <v>66</v>
      </c>
      <c r="M1951" s="55">
        <f>(Table1[[#This Row],[Demand variability (COV)]]/100)*E1951</f>
        <v>75.115799999999993</v>
      </c>
      <c r="N1951" s="55">
        <f>AVERAGE(Table1[[#This Row],[Lead Time (days)]],Table1[[#This Row],[Exp. Lead time]])</f>
        <v>66</v>
      </c>
      <c r="O1951" s="55">
        <f>(Table1[[#This Row],[Exp. Lead time]]-N1951)^2</f>
        <v>0</v>
      </c>
      <c r="P1951" s="55">
        <v>0</v>
      </c>
      <c r="Q1951" s="55">
        <f>1.64*SQRT(Table1[[#This Row],[Lead Time (days)]]*(M1951^2)+Table1[[#This Row],[APU
(units)]]*P1951)</f>
        <v>1000.7995761517242</v>
      </c>
      <c r="R1951" s="58">
        <f>Table1[[#This Row],[Safety Stock]]+(E1951/30)*Table1[[#This Row],[Lead Time (days)]]</f>
        <v>19995.599576151722</v>
      </c>
      <c r="S1951" s="58" t="str">
        <f>IF(Table1[[#This Row],[On Hand Stock (units)]]&gt;R1951,"yes","no")</f>
        <v>yes</v>
      </c>
      <c r="T1951" s="59">
        <f>Table1[[#This Row],[On Hand Stock (units)]]-J1951</f>
        <v>8246.5569251479374</v>
      </c>
      <c r="U1951" s="59">
        <f>Table1[[#This Row],[Exp. Lead time]]*Table1[[#This Row],[APU
(units)]]/30</f>
        <v>18994.8</v>
      </c>
      <c r="V1951" s="59">
        <f>Table1[[#This Row],[On Hand Stock (units)]]+U1951</f>
        <v>41055.756925147936</v>
      </c>
      <c r="W1951" s="59" t="str">
        <f>IF(Table1[[#This Row],[On hand quantity after purchase]]&gt;Table1[[#This Row],[APU  Projection for oct]],"Yes","No")</f>
        <v>Yes</v>
      </c>
      <c r="X1951" s="59">
        <f>AE1951-Table1[[#This Row],[On Hand Stock (units)]]</f>
        <v>405262.38040805212</v>
      </c>
      <c r="Y1951" s="59">
        <f>MAX(Table1[[#This Row],[Qty required to meet next quarter]],Table1[[#This Row],[MOQ/One lead time demand]])</f>
        <v>405262.38040805212</v>
      </c>
      <c r="Z1951" s="59">
        <f>Table1[[#This Row],[Qty to purchase]]*Table1[[#This Row],[Std. Price ($)]]</f>
        <v>3039043.5433481042</v>
      </c>
      <c r="AA1951" s="59"/>
      <c r="AB1951" s="59"/>
      <c r="AC1951" s="61">
        <f>Table1[[#This Row],[On Hand Stock (units)]]-(12*Table1[[#This Row],[APU
(units)]])</f>
        <v>-81547.043074852059</v>
      </c>
      <c r="AD1951" s="64">
        <v>56984.399999999994</v>
      </c>
      <c r="AE1951" s="65">
        <f>AD1951*Table1[[#This Row],[Std. Price ($)]]</f>
        <v>427323.33733320003</v>
      </c>
    </row>
    <row r="1952" spans="1:31" ht="18.5" x14ac:dyDescent="0.35">
      <c r="A1952" s="46">
        <v>63798.285675305669</v>
      </c>
      <c r="B1952" s="47">
        <v>13.129391000000002</v>
      </c>
      <c r="C1952" s="47">
        <v>75606.221624610203</v>
      </c>
      <c r="D1952" s="47">
        <f>Table1[[#This Row],[On-Hand Stock ($)]]/Table1[[#This Row],[Std. Price ($)]]</f>
        <v>5758.5474927671967</v>
      </c>
      <c r="E1952" s="48">
        <v>8336</v>
      </c>
      <c r="F1952" s="49">
        <v>0.6</v>
      </c>
      <c r="G1952" s="48">
        <v>0.82</v>
      </c>
      <c r="H1952" s="48">
        <v>0.43</v>
      </c>
      <c r="I1952" s="48">
        <v>33</v>
      </c>
      <c r="J1952" s="55">
        <f>Table1[[#This Row],[APU
(units)]]+(Table1[[#This Row],[APU Trend]]*Table1[[#This Row],[APU
(units)]])</f>
        <v>13337.599999999999</v>
      </c>
      <c r="K1952" s="55" t="str">
        <f>IF(Table1[[#This Row],[On Hand Stock (units)]]&gt;J1952,"Yes","No")</f>
        <v>No</v>
      </c>
      <c r="L1952" s="55">
        <f>Table1[[#This Row],[Lead Time (days)]]/Table1[[#This Row],[S-OTD]]</f>
        <v>40.243902439024396</v>
      </c>
      <c r="M1952" s="55">
        <f>(Table1[[#This Row],[Demand variability (COV)]]/100)*E1952</f>
        <v>35.844799999999999</v>
      </c>
      <c r="N1952" s="55">
        <f>AVERAGE(Table1[[#This Row],[Lead Time (days)]],Table1[[#This Row],[Exp. Lead time]])</f>
        <v>36.621951219512198</v>
      </c>
      <c r="O1952" s="55">
        <f>(Table1[[#This Row],[Exp. Lead time]]-N1952)^2</f>
        <v>13.118530636525897</v>
      </c>
      <c r="P1952" s="55">
        <v>13.118530636525897</v>
      </c>
      <c r="Q1952" s="55">
        <f>1.64*SQRT(Table1[[#This Row],[Lead Time (days)]]*(M1952^2)+Table1[[#This Row],[APU
(units)]]*P1952)</f>
        <v>638.87654230114936</v>
      </c>
      <c r="R1952" s="58">
        <f>Table1[[#This Row],[Safety Stock]]+(E1952/30)*Table1[[#This Row],[Lead Time (days)]]</f>
        <v>9808.4765423011504</v>
      </c>
      <c r="S1952" s="58" t="str">
        <f>IF(Table1[[#This Row],[On Hand Stock (units)]]&gt;R1952,"yes","no")</f>
        <v>no</v>
      </c>
      <c r="T1952" s="59">
        <f>Table1[[#This Row],[On Hand Stock (units)]]-J1952</f>
        <v>-7579.0525072328019</v>
      </c>
      <c r="U1952" s="59">
        <f>Table1[[#This Row],[Exp. Lead time]]*Table1[[#This Row],[APU
(units)]]/30</f>
        <v>11182.439024390245</v>
      </c>
      <c r="V1952" s="59">
        <f>Table1[[#This Row],[On Hand Stock (units)]]+U1952</f>
        <v>16940.986517157442</v>
      </c>
      <c r="W1952" s="59" t="str">
        <f>IF(Table1[[#This Row],[On hand quantity after purchase]]&gt;Table1[[#This Row],[APU  Projection for oct]],"Yes","No")</f>
        <v>Yes</v>
      </c>
      <c r="X1952" s="59">
        <f>AE1952-Table1[[#This Row],[On Hand Stock (units)]]</f>
        <v>716589.03478883277</v>
      </c>
      <c r="Y1952" s="59">
        <f>MAX(Table1[[#This Row],[Qty required to meet next quarter]],Table1[[#This Row],[MOQ/One lead time demand]])</f>
        <v>716589.03478883277</v>
      </c>
      <c r="Z1952" s="59">
        <f>Table1[[#This Row],[Qty to purchase]]*Table1[[#This Row],[Std. Price ($)]]</f>
        <v>9408377.62405519</v>
      </c>
      <c r="AA1952" s="59"/>
      <c r="AB1952" s="59"/>
      <c r="AC1952" s="61">
        <f>Table1[[#This Row],[On Hand Stock (units)]]-(12*Table1[[#This Row],[APU
(units)]])</f>
        <v>-94273.452507232811</v>
      </c>
      <c r="AD1952" s="64">
        <v>55017.599999999991</v>
      </c>
      <c r="AE1952" s="65">
        <f>AD1952*Table1[[#This Row],[Std. Price ($)]]</f>
        <v>722347.58228159999</v>
      </c>
    </row>
    <row r="1953" spans="1:31" ht="18.5" x14ac:dyDescent="0.35">
      <c r="A1953" s="46">
        <v>98629.225684803285</v>
      </c>
      <c r="B1953" s="47">
        <v>7.9089670000000005</v>
      </c>
      <c r="C1953" s="47">
        <v>30471.410828528333</v>
      </c>
      <c r="D1953" s="47">
        <f>Table1[[#This Row],[On-Hand Stock ($)]]/Table1[[#This Row],[Std. Price ($)]]</f>
        <v>3852.7674762745037</v>
      </c>
      <c r="E1953" s="48">
        <v>7454</v>
      </c>
      <c r="F1953" s="49">
        <v>0.6</v>
      </c>
      <c r="G1953" s="48">
        <v>1</v>
      </c>
      <c r="H1953" s="48">
        <v>0.71</v>
      </c>
      <c r="I1953" s="48">
        <v>16</v>
      </c>
      <c r="J1953" s="55">
        <f>Table1[[#This Row],[APU
(units)]]+(Table1[[#This Row],[APU Trend]]*Table1[[#This Row],[APU
(units)]])</f>
        <v>11926.4</v>
      </c>
      <c r="K1953" s="55" t="str">
        <f>IF(Table1[[#This Row],[On Hand Stock (units)]]&gt;J1953,"Yes","No")</f>
        <v>No</v>
      </c>
      <c r="L1953" s="55">
        <f>Table1[[#This Row],[Lead Time (days)]]/Table1[[#This Row],[S-OTD]]</f>
        <v>16</v>
      </c>
      <c r="M1953" s="55">
        <f>(Table1[[#This Row],[Demand variability (COV)]]/100)*E1953</f>
        <v>52.923399999999994</v>
      </c>
      <c r="N1953" s="55">
        <f>AVERAGE(Table1[[#This Row],[Lead Time (days)]],Table1[[#This Row],[Exp. Lead time]])</f>
        <v>16</v>
      </c>
      <c r="O1953" s="55">
        <f>(Table1[[#This Row],[Exp. Lead time]]-N1953)^2</f>
        <v>0</v>
      </c>
      <c r="P1953" s="55">
        <v>0</v>
      </c>
      <c r="Q1953" s="55">
        <f>1.64*SQRT(Table1[[#This Row],[Lead Time (days)]]*(M1953^2)+Table1[[#This Row],[APU
(units)]]*P1953)</f>
        <v>347.17750399999994</v>
      </c>
      <c r="R1953" s="58">
        <f>Table1[[#This Row],[Safety Stock]]+(E1953/30)*Table1[[#This Row],[Lead Time (days)]]</f>
        <v>4322.6441706666665</v>
      </c>
      <c r="S1953" s="58" t="str">
        <f>IF(Table1[[#This Row],[On Hand Stock (units)]]&gt;R1953,"yes","no")</f>
        <v>no</v>
      </c>
      <c r="T1953" s="59">
        <f>Table1[[#This Row],[On Hand Stock (units)]]-J1953</f>
        <v>-8073.632523725496</v>
      </c>
      <c r="U1953" s="59">
        <f>Table1[[#This Row],[Exp. Lead time]]*Table1[[#This Row],[APU
(units)]]/30</f>
        <v>3975.4666666666667</v>
      </c>
      <c r="V1953" s="59">
        <f>Table1[[#This Row],[On Hand Stock (units)]]+U1953</f>
        <v>7828.2341429411699</v>
      </c>
      <c r="W1953" s="59" t="str">
        <f>IF(Table1[[#This Row],[On hand quantity after purchase]]&gt;Table1[[#This Row],[APU  Projection for oct]],"Yes","No")</f>
        <v>No</v>
      </c>
      <c r="X1953" s="59">
        <f>AE1953-Table1[[#This Row],[On Hand Stock (units)]]</f>
        <v>385239.93664252548</v>
      </c>
      <c r="Y1953" s="59">
        <f>MAX(Table1[[#This Row],[Qty required to meet next quarter]],Table1[[#This Row],[MOQ/One lead time demand]])</f>
        <v>385239.93664252548</v>
      </c>
      <c r="Z1953" s="59">
        <f>Table1[[#This Row],[Qty to purchase]]*Table1[[#This Row],[Std. Price ($)]]</f>
        <v>3046849.9459878253</v>
      </c>
      <c r="AA1953" s="59"/>
      <c r="AB1953" s="59"/>
      <c r="AC1953" s="61">
        <f>Table1[[#This Row],[On Hand Stock (units)]]-(12*Table1[[#This Row],[APU
(units)]])</f>
        <v>-85595.232523725499</v>
      </c>
      <c r="AD1953" s="64">
        <v>49196.399999999994</v>
      </c>
      <c r="AE1953" s="65">
        <f>AD1953*Table1[[#This Row],[Std. Price ($)]]</f>
        <v>389092.7041188</v>
      </c>
    </row>
    <row r="1954" spans="1:31" ht="18.5" x14ac:dyDescent="0.35">
      <c r="A1954" s="46">
        <v>29892.127347216512</v>
      </c>
      <c r="B1954" s="47">
        <v>7.4629390000000004</v>
      </c>
      <c r="C1954" s="47">
        <v>102512.34599231528</v>
      </c>
      <c r="D1954" s="47">
        <f>Table1[[#This Row],[On-Hand Stock ($)]]/Table1[[#This Row],[Std. Price ($)]]</f>
        <v>13736.189722616689</v>
      </c>
      <c r="E1954" s="48">
        <v>7430</v>
      </c>
      <c r="F1954" s="49">
        <v>-0.6</v>
      </c>
      <c r="G1954" s="48">
        <v>1</v>
      </c>
      <c r="H1954" s="48">
        <v>0.59</v>
      </c>
      <c r="I1954" s="48">
        <v>66</v>
      </c>
      <c r="J1954" s="55">
        <f>Table1[[#This Row],[APU
(units)]]+(Table1[[#This Row],[APU Trend]]*Table1[[#This Row],[APU
(units)]])</f>
        <v>2972</v>
      </c>
      <c r="K1954" s="55" t="str">
        <f>IF(Table1[[#This Row],[On Hand Stock (units)]]&gt;J1954,"Yes","No")</f>
        <v>Yes</v>
      </c>
      <c r="L1954" s="55">
        <f>Table1[[#This Row],[Lead Time (days)]]/Table1[[#This Row],[S-OTD]]</f>
        <v>66</v>
      </c>
      <c r="M1954" s="55">
        <f>(Table1[[#This Row],[Demand variability (COV)]]/100)*E1954</f>
        <v>43.836999999999996</v>
      </c>
      <c r="N1954" s="55">
        <f>AVERAGE(Table1[[#This Row],[Lead Time (days)]],Table1[[#This Row],[Exp. Lead time]])</f>
        <v>66</v>
      </c>
      <c r="O1954" s="55">
        <f>(Table1[[#This Row],[Exp. Lead time]]-N1954)^2</f>
        <v>0</v>
      </c>
      <c r="P1954" s="55">
        <v>0</v>
      </c>
      <c r="Q1954" s="55">
        <f>1.64*SQRT(Table1[[#This Row],[Lead Time (days)]]*(M1954^2)+Table1[[#This Row],[APU
(units)]]*P1954)</f>
        <v>584.05889333220352</v>
      </c>
      <c r="R1954" s="58">
        <f>Table1[[#This Row],[Safety Stock]]+(E1954/30)*Table1[[#This Row],[Lead Time (days)]]</f>
        <v>16930.058893332203</v>
      </c>
      <c r="S1954" s="58" t="str">
        <f>IF(Table1[[#This Row],[On Hand Stock (units)]]&gt;R1954,"yes","no")</f>
        <v>no</v>
      </c>
      <c r="T1954" s="59">
        <f>Table1[[#This Row],[On Hand Stock (units)]]-J1954</f>
        <v>10764.189722616689</v>
      </c>
      <c r="U1954" s="59">
        <f>Table1[[#This Row],[Exp. Lead time]]*Table1[[#This Row],[APU
(units)]]/30</f>
        <v>16346</v>
      </c>
      <c r="V1954" s="59">
        <f>Table1[[#This Row],[On Hand Stock (units)]]+U1954</f>
        <v>30082.189722616691</v>
      </c>
      <c r="W1954" s="59" t="str">
        <f>IF(Table1[[#This Row],[On hand quantity after purchase]]&gt;Table1[[#This Row],[APU  Projection for oct]],"Yes","No")</f>
        <v>Yes</v>
      </c>
      <c r="X1954" s="59">
        <f>AE1954-Table1[[#This Row],[On Hand Stock (units)]]</f>
        <v>-47005.971784616682</v>
      </c>
      <c r="Y1954" s="59">
        <f>MAX(Table1[[#This Row],[Qty required to meet next quarter]],Table1[[#This Row],[MOQ/One lead time demand]])</f>
        <v>16346</v>
      </c>
      <c r="Z1954" s="59">
        <f>Table1[[#This Row],[Qty to purchase]]*Table1[[#This Row],[Std. Price ($)]]</f>
        <v>121989.20089400001</v>
      </c>
      <c r="AA1954" s="59"/>
      <c r="AB1954" s="59"/>
      <c r="AC1954" s="61">
        <f>Table1[[#This Row],[On Hand Stock (units)]]-(12*Table1[[#This Row],[APU
(units)]])</f>
        <v>-75423.810277383309</v>
      </c>
      <c r="AD1954" s="64">
        <v>-4457.9999999999982</v>
      </c>
      <c r="AE1954" s="65">
        <f>AD1954*Table1[[#This Row],[Std. Price ($)]]</f>
        <v>-33269.782061999991</v>
      </c>
    </row>
    <row r="1955" spans="1:31" ht="18.5" x14ac:dyDescent="0.35">
      <c r="A1955" s="46">
        <v>59614.488878627999</v>
      </c>
      <c r="B1955" s="47">
        <v>9.5518280000000004</v>
      </c>
      <c r="C1955" s="47">
        <v>198444.79229512336</v>
      </c>
      <c r="D1955" s="47">
        <f>Table1[[#This Row],[On-Hand Stock ($)]]/Table1[[#This Row],[Std. Price ($)]]</f>
        <v>20775.582673298071</v>
      </c>
      <c r="E1955" s="48">
        <v>8262</v>
      </c>
      <c r="F1955" s="49">
        <v>0.5</v>
      </c>
      <c r="G1955" s="48">
        <v>0.7</v>
      </c>
      <c r="H1955" s="48">
        <v>0.56999999999999995</v>
      </c>
      <c r="I1955" s="48">
        <v>87</v>
      </c>
      <c r="J1955" s="55">
        <f>Table1[[#This Row],[APU
(units)]]+(Table1[[#This Row],[APU Trend]]*Table1[[#This Row],[APU
(units)]])</f>
        <v>12393</v>
      </c>
      <c r="K1955" s="55" t="str">
        <f>IF(Table1[[#This Row],[On Hand Stock (units)]]&gt;J1955,"Yes","No")</f>
        <v>Yes</v>
      </c>
      <c r="L1955" s="55">
        <f>Table1[[#This Row],[Lead Time (days)]]/Table1[[#This Row],[S-OTD]]</f>
        <v>124.28571428571429</v>
      </c>
      <c r="M1955" s="55">
        <f>(Table1[[#This Row],[Demand variability (COV)]]/100)*E1955</f>
        <v>47.093399999999995</v>
      </c>
      <c r="N1955" s="55">
        <f>AVERAGE(Table1[[#This Row],[Lead Time (days)]],Table1[[#This Row],[Exp. Lead time]])</f>
        <v>105.64285714285714</v>
      </c>
      <c r="O1955" s="55">
        <f>(Table1[[#This Row],[Exp. Lead time]]-N1955)^2</f>
        <v>347.55612244897998</v>
      </c>
      <c r="P1955" s="55">
        <v>347.55612244897998</v>
      </c>
      <c r="Q1955" s="55">
        <f>1.64*SQRT(Table1[[#This Row],[Lead Time (days)]]*(M1955^2)+Table1[[#This Row],[APU
(units)]]*P1955)</f>
        <v>2870.9165048703976</v>
      </c>
      <c r="R1955" s="58">
        <f>Table1[[#This Row],[Safety Stock]]+(E1955/30)*Table1[[#This Row],[Lead Time (days)]]</f>
        <v>26830.716504870397</v>
      </c>
      <c r="S1955" s="58" t="str">
        <f>IF(Table1[[#This Row],[On Hand Stock (units)]]&gt;R1955,"yes","no")</f>
        <v>no</v>
      </c>
      <c r="T1955" s="59">
        <f>Table1[[#This Row],[On Hand Stock (units)]]-J1955</f>
        <v>8382.5826732980713</v>
      </c>
      <c r="U1955" s="59">
        <f>Table1[[#This Row],[Exp. Lead time]]*Table1[[#This Row],[APU
(units)]]/30</f>
        <v>34228.285714285717</v>
      </c>
      <c r="V1955" s="59">
        <f>Table1[[#This Row],[On Hand Stock (units)]]+U1955</f>
        <v>55003.868387583789</v>
      </c>
      <c r="W1955" s="59" t="str">
        <f>IF(Table1[[#This Row],[On hand quantity after purchase]]&gt;Table1[[#This Row],[APU  Projection for oct]],"Yes","No")</f>
        <v>Yes</v>
      </c>
      <c r="X1955" s="59">
        <f>AE1955-Table1[[#This Row],[On Hand Stock (units)]]</f>
        <v>452727.63494270196</v>
      </c>
      <c r="Y1955" s="59">
        <f>MAX(Table1[[#This Row],[Qty required to meet next quarter]],Table1[[#This Row],[MOQ/One lead time demand]])</f>
        <v>452727.63494270196</v>
      </c>
      <c r="Z1955" s="59">
        <f>Table1[[#This Row],[Qty to purchase]]*Table1[[#This Row],[Std. Price ($)]]</f>
        <v>4324376.499819479</v>
      </c>
      <c r="AA1955" s="59"/>
      <c r="AB1955" s="59"/>
      <c r="AC1955" s="61">
        <f>Table1[[#This Row],[On Hand Stock (units)]]-(12*Table1[[#This Row],[APU
(units)]])</f>
        <v>-78368.417326701921</v>
      </c>
      <c r="AD1955" s="64">
        <v>49572</v>
      </c>
      <c r="AE1955" s="65">
        <f>AD1955*Table1[[#This Row],[Std. Price ($)]]</f>
        <v>473503.21761600004</v>
      </c>
    </row>
    <row r="1956" spans="1:31" ht="18.5" x14ac:dyDescent="0.35">
      <c r="A1956" s="46">
        <v>88893.998325710534</v>
      </c>
      <c r="B1956" s="47">
        <v>15.572876000000001</v>
      </c>
      <c r="C1956" s="47">
        <v>43223.225242494693</v>
      </c>
      <c r="D1956" s="47">
        <f>Table1[[#This Row],[On-Hand Stock ($)]]/Table1[[#This Row],[Std. Price ($)]]</f>
        <v>2775.5454575310746</v>
      </c>
      <c r="E1956" s="48">
        <v>10874</v>
      </c>
      <c r="F1956" s="49">
        <v>1.2</v>
      </c>
      <c r="G1956" s="48">
        <v>0.82</v>
      </c>
      <c r="H1956" s="48">
        <v>0.13</v>
      </c>
      <c r="I1956" s="48">
        <v>23</v>
      </c>
      <c r="J1956" s="55">
        <f>Table1[[#This Row],[APU
(units)]]+(Table1[[#This Row],[APU Trend]]*Table1[[#This Row],[APU
(units)]])</f>
        <v>23922.799999999999</v>
      </c>
      <c r="K1956" s="55" t="str">
        <f>IF(Table1[[#This Row],[On Hand Stock (units)]]&gt;J1956,"Yes","No")</f>
        <v>No</v>
      </c>
      <c r="L1956" s="55">
        <f>Table1[[#This Row],[Lead Time (days)]]/Table1[[#This Row],[S-OTD]]</f>
        <v>28.04878048780488</v>
      </c>
      <c r="M1956" s="55">
        <f>(Table1[[#This Row],[Demand variability (COV)]]/100)*E1956</f>
        <v>14.136199999999999</v>
      </c>
      <c r="N1956" s="55">
        <f>AVERAGE(Table1[[#This Row],[Lead Time (days)]],Table1[[#This Row],[Exp. Lead time]])</f>
        <v>25.524390243902438</v>
      </c>
      <c r="O1956" s="55">
        <f>(Table1[[#This Row],[Exp. Lead time]]-N1956)^2</f>
        <v>6.372546103509829</v>
      </c>
      <c r="P1956" s="55">
        <v>6.372546103509829</v>
      </c>
      <c r="Q1956" s="55">
        <f>1.64*SQRT(Table1[[#This Row],[Lead Time (days)]]*(M1956^2)+Table1[[#This Row],[APU
(units)]]*P1956)</f>
        <v>445.80016497522644</v>
      </c>
      <c r="R1956" s="58">
        <f>Table1[[#This Row],[Safety Stock]]+(E1956/30)*Table1[[#This Row],[Lead Time (days)]]</f>
        <v>8782.5334983085595</v>
      </c>
      <c r="S1956" s="58" t="str">
        <f>IF(Table1[[#This Row],[On Hand Stock (units)]]&gt;R1956,"yes","no")</f>
        <v>no</v>
      </c>
      <c r="T1956" s="59">
        <f>Table1[[#This Row],[On Hand Stock (units)]]-J1956</f>
        <v>-21147.254542468923</v>
      </c>
      <c r="U1956" s="59">
        <f>Table1[[#This Row],[Exp. Lead time]]*Table1[[#This Row],[APU
(units)]]/30</f>
        <v>10166.747967479674</v>
      </c>
      <c r="V1956" s="59">
        <f>Table1[[#This Row],[On Hand Stock (units)]]+U1956</f>
        <v>12942.293425010748</v>
      </c>
      <c r="W1956" s="59" t="str">
        <f>IF(Table1[[#This Row],[On hand quantity after purchase]]&gt;Table1[[#This Row],[APU  Projection for oct]],"Yes","No")</f>
        <v>No</v>
      </c>
      <c r="X1956" s="59">
        <f>AE1956-Table1[[#This Row],[On Hand Stock (units)]]</f>
        <v>1724486.8815072689</v>
      </c>
      <c r="Y1956" s="59">
        <f>MAX(Table1[[#This Row],[Qty required to meet next quarter]],Table1[[#This Row],[MOQ/One lead time demand]])</f>
        <v>1724486.8815072689</v>
      </c>
      <c r="Z1956" s="59">
        <f>Table1[[#This Row],[Qty to purchase]]*Table1[[#This Row],[Std. Price ($)]]</f>
        <v>26855220.369339392</v>
      </c>
      <c r="AA1956" s="59"/>
      <c r="AB1956" s="59"/>
      <c r="AC1956" s="61">
        <f>Table1[[#This Row],[On Hand Stock (units)]]-(12*Table1[[#This Row],[APU
(units)]])</f>
        <v>-127712.45454246893</v>
      </c>
      <c r="AD1956" s="64">
        <v>110914.79999999999</v>
      </c>
      <c r="AE1956" s="65">
        <f>AD1956*Table1[[#This Row],[Std. Price ($)]]</f>
        <v>1727262.4269647999</v>
      </c>
    </row>
    <row r="1957" spans="1:31" ht="18.5" x14ac:dyDescent="0.35">
      <c r="A1957" s="46">
        <v>49628.939808611482</v>
      </c>
      <c r="B1957" s="47">
        <v>13.374900000000002</v>
      </c>
      <c r="C1957" s="47">
        <v>39604.555582577792</v>
      </c>
      <c r="D1957" s="47">
        <f>Table1[[#This Row],[On-Hand Stock ($)]]/Table1[[#This Row],[Std. Price ($)]]</f>
        <v>2961.1104069995131</v>
      </c>
      <c r="E1957" s="48">
        <v>10954</v>
      </c>
      <c r="F1957" s="49">
        <v>1.2</v>
      </c>
      <c r="G1957" s="48">
        <v>0.82</v>
      </c>
      <c r="H1957" s="48">
        <v>0.14000000000000001</v>
      </c>
      <c r="I1957" s="48">
        <v>23</v>
      </c>
      <c r="J1957" s="55">
        <f>Table1[[#This Row],[APU
(units)]]+(Table1[[#This Row],[APU Trend]]*Table1[[#This Row],[APU
(units)]])</f>
        <v>24098.799999999999</v>
      </c>
      <c r="K1957" s="55" t="str">
        <f>IF(Table1[[#This Row],[On Hand Stock (units)]]&gt;J1957,"Yes","No")</f>
        <v>No</v>
      </c>
      <c r="L1957" s="55">
        <f>Table1[[#This Row],[Lead Time (days)]]/Table1[[#This Row],[S-OTD]]</f>
        <v>28.04878048780488</v>
      </c>
      <c r="M1957" s="55">
        <f>(Table1[[#This Row],[Demand variability (COV)]]/100)*E1957</f>
        <v>15.335600000000003</v>
      </c>
      <c r="N1957" s="55">
        <f>AVERAGE(Table1[[#This Row],[Lead Time (days)]],Table1[[#This Row],[Exp. Lead time]])</f>
        <v>25.524390243902438</v>
      </c>
      <c r="O1957" s="55">
        <f>(Table1[[#This Row],[Exp. Lead time]]-N1957)^2</f>
        <v>6.372546103509829</v>
      </c>
      <c r="P1957" s="55">
        <v>6.372546103509829</v>
      </c>
      <c r="Q1957" s="55">
        <f>1.64*SQRT(Table1[[#This Row],[Lead Time (days)]]*(M1957^2)+Table1[[#This Row],[APU
(units)]]*P1957)</f>
        <v>449.77287618640577</v>
      </c>
      <c r="R1957" s="58">
        <f>Table1[[#This Row],[Safety Stock]]+(E1957/30)*Table1[[#This Row],[Lead Time (days)]]</f>
        <v>8847.8395428530712</v>
      </c>
      <c r="S1957" s="58" t="str">
        <f>IF(Table1[[#This Row],[On Hand Stock (units)]]&gt;R1957,"yes","no")</f>
        <v>no</v>
      </c>
      <c r="T1957" s="59">
        <f>Table1[[#This Row],[On Hand Stock (units)]]-J1957</f>
        <v>-21137.689593000487</v>
      </c>
      <c r="U1957" s="59">
        <f>Table1[[#This Row],[Exp. Lead time]]*Table1[[#This Row],[APU
(units)]]/30</f>
        <v>10241.544715447155</v>
      </c>
      <c r="V1957" s="59">
        <f>Table1[[#This Row],[On Hand Stock (units)]]+U1957</f>
        <v>13202.655122446668</v>
      </c>
      <c r="W1957" s="59" t="str">
        <f>IF(Table1[[#This Row],[On hand quantity after purchase]]&gt;Table1[[#This Row],[APU  Projection for oct]],"Yes","No")</f>
        <v>No</v>
      </c>
      <c r="X1957" s="59">
        <f>AE1957-Table1[[#This Row],[On Hand Stock (units)]]</f>
        <v>1491427.1665130006</v>
      </c>
      <c r="Y1957" s="59">
        <f>MAX(Table1[[#This Row],[Qty required to meet next quarter]],Table1[[#This Row],[MOQ/One lead time demand]])</f>
        <v>1491427.1665130006</v>
      </c>
      <c r="Z1957" s="59">
        <f>Table1[[#This Row],[Qty to purchase]]*Table1[[#This Row],[Std. Price ($)]]</f>
        <v>19947689.209394734</v>
      </c>
      <c r="AA1957" s="59"/>
      <c r="AB1957" s="59"/>
      <c r="AC1957" s="61">
        <f>Table1[[#This Row],[On Hand Stock (units)]]-(12*Table1[[#This Row],[APU
(units)]])</f>
        <v>-128486.88959300048</v>
      </c>
      <c r="AD1957" s="64">
        <v>111730.79999999999</v>
      </c>
      <c r="AE1957" s="65">
        <f>AD1957*Table1[[#This Row],[Std. Price ($)]]</f>
        <v>1494388.2769200001</v>
      </c>
    </row>
    <row r="1958" spans="1:31" ht="18.5" x14ac:dyDescent="0.35">
      <c r="A1958" s="46">
        <v>68621.701538377878</v>
      </c>
      <c r="B1958" s="47">
        <v>7.4629390000000004</v>
      </c>
      <c r="C1958" s="47">
        <v>145614.89605197834</v>
      </c>
      <c r="D1958" s="47">
        <f>Table1[[#This Row],[On-Hand Stock ($)]]/Table1[[#This Row],[Std. Price ($)]]</f>
        <v>19511.736066980895</v>
      </c>
      <c r="E1958" s="48">
        <v>10138</v>
      </c>
      <c r="F1958" s="49">
        <v>0.2</v>
      </c>
      <c r="G1958" s="48">
        <v>1</v>
      </c>
      <c r="H1958" s="48">
        <v>0.62</v>
      </c>
      <c r="I1958" s="48">
        <v>66</v>
      </c>
      <c r="J1958" s="55">
        <f>Table1[[#This Row],[APU
(units)]]+(Table1[[#This Row],[APU Trend]]*Table1[[#This Row],[APU
(units)]])</f>
        <v>12165.6</v>
      </c>
      <c r="K1958" s="55" t="str">
        <f>IF(Table1[[#This Row],[On Hand Stock (units)]]&gt;J1958,"Yes","No")</f>
        <v>Yes</v>
      </c>
      <c r="L1958" s="55">
        <f>Table1[[#This Row],[Lead Time (days)]]/Table1[[#This Row],[S-OTD]]</f>
        <v>66</v>
      </c>
      <c r="M1958" s="55">
        <f>(Table1[[#This Row],[Demand variability (COV)]]/100)*E1958</f>
        <v>62.855599999999995</v>
      </c>
      <c r="N1958" s="55">
        <f>AVERAGE(Table1[[#This Row],[Lead Time (days)]],Table1[[#This Row],[Exp. Lead time]])</f>
        <v>66</v>
      </c>
      <c r="O1958" s="55">
        <f>(Table1[[#This Row],[Exp. Lead time]]-N1958)^2</f>
        <v>0</v>
      </c>
      <c r="P1958" s="55">
        <v>0</v>
      </c>
      <c r="Q1958" s="55">
        <f>1.64*SQRT(Table1[[#This Row],[Lead Time (days)]]*(M1958^2)+Table1[[#This Row],[APU
(units)]]*P1958)</f>
        <v>837.45174568815503</v>
      </c>
      <c r="R1958" s="58">
        <f>Table1[[#This Row],[Safety Stock]]+(E1958/30)*Table1[[#This Row],[Lead Time (days)]]</f>
        <v>23141.051745688153</v>
      </c>
      <c r="S1958" s="58" t="str">
        <f>IF(Table1[[#This Row],[On Hand Stock (units)]]&gt;R1958,"yes","no")</f>
        <v>no</v>
      </c>
      <c r="T1958" s="59">
        <f>Table1[[#This Row],[On Hand Stock (units)]]-J1958</f>
        <v>7346.1360669808946</v>
      </c>
      <c r="U1958" s="59">
        <f>Table1[[#This Row],[Exp. Lead time]]*Table1[[#This Row],[APU
(units)]]/30</f>
        <v>22303.599999999999</v>
      </c>
      <c r="V1958" s="59">
        <f>Table1[[#This Row],[On Hand Stock (units)]]+U1958</f>
        <v>41815.33606698089</v>
      </c>
      <c r="W1958" s="59" t="str">
        <f>IF(Table1[[#This Row],[On hand quantity after purchase]]&gt;Table1[[#This Row],[APU  Projection for oct]],"Yes","No")</f>
        <v>Yes</v>
      </c>
      <c r="X1958" s="59">
        <f>AE1958-Table1[[#This Row],[On Hand Stock (units)]]</f>
        <v>298257.22137741919</v>
      </c>
      <c r="Y1958" s="59">
        <f>MAX(Table1[[#This Row],[Qty required to meet next quarter]],Table1[[#This Row],[MOQ/One lead time demand]])</f>
        <v>298257.22137741919</v>
      </c>
      <c r="Z1958" s="59">
        <f>Table1[[#This Row],[Qty to purchase]]*Table1[[#This Row],[Std. Price ($)]]</f>
        <v>2225875.4494491755</v>
      </c>
      <c r="AA1958" s="59"/>
      <c r="AB1958" s="59"/>
      <c r="AC1958" s="61">
        <f>Table1[[#This Row],[On Hand Stock (units)]]-(12*Table1[[#This Row],[APU
(units)]])</f>
        <v>-102144.2639330191</v>
      </c>
      <c r="AD1958" s="64">
        <v>42579.600000000006</v>
      </c>
      <c r="AE1958" s="65">
        <f>AD1958*Table1[[#This Row],[Std. Price ($)]]</f>
        <v>317768.95744440006</v>
      </c>
    </row>
    <row r="1959" spans="1:31" ht="18.5" x14ac:dyDescent="0.35">
      <c r="A1959" s="46">
        <v>68753.344569669891</v>
      </c>
      <c r="B1959" s="47">
        <v>10.171480000000001</v>
      </c>
      <c r="C1959" s="47">
        <v>158137.11199010792</v>
      </c>
      <c r="D1959" s="47">
        <f>Table1[[#This Row],[On-Hand Stock ($)]]/Table1[[#This Row],[Std. Price ($)]]</f>
        <v>15547.109367575604</v>
      </c>
      <c r="E1959" s="48">
        <v>12394</v>
      </c>
      <c r="F1959" s="49">
        <v>0.5</v>
      </c>
      <c r="G1959" s="48">
        <v>0.82</v>
      </c>
      <c r="H1959" s="48">
        <v>0.26</v>
      </c>
      <c r="I1959" s="48">
        <v>78</v>
      </c>
      <c r="J1959" s="55">
        <f>Table1[[#This Row],[APU
(units)]]+(Table1[[#This Row],[APU Trend]]*Table1[[#This Row],[APU
(units)]])</f>
        <v>18591</v>
      </c>
      <c r="K1959" s="55" t="str">
        <f>IF(Table1[[#This Row],[On Hand Stock (units)]]&gt;J1959,"Yes","No")</f>
        <v>No</v>
      </c>
      <c r="L1959" s="55">
        <f>Table1[[#This Row],[Lead Time (days)]]/Table1[[#This Row],[S-OTD]]</f>
        <v>95.121951219512198</v>
      </c>
      <c r="M1959" s="55">
        <f>(Table1[[#This Row],[Demand variability (COV)]]/100)*E1959</f>
        <v>32.224399999999996</v>
      </c>
      <c r="N1959" s="55">
        <f>AVERAGE(Table1[[#This Row],[Lead Time (days)]],Table1[[#This Row],[Exp. Lead time]])</f>
        <v>86.560975609756099</v>
      </c>
      <c r="O1959" s="55">
        <f>(Table1[[#This Row],[Exp. Lead time]]-N1959)^2</f>
        <v>73.290303390838815</v>
      </c>
      <c r="P1959" s="55">
        <v>73.290303390838815</v>
      </c>
      <c r="Q1959" s="55">
        <f>1.64*SQRT(Table1[[#This Row],[Lead Time (days)]]*(M1959^2)+Table1[[#This Row],[APU
(units)]]*P1959)</f>
        <v>1631.2486960671042</v>
      </c>
      <c r="R1959" s="58">
        <f>Table1[[#This Row],[Safety Stock]]+(E1959/30)*Table1[[#This Row],[Lead Time (days)]]</f>
        <v>33855.648696067103</v>
      </c>
      <c r="S1959" s="58" t="str">
        <f>IF(Table1[[#This Row],[On Hand Stock (units)]]&gt;R1959,"yes","no")</f>
        <v>no</v>
      </c>
      <c r="T1959" s="59">
        <f>Table1[[#This Row],[On Hand Stock (units)]]-J1959</f>
        <v>-3043.8906324243962</v>
      </c>
      <c r="U1959" s="59">
        <f>Table1[[#This Row],[Exp. Lead time]]*Table1[[#This Row],[APU
(units)]]/30</f>
        <v>39298.048780487807</v>
      </c>
      <c r="V1959" s="59">
        <f>Table1[[#This Row],[On Hand Stock (units)]]+U1959</f>
        <v>54845.158148063412</v>
      </c>
      <c r="W1959" s="59" t="str">
        <f>IF(Table1[[#This Row],[On hand quantity after purchase]]&gt;Table1[[#This Row],[APU  Projection for oct]],"Yes","No")</f>
        <v>Yes</v>
      </c>
      <c r="X1959" s="59">
        <f>AE1959-Table1[[#This Row],[On Hand Stock (units)]]</f>
        <v>740844.82935242448</v>
      </c>
      <c r="Y1959" s="59">
        <f>MAX(Table1[[#This Row],[Qty required to meet next quarter]],Table1[[#This Row],[MOQ/One lead time demand]])</f>
        <v>740844.82935242448</v>
      </c>
      <c r="Z1959" s="59">
        <f>Table1[[#This Row],[Qty to purchase]]*Table1[[#This Row],[Std. Price ($)]]</f>
        <v>7535488.3648615992</v>
      </c>
      <c r="AA1959" s="59"/>
      <c r="AB1959" s="59"/>
      <c r="AC1959" s="61">
        <f>Table1[[#This Row],[On Hand Stock (units)]]-(12*Table1[[#This Row],[APU
(units)]])</f>
        <v>-133180.89063242439</v>
      </c>
      <c r="AD1959" s="64">
        <v>74364</v>
      </c>
      <c r="AE1959" s="65">
        <f>AD1959*Table1[[#This Row],[Std. Price ($)]]</f>
        <v>756391.93872000009</v>
      </c>
    </row>
    <row r="1960" spans="1:31" ht="18.5" x14ac:dyDescent="0.35">
      <c r="A1960" s="46">
        <v>40922.617743408526</v>
      </c>
      <c r="B1960" s="47">
        <v>8.4411579999999997</v>
      </c>
      <c r="C1960" s="47">
        <v>297227.25673419115</v>
      </c>
      <c r="D1960" s="47">
        <f>Table1[[#This Row],[On-Hand Stock ($)]]/Table1[[#This Row],[Std. Price ($)]]</f>
        <v>35211.668438642089</v>
      </c>
      <c r="E1960" s="48">
        <v>11618</v>
      </c>
      <c r="F1960" s="49">
        <v>0.2</v>
      </c>
      <c r="G1960" s="48">
        <v>0.85</v>
      </c>
      <c r="H1960" s="48">
        <v>0.77</v>
      </c>
      <c r="I1960" s="48">
        <v>87</v>
      </c>
      <c r="J1960" s="55">
        <f>Table1[[#This Row],[APU
(units)]]+(Table1[[#This Row],[APU Trend]]*Table1[[#This Row],[APU
(units)]])</f>
        <v>13941.6</v>
      </c>
      <c r="K1960" s="55" t="str">
        <f>IF(Table1[[#This Row],[On Hand Stock (units)]]&gt;J1960,"Yes","No")</f>
        <v>Yes</v>
      </c>
      <c r="L1960" s="55">
        <f>Table1[[#This Row],[Lead Time (days)]]/Table1[[#This Row],[S-OTD]]</f>
        <v>102.35294117647059</v>
      </c>
      <c r="M1960" s="55">
        <f>(Table1[[#This Row],[Demand variability (COV)]]/100)*E1960</f>
        <v>89.458600000000004</v>
      </c>
      <c r="N1960" s="55">
        <f>AVERAGE(Table1[[#This Row],[Lead Time (days)]],Table1[[#This Row],[Exp. Lead time]])</f>
        <v>94.676470588235304</v>
      </c>
      <c r="O1960" s="55">
        <f>(Table1[[#This Row],[Exp. Lead time]]-N1960)^2</f>
        <v>58.928200692041457</v>
      </c>
      <c r="P1960" s="55">
        <v>58.928200692041457</v>
      </c>
      <c r="Q1960" s="55">
        <f>1.64*SQRT(Table1[[#This Row],[Lead Time (days)]]*(M1960^2)+Table1[[#This Row],[APU
(units)]]*P1960)</f>
        <v>1927.174468948519</v>
      </c>
      <c r="R1960" s="58">
        <f>Table1[[#This Row],[Safety Stock]]+(E1960/30)*Table1[[#This Row],[Lead Time (days)]]</f>
        <v>35619.374468948517</v>
      </c>
      <c r="S1960" s="58" t="str">
        <f>IF(Table1[[#This Row],[On Hand Stock (units)]]&gt;R1960,"yes","no")</f>
        <v>no</v>
      </c>
      <c r="T1960" s="59">
        <f>Table1[[#This Row],[On Hand Stock (units)]]-J1960</f>
        <v>21270.068438642091</v>
      </c>
      <c r="U1960" s="59">
        <f>Table1[[#This Row],[Exp. Lead time]]*Table1[[#This Row],[APU
(units)]]/30</f>
        <v>39637.882352941182</v>
      </c>
      <c r="V1960" s="59">
        <f>Table1[[#This Row],[On Hand Stock (units)]]+U1960</f>
        <v>74849.550791583271</v>
      </c>
      <c r="W1960" s="59" t="str">
        <f>IF(Table1[[#This Row],[On hand quantity after purchase]]&gt;Table1[[#This Row],[APU  Projection for oct]],"Yes","No")</f>
        <v>Yes</v>
      </c>
      <c r="X1960" s="59">
        <f>AE1960-Table1[[#This Row],[On Hand Stock (units)]]</f>
        <v>376679.70086615795</v>
      </c>
      <c r="Y1960" s="59">
        <f>MAX(Table1[[#This Row],[Qty required to meet next quarter]],Table1[[#This Row],[MOQ/One lead time demand]])</f>
        <v>376679.70086615795</v>
      </c>
      <c r="Z1960" s="59">
        <f>Table1[[#This Row],[Qty to purchase]]*Table1[[#This Row],[Std. Price ($)]]</f>
        <v>3179612.8704039762</v>
      </c>
      <c r="AA1960" s="59"/>
      <c r="AB1960" s="59"/>
      <c r="AC1960" s="61">
        <f>Table1[[#This Row],[On Hand Stock (units)]]-(12*Table1[[#This Row],[APU
(units)]])</f>
        <v>-104204.33156135792</v>
      </c>
      <c r="AD1960" s="64">
        <v>48795.600000000006</v>
      </c>
      <c r="AE1960" s="65">
        <f>AD1960*Table1[[#This Row],[Std. Price ($)]]</f>
        <v>411891.36930480006</v>
      </c>
    </row>
    <row r="1961" spans="1:31" ht="18.5" x14ac:dyDescent="0.35">
      <c r="A1961" s="46">
        <v>26976.037391702255</v>
      </c>
      <c r="B1961" s="47">
        <v>13.784100000000002</v>
      </c>
      <c r="C1961" s="47">
        <v>107616.2262059427</v>
      </c>
      <c r="D1961" s="47">
        <f>Table1[[#This Row],[On-Hand Stock ($)]]/Table1[[#This Row],[Std. Price ($)]]</f>
        <v>7807.2725971186137</v>
      </c>
      <c r="E1961" s="48">
        <v>12620</v>
      </c>
      <c r="F1961" s="49">
        <v>1.2</v>
      </c>
      <c r="G1961" s="48">
        <v>1</v>
      </c>
      <c r="H1961" s="48">
        <v>0.36</v>
      </c>
      <c r="I1961" s="48">
        <v>37</v>
      </c>
      <c r="J1961" s="55">
        <f>Table1[[#This Row],[APU
(units)]]+(Table1[[#This Row],[APU Trend]]*Table1[[#This Row],[APU
(units)]])</f>
        <v>27764</v>
      </c>
      <c r="K1961" s="55" t="str">
        <f>IF(Table1[[#This Row],[On Hand Stock (units)]]&gt;J1961,"Yes","No")</f>
        <v>No</v>
      </c>
      <c r="L1961" s="55">
        <f>Table1[[#This Row],[Lead Time (days)]]/Table1[[#This Row],[S-OTD]]</f>
        <v>37</v>
      </c>
      <c r="M1961" s="55">
        <f>(Table1[[#This Row],[Demand variability (COV)]]/100)*E1961</f>
        <v>45.432000000000002</v>
      </c>
      <c r="N1961" s="55">
        <f>AVERAGE(Table1[[#This Row],[Lead Time (days)]],Table1[[#This Row],[Exp. Lead time]])</f>
        <v>37</v>
      </c>
      <c r="O1961" s="55">
        <f>(Table1[[#This Row],[Exp. Lead time]]-N1961)^2</f>
        <v>0</v>
      </c>
      <c r="P1961" s="55">
        <v>0</v>
      </c>
      <c r="Q1961" s="55">
        <f>1.64*SQRT(Table1[[#This Row],[Lead Time (days)]]*(M1961^2)+Table1[[#This Row],[APU
(units)]]*P1961)</f>
        <v>453.21739033347427</v>
      </c>
      <c r="R1961" s="58">
        <f>Table1[[#This Row],[Safety Stock]]+(E1961/30)*Table1[[#This Row],[Lead Time (days)]]</f>
        <v>16017.884057000143</v>
      </c>
      <c r="S1961" s="58" t="str">
        <f>IF(Table1[[#This Row],[On Hand Stock (units)]]&gt;R1961,"yes","no")</f>
        <v>no</v>
      </c>
      <c r="T1961" s="59">
        <f>Table1[[#This Row],[On Hand Stock (units)]]-J1961</f>
        <v>-19956.727402881384</v>
      </c>
      <c r="U1961" s="59">
        <f>Table1[[#This Row],[Exp. Lead time]]*Table1[[#This Row],[APU
(units)]]/30</f>
        <v>15564.666666666666</v>
      </c>
      <c r="V1961" s="59">
        <f>Table1[[#This Row],[On Hand Stock (units)]]+U1961</f>
        <v>23371.93926378528</v>
      </c>
      <c r="W1961" s="59" t="str">
        <f>IF(Table1[[#This Row],[On hand quantity after purchase]]&gt;Table1[[#This Row],[APU  Projection for oct]],"Yes","No")</f>
        <v>No</v>
      </c>
      <c r="X1961" s="59">
        <f>AE1961-Table1[[#This Row],[On Hand Stock (units)]]</f>
        <v>1766537.2158028819</v>
      </c>
      <c r="Y1961" s="59">
        <f>MAX(Table1[[#This Row],[Qty required to meet next quarter]],Table1[[#This Row],[MOQ/One lead time demand]])</f>
        <v>1766537.2158028819</v>
      </c>
      <c r="Z1961" s="59">
        <f>Table1[[#This Row],[Qty to purchase]]*Table1[[#This Row],[Std. Price ($)]]</f>
        <v>24350125.636348508</v>
      </c>
      <c r="AA1961" s="59"/>
      <c r="AB1961" s="59"/>
      <c r="AC1961" s="61">
        <f>Table1[[#This Row],[On Hand Stock (units)]]-(12*Table1[[#This Row],[APU
(units)]])</f>
        <v>-143632.7274028814</v>
      </c>
      <c r="AD1961" s="64">
        <v>128724</v>
      </c>
      <c r="AE1961" s="65">
        <f>AD1961*Table1[[#This Row],[Std. Price ($)]]</f>
        <v>1774344.4884000004</v>
      </c>
    </row>
    <row r="1962" spans="1:31" ht="18.5" x14ac:dyDescent="0.35">
      <c r="A1962" s="46">
        <v>17406.295693225071</v>
      </c>
      <c r="B1962" s="47">
        <v>7.4088080000000014</v>
      </c>
      <c r="C1962" s="47">
        <v>107509.61803417656</v>
      </c>
      <c r="D1962" s="47">
        <f>Table1[[#This Row],[On-Hand Stock ($)]]/Table1[[#This Row],[Std. Price ($)]]</f>
        <v>14511.054684394107</v>
      </c>
      <c r="E1962" s="48">
        <v>12418</v>
      </c>
      <c r="F1962" s="49">
        <v>1.5</v>
      </c>
      <c r="G1962" s="48">
        <v>1</v>
      </c>
      <c r="H1962" s="48">
        <v>0.32</v>
      </c>
      <c r="I1962" s="48">
        <v>66</v>
      </c>
      <c r="J1962" s="55">
        <f>Table1[[#This Row],[APU
(units)]]+(Table1[[#This Row],[APU Trend]]*Table1[[#This Row],[APU
(units)]])</f>
        <v>31045</v>
      </c>
      <c r="K1962" s="55" t="str">
        <f>IF(Table1[[#This Row],[On Hand Stock (units)]]&gt;J1962,"Yes","No")</f>
        <v>No</v>
      </c>
      <c r="L1962" s="55">
        <f>Table1[[#This Row],[Lead Time (days)]]/Table1[[#This Row],[S-OTD]]</f>
        <v>66</v>
      </c>
      <c r="M1962" s="55">
        <f>(Table1[[#This Row],[Demand variability (COV)]]/100)*E1962</f>
        <v>39.7376</v>
      </c>
      <c r="N1962" s="55">
        <f>AVERAGE(Table1[[#This Row],[Lead Time (days)]],Table1[[#This Row],[Exp. Lead time]])</f>
        <v>66</v>
      </c>
      <c r="O1962" s="55">
        <f>(Table1[[#This Row],[Exp. Lead time]]-N1962)^2</f>
        <v>0</v>
      </c>
      <c r="P1962" s="55">
        <v>0</v>
      </c>
      <c r="Q1962" s="55">
        <f>1.64*SQRT(Table1[[#This Row],[Lead Time (days)]]*(M1962^2)+Table1[[#This Row],[APU
(units)]]*P1962)</f>
        <v>529.4408531532215</v>
      </c>
      <c r="R1962" s="58">
        <f>Table1[[#This Row],[Safety Stock]]+(E1962/30)*Table1[[#This Row],[Lead Time (days)]]</f>
        <v>27849.040853153219</v>
      </c>
      <c r="S1962" s="58" t="str">
        <f>IF(Table1[[#This Row],[On Hand Stock (units)]]&gt;R1962,"yes","no")</f>
        <v>no</v>
      </c>
      <c r="T1962" s="59">
        <f>Table1[[#This Row],[On Hand Stock (units)]]-J1962</f>
        <v>-16533.945315605895</v>
      </c>
      <c r="U1962" s="59">
        <f>Table1[[#This Row],[Exp. Lead time]]*Table1[[#This Row],[APU
(units)]]/30</f>
        <v>27319.599999999999</v>
      </c>
      <c r="V1962" s="59">
        <f>Table1[[#This Row],[On Hand Stock (units)]]+U1962</f>
        <v>41830.654684394103</v>
      </c>
      <c r="W1962" s="59" t="str">
        <f>IF(Table1[[#This Row],[On hand quantity after purchase]]&gt;Table1[[#This Row],[APU  Projection for oct]],"Yes","No")</f>
        <v>Yes</v>
      </c>
      <c r="X1962" s="59">
        <f>AE1962-Table1[[#This Row],[On Hand Stock (units)]]</f>
        <v>1089519.8782436061</v>
      </c>
      <c r="Y1962" s="59">
        <f>MAX(Table1[[#This Row],[Qty required to meet next quarter]],Table1[[#This Row],[MOQ/One lead time demand]])</f>
        <v>1089519.8782436061</v>
      </c>
      <c r="Z1962" s="59">
        <f>Table1[[#This Row],[Qty to purchase]]*Table1[[#This Row],[Std. Price ($)]]</f>
        <v>8072043.5900902562</v>
      </c>
      <c r="AA1962" s="59"/>
      <c r="AB1962" s="59"/>
      <c r="AC1962" s="61">
        <f>Table1[[#This Row],[On Hand Stock (units)]]-(12*Table1[[#This Row],[APU
(units)]])</f>
        <v>-134504.9453156059</v>
      </c>
      <c r="AD1962" s="64">
        <v>149016</v>
      </c>
      <c r="AE1962" s="65">
        <f>AD1962*Table1[[#This Row],[Std. Price ($)]]</f>
        <v>1104030.9329280001</v>
      </c>
    </row>
    <row r="1963" spans="1:31" ht="18.5" x14ac:dyDescent="0.35">
      <c r="A1963" s="46">
        <v>76681.241891483107</v>
      </c>
      <c r="B1963" s="47">
        <v>5.8690610000000003</v>
      </c>
      <c r="C1963" s="47">
        <v>94988.795081924574</v>
      </c>
      <c r="D1963" s="47">
        <f>Table1[[#This Row],[On-Hand Stock ($)]]/Table1[[#This Row],[Std. Price ($)]]</f>
        <v>16184.666521940148</v>
      </c>
      <c r="E1963" s="48">
        <v>14892</v>
      </c>
      <c r="F1963" s="49">
        <v>-0.6</v>
      </c>
      <c r="G1963" s="48">
        <v>0.85</v>
      </c>
      <c r="H1963" s="48">
        <v>0.49</v>
      </c>
      <c r="I1963" s="48">
        <v>41</v>
      </c>
      <c r="J1963" s="55">
        <f>Table1[[#This Row],[APU
(units)]]+(Table1[[#This Row],[APU Trend]]*Table1[[#This Row],[APU
(units)]])</f>
        <v>5956.8000000000011</v>
      </c>
      <c r="K1963" s="55" t="str">
        <f>IF(Table1[[#This Row],[On Hand Stock (units)]]&gt;J1963,"Yes","No")</f>
        <v>Yes</v>
      </c>
      <c r="L1963" s="55">
        <f>Table1[[#This Row],[Lead Time (days)]]/Table1[[#This Row],[S-OTD]]</f>
        <v>48.235294117647058</v>
      </c>
      <c r="M1963" s="55">
        <f>(Table1[[#This Row],[Demand variability (COV)]]/100)*E1963</f>
        <v>72.970799999999997</v>
      </c>
      <c r="N1963" s="55">
        <f>AVERAGE(Table1[[#This Row],[Lead Time (days)]],Table1[[#This Row],[Exp. Lead time]])</f>
        <v>44.617647058823529</v>
      </c>
      <c r="O1963" s="55">
        <f>(Table1[[#This Row],[Exp. Lead time]]-N1963)^2</f>
        <v>13.087370242214529</v>
      </c>
      <c r="P1963" s="55">
        <v>13.087370242214529</v>
      </c>
      <c r="Q1963" s="55">
        <f>1.64*SQRT(Table1[[#This Row],[Lead Time (days)]]*(M1963^2)+Table1[[#This Row],[APU
(units)]]*P1963)</f>
        <v>1054.2169025564385</v>
      </c>
      <c r="R1963" s="58">
        <f>Table1[[#This Row],[Safety Stock]]+(E1963/30)*Table1[[#This Row],[Lead Time (days)]]</f>
        <v>21406.616902556438</v>
      </c>
      <c r="S1963" s="58" t="str">
        <f>IF(Table1[[#This Row],[On Hand Stock (units)]]&gt;R1963,"yes","no")</f>
        <v>no</v>
      </c>
      <c r="T1963" s="59">
        <f>Table1[[#This Row],[On Hand Stock (units)]]-J1963</f>
        <v>10227.866521940146</v>
      </c>
      <c r="U1963" s="59">
        <f>Table1[[#This Row],[Exp. Lead time]]*Table1[[#This Row],[APU
(units)]]/30</f>
        <v>23944</v>
      </c>
      <c r="V1963" s="59">
        <f>Table1[[#This Row],[On Hand Stock (units)]]+U1963</f>
        <v>40128.666521940148</v>
      </c>
      <c r="W1963" s="59" t="str">
        <f>IF(Table1[[#This Row],[On hand quantity after purchase]]&gt;Table1[[#This Row],[APU  Projection for oct]],"Yes","No")</f>
        <v>Yes</v>
      </c>
      <c r="X1963" s="59">
        <f>AE1963-Table1[[#This Row],[On Hand Stock (units)]]</f>
        <v>-68625.900369140116</v>
      </c>
      <c r="Y1963" s="59">
        <f>MAX(Table1[[#This Row],[Qty required to meet next quarter]],Table1[[#This Row],[MOQ/One lead time demand]])</f>
        <v>23944</v>
      </c>
      <c r="Z1963" s="59">
        <f>Table1[[#This Row],[Qty to purchase]]*Table1[[#This Row],[Std. Price ($)]]</f>
        <v>140528.796584</v>
      </c>
      <c r="AA1963" s="59"/>
      <c r="AB1963" s="59"/>
      <c r="AC1963" s="61">
        <f>Table1[[#This Row],[On Hand Stock (units)]]-(12*Table1[[#This Row],[APU
(units)]])</f>
        <v>-162519.33347805985</v>
      </c>
      <c r="AD1963" s="64">
        <v>-8935.1999999999953</v>
      </c>
      <c r="AE1963" s="65">
        <f>AD1963*Table1[[#This Row],[Std. Price ($)]]</f>
        <v>-52441.233847199976</v>
      </c>
    </row>
    <row r="1964" spans="1:31" ht="18.5" x14ac:dyDescent="0.35">
      <c r="A1964" s="46">
        <v>4831.7991168070566</v>
      </c>
      <c r="B1964" s="47">
        <v>7.4088080000000014</v>
      </c>
      <c r="C1964" s="47">
        <v>206469.65885119204</v>
      </c>
      <c r="D1964" s="47">
        <f>Table1[[#This Row],[On-Hand Stock ($)]]/Table1[[#This Row],[Std. Price ($)]]</f>
        <v>27868.134638013566</v>
      </c>
      <c r="E1964" s="48">
        <v>14850</v>
      </c>
      <c r="F1964" s="49">
        <v>-0.1</v>
      </c>
      <c r="G1964" s="48">
        <v>1</v>
      </c>
      <c r="H1964" s="48">
        <v>0.6</v>
      </c>
      <c r="I1964" s="48">
        <v>66</v>
      </c>
      <c r="J1964" s="55">
        <f>Table1[[#This Row],[APU
(units)]]+(Table1[[#This Row],[APU Trend]]*Table1[[#This Row],[APU
(units)]])</f>
        <v>13365</v>
      </c>
      <c r="K1964" s="55" t="str">
        <f>IF(Table1[[#This Row],[On Hand Stock (units)]]&gt;J1964,"Yes","No")</f>
        <v>Yes</v>
      </c>
      <c r="L1964" s="55">
        <f>Table1[[#This Row],[Lead Time (days)]]/Table1[[#This Row],[S-OTD]]</f>
        <v>66</v>
      </c>
      <c r="M1964" s="55">
        <f>(Table1[[#This Row],[Demand variability (COV)]]/100)*E1964</f>
        <v>89.100000000000009</v>
      </c>
      <c r="N1964" s="55">
        <f>AVERAGE(Table1[[#This Row],[Lead Time (days)]],Table1[[#This Row],[Exp. Lead time]])</f>
        <v>66</v>
      </c>
      <c r="O1964" s="55">
        <f>(Table1[[#This Row],[Exp. Lead time]]-N1964)^2</f>
        <v>0</v>
      </c>
      <c r="P1964" s="55">
        <v>0</v>
      </c>
      <c r="Q1964" s="55">
        <f>1.64*SQRT(Table1[[#This Row],[Lead Time (days)]]*(M1964^2)+Table1[[#This Row],[APU
(units)]]*P1964)</f>
        <v>1187.1169878390251</v>
      </c>
      <c r="R1964" s="58">
        <f>Table1[[#This Row],[Safety Stock]]+(E1964/30)*Table1[[#This Row],[Lead Time (days)]]</f>
        <v>33857.116987839028</v>
      </c>
      <c r="S1964" s="58" t="str">
        <f>IF(Table1[[#This Row],[On Hand Stock (units)]]&gt;R1964,"yes","no")</f>
        <v>no</v>
      </c>
      <c r="T1964" s="59">
        <f>Table1[[#This Row],[On Hand Stock (units)]]-J1964</f>
        <v>14503.134638013566</v>
      </c>
      <c r="U1964" s="59">
        <f>Table1[[#This Row],[Exp. Lead time]]*Table1[[#This Row],[APU
(units)]]/30</f>
        <v>32670</v>
      </c>
      <c r="V1964" s="59">
        <f>Table1[[#This Row],[On Hand Stock (units)]]+U1964</f>
        <v>60538.134638013566</v>
      </c>
      <c r="W1964" s="59" t="str">
        <f>IF(Table1[[#This Row],[On hand quantity after purchase]]&gt;Table1[[#This Row],[APU  Projection for oct]],"Yes","No")</f>
        <v>Yes</v>
      </c>
      <c r="X1964" s="59">
        <f>AE1964-Table1[[#This Row],[On Hand Stock (units)]]</f>
        <v>236181.78248198651</v>
      </c>
      <c r="Y1964" s="59">
        <f>MAX(Table1[[#This Row],[Qty required to meet next quarter]],Table1[[#This Row],[MOQ/One lead time demand]])</f>
        <v>236181.78248198651</v>
      </c>
      <c r="Z1964" s="59">
        <f>Table1[[#This Row],[Qty to purchase]]*Table1[[#This Row],[Std. Price ($)]]</f>
        <v>1749825.4795068018</v>
      </c>
      <c r="AA1964" s="59"/>
      <c r="AB1964" s="59"/>
      <c r="AC1964" s="61">
        <f>Table1[[#This Row],[On Hand Stock (units)]]-(12*Table1[[#This Row],[APU
(units)]])</f>
        <v>-150331.86536198645</v>
      </c>
      <c r="AD1964" s="64">
        <v>35640</v>
      </c>
      <c r="AE1964" s="65">
        <f>AD1964*Table1[[#This Row],[Std. Price ($)]]</f>
        <v>264049.91712000006</v>
      </c>
    </row>
    <row r="1965" spans="1:31" ht="18.5" x14ac:dyDescent="0.35">
      <c r="A1965" s="46">
        <v>39743.438836126901</v>
      </c>
      <c r="B1965" s="47">
        <v>7.7279840000000002</v>
      </c>
      <c r="C1965" s="47">
        <v>66039.335416971226</v>
      </c>
      <c r="D1965" s="47">
        <f>Table1[[#This Row],[On-Hand Stock ($)]]/Table1[[#This Row],[Std. Price ($)]]</f>
        <v>8545.4803499814734</v>
      </c>
      <c r="E1965" s="48">
        <v>14430</v>
      </c>
      <c r="F1965" s="49">
        <v>0.8</v>
      </c>
      <c r="G1965" s="48">
        <v>0.77</v>
      </c>
      <c r="H1965" s="48">
        <v>0.28000000000000003</v>
      </c>
      <c r="I1965" s="48">
        <v>31</v>
      </c>
      <c r="J1965" s="55">
        <f>Table1[[#This Row],[APU
(units)]]+(Table1[[#This Row],[APU Trend]]*Table1[[#This Row],[APU
(units)]])</f>
        <v>25974</v>
      </c>
      <c r="K1965" s="55" t="str">
        <f>IF(Table1[[#This Row],[On Hand Stock (units)]]&gt;J1965,"Yes","No")</f>
        <v>No</v>
      </c>
      <c r="L1965" s="55">
        <f>Table1[[#This Row],[Lead Time (days)]]/Table1[[#This Row],[S-OTD]]</f>
        <v>40.259740259740262</v>
      </c>
      <c r="M1965" s="55">
        <f>(Table1[[#This Row],[Demand variability (COV)]]/100)*E1965</f>
        <v>40.404000000000003</v>
      </c>
      <c r="N1965" s="55">
        <f>AVERAGE(Table1[[#This Row],[Lead Time (days)]],Table1[[#This Row],[Exp. Lead time]])</f>
        <v>35.629870129870127</v>
      </c>
      <c r="O1965" s="55">
        <f>(Table1[[#This Row],[Exp. Lead time]]-N1965)^2</f>
        <v>21.435697419463697</v>
      </c>
      <c r="P1965" s="55">
        <v>21.435697419463697</v>
      </c>
      <c r="Q1965" s="55">
        <f>1.64*SQRT(Table1[[#This Row],[Lead Time (days)]]*(M1965^2)+Table1[[#This Row],[APU
(units)]]*P1965)</f>
        <v>983.89625559148908</v>
      </c>
      <c r="R1965" s="58">
        <f>Table1[[#This Row],[Safety Stock]]+(E1965/30)*Table1[[#This Row],[Lead Time (days)]]</f>
        <v>15894.89625559149</v>
      </c>
      <c r="S1965" s="58" t="str">
        <f>IF(Table1[[#This Row],[On Hand Stock (units)]]&gt;R1965,"yes","no")</f>
        <v>no</v>
      </c>
      <c r="T1965" s="59">
        <f>Table1[[#This Row],[On Hand Stock (units)]]-J1965</f>
        <v>-17428.519650018527</v>
      </c>
      <c r="U1965" s="59">
        <f>Table1[[#This Row],[Exp. Lead time]]*Table1[[#This Row],[APU
(units)]]/30</f>
        <v>19364.935064935067</v>
      </c>
      <c r="V1965" s="59">
        <f>Table1[[#This Row],[On Hand Stock (units)]]+U1965</f>
        <v>27910.415414916541</v>
      </c>
      <c r="W1965" s="59" t="str">
        <f>IF(Table1[[#This Row],[On hand quantity after purchase]]&gt;Table1[[#This Row],[APU  Projection for oct]],"Yes","No")</f>
        <v>Yes</v>
      </c>
      <c r="X1965" s="59">
        <f>AE1965-Table1[[#This Row],[On Hand Stock (units)]]</f>
        <v>861270.03078601859</v>
      </c>
      <c r="Y1965" s="59">
        <f>MAX(Table1[[#This Row],[Qty required to meet next quarter]],Table1[[#This Row],[MOQ/One lead time demand]])</f>
        <v>861270.03078601859</v>
      </c>
      <c r="Z1965" s="59">
        <f>Table1[[#This Row],[Qty to purchase]]*Table1[[#This Row],[Std. Price ($)]]</f>
        <v>6655881.0175938588</v>
      </c>
      <c r="AA1965" s="59"/>
      <c r="AB1965" s="59"/>
      <c r="AC1965" s="61">
        <f>Table1[[#This Row],[On Hand Stock (units)]]-(12*Table1[[#This Row],[APU
(units)]])</f>
        <v>-164614.51965001854</v>
      </c>
      <c r="AD1965" s="64">
        <v>112554</v>
      </c>
      <c r="AE1965" s="65">
        <f>AD1965*Table1[[#This Row],[Std. Price ($)]]</f>
        <v>869815.51113600004</v>
      </c>
    </row>
    <row r="1966" spans="1:31" ht="18.5" x14ac:dyDescent="0.35">
      <c r="A1966" s="46">
        <v>53537.783454020202</v>
      </c>
      <c r="B1966" s="47">
        <v>9.0257199999999997</v>
      </c>
      <c r="C1966" s="47">
        <v>54510.114015232946</v>
      </c>
      <c r="D1966" s="47">
        <f>Table1[[#This Row],[On-Hand Stock ($)]]/Table1[[#This Row],[Std. Price ($)]]</f>
        <v>6039.4200147171578</v>
      </c>
      <c r="E1966" s="48">
        <v>15748</v>
      </c>
      <c r="F1966" s="49">
        <v>-0.7</v>
      </c>
      <c r="G1966" s="48">
        <v>0.76</v>
      </c>
      <c r="H1966" s="48">
        <v>0.12</v>
      </c>
      <c r="I1966" s="48">
        <v>26</v>
      </c>
      <c r="J1966" s="55">
        <f>Table1[[#This Row],[APU
(units)]]+(Table1[[#This Row],[APU Trend]]*Table1[[#This Row],[APU
(units)]])</f>
        <v>4724.4000000000015</v>
      </c>
      <c r="K1966" s="55" t="str">
        <f>IF(Table1[[#This Row],[On Hand Stock (units)]]&gt;J1966,"Yes","No")</f>
        <v>Yes</v>
      </c>
      <c r="L1966" s="55">
        <f>Table1[[#This Row],[Lead Time (days)]]/Table1[[#This Row],[S-OTD]]</f>
        <v>34.210526315789473</v>
      </c>
      <c r="M1966" s="55">
        <f>(Table1[[#This Row],[Demand variability (COV)]]/100)*E1966</f>
        <v>18.897599999999997</v>
      </c>
      <c r="N1966" s="55">
        <f>AVERAGE(Table1[[#This Row],[Lead Time (days)]],Table1[[#This Row],[Exp. Lead time]])</f>
        <v>30.105263157894736</v>
      </c>
      <c r="O1966" s="55">
        <f>(Table1[[#This Row],[Exp. Lead time]]-N1966)^2</f>
        <v>16.853185595567862</v>
      </c>
      <c r="P1966" s="55">
        <v>16.853185595567862</v>
      </c>
      <c r="Q1966" s="55">
        <f>1.64*SQRT(Table1[[#This Row],[Lead Time (days)]]*(M1966^2)+Table1[[#This Row],[APU
(units)]]*P1966)</f>
        <v>859.53692055693341</v>
      </c>
      <c r="R1966" s="58">
        <f>Table1[[#This Row],[Safety Stock]]+(E1966/30)*Table1[[#This Row],[Lead Time (days)]]</f>
        <v>14507.803587223598</v>
      </c>
      <c r="S1966" s="58" t="str">
        <f>IF(Table1[[#This Row],[On Hand Stock (units)]]&gt;R1966,"yes","no")</f>
        <v>no</v>
      </c>
      <c r="T1966" s="59">
        <f>Table1[[#This Row],[On Hand Stock (units)]]-J1966</f>
        <v>1315.0200147171563</v>
      </c>
      <c r="U1966" s="59">
        <f>Table1[[#This Row],[Exp. Lead time]]*Table1[[#This Row],[APU
(units)]]/30</f>
        <v>17958.245614035088</v>
      </c>
      <c r="V1966" s="59">
        <f>Table1[[#This Row],[On Hand Stock (units)]]+U1966</f>
        <v>23997.665628752246</v>
      </c>
      <c r="W1966" s="59" t="str">
        <f>IF(Table1[[#This Row],[On hand quantity after purchase]]&gt;Table1[[#This Row],[APU  Projection for oct]],"Yes","No")</f>
        <v>Yes</v>
      </c>
      <c r="X1966" s="59">
        <f>AE1966-Table1[[#This Row],[On Hand Stock (units)]]</f>
        <v>-176603.86628671706</v>
      </c>
      <c r="Y1966" s="59">
        <f>MAX(Table1[[#This Row],[Qty required to meet next quarter]],Table1[[#This Row],[MOQ/One lead time demand]])</f>
        <v>17958.245614035088</v>
      </c>
      <c r="Z1966" s="59">
        <f>Table1[[#This Row],[Qty to purchase]]*Table1[[#This Row],[Std. Price ($)]]</f>
        <v>162086.09660350878</v>
      </c>
      <c r="AA1966" s="59"/>
      <c r="AB1966" s="59"/>
      <c r="AC1966" s="61">
        <f>Table1[[#This Row],[On Hand Stock (units)]]-(12*Table1[[#This Row],[APU
(units)]])</f>
        <v>-182936.57998528285</v>
      </c>
      <c r="AD1966" s="64">
        <v>-18897.599999999991</v>
      </c>
      <c r="AE1966" s="65">
        <f>AD1966*Table1[[#This Row],[Std. Price ($)]]</f>
        <v>-170564.44627199991</v>
      </c>
    </row>
    <row r="1967" spans="1:31" ht="18.5" x14ac:dyDescent="0.35">
      <c r="A1967" s="46">
        <v>40555.539669416728</v>
      </c>
      <c r="B1967" s="47">
        <v>7.4989530000000011</v>
      </c>
      <c r="C1967" s="47">
        <v>276302.78995256266</v>
      </c>
      <c r="D1967" s="47">
        <f>Table1[[#This Row],[On-Hand Stock ($)]]/Table1[[#This Row],[Std. Price ($)]]</f>
        <v>36845.515627656634</v>
      </c>
      <c r="E1967" s="48">
        <v>17760</v>
      </c>
      <c r="F1967" s="49">
        <v>0.2</v>
      </c>
      <c r="G1967" s="48">
        <v>1</v>
      </c>
      <c r="H1967" s="48">
        <v>0.68</v>
      </c>
      <c r="I1967" s="48">
        <v>66</v>
      </c>
      <c r="J1967" s="55">
        <f>Table1[[#This Row],[APU
(units)]]+(Table1[[#This Row],[APU Trend]]*Table1[[#This Row],[APU
(units)]])</f>
        <v>21312</v>
      </c>
      <c r="K1967" s="55" t="str">
        <f>IF(Table1[[#This Row],[On Hand Stock (units)]]&gt;J1967,"Yes","No")</f>
        <v>Yes</v>
      </c>
      <c r="L1967" s="55">
        <f>Table1[[#This Row],[Lead Time (days)]]/Table1[[#This Row],[S-OTD]]</f>
        <v>66</v>
      </c>
      <c r="M1967" s="55">
        <f>(Table1[[#This Row],[Demand variability (COV)]]/100)*E1967</f>
        <v>120.76800000000001</v>
      </c>
      <c r="N1967" s="55">
        <f>AVERAGE(Table1[[#This Row],[Lead Time (days)]],Table1[[#This Row],[Exp. Lead time]])</f>
        <v>66</v>
      </c>
      <c r="O1967" s="55">
        <f>(Table1[[#This Row],[Exp. Lead time]]-N1967)^2</f>
        <v>0</v>
      </c>
      <c r="P1967" s="55">
        <v>0</v>
      </c>
      <c r="Q1967" s="55">
        <f>1.64*SQRT(Table1[[#This Row],[Lead Time (days)]]*(M1967^2)+Table1[[#This Row],[APU
(units)]]*P1967)</f>
        <v>1609.0431468837644</v>
      </c>
      <c r="R1967" s="58">
        <f>Table1[[#This Row],[Safety Stock]]+(E1967/30)*Table1[[#This Row],[Lead Time (days)]]</f>
        <v>40681.043146883763</v>
      </c>
      <c r="S1967" s="58" t="str">
        <f>IF(Table1[[#This Row],[On Hand Stock (units)]]&gt;R1967,"yes","no")</f>
        <v>no</v>
      </c>
      <c r="T1967" s="59">
        <f>Table1[[#This Row],[On Hand Stock (units)]]-J1967</f>
        <v>15533.515627656634</v>
      </c>
      <c r="U1967" s="59">
        <f>Table1[[#This Row],[Exp. Lead time]]*Table1[[#This Row],[APU
(units)]]/30</f>
        <v>39072</v>
      </c>
      <c r="V1967" s="59">
        <f>Table1[[#This Row],[On Hand Stock (units)]]+U1967</f>
        <v>75917.515627656627</v>
      </c>
      <c r="W1967" s="59" t="str">
        <f>IF(Table1[[#This Row],[On hand quantity after purchase]]&gt;Table1[[#This Row],[APU  Projection for oct]],"Yes","No")</f>
        <v>Yes</v>
      </c>
      <c r="X1967" s="59">
        <f>AE1967-Table1[[#This Row],[On Hand Stock (units)]]</f>
        <v>522516.38654834341</v>
      </c>
      <c r="Y1967" s="59">
        <f>MAX(Table1[[#This Row],[Qty required to meet next quarter]],Table1[[#This Row],[MOQ/One lead time demand]])</f>
        <v>522516.38654834341</v>
      </c>
      <c r="Z1967" s="59">
        <f>Table1[[#This Row],[Qty to purchase]]*Table1[[#This Row],[Std. Price ($)]]</f>
        <v>3918325.8244558601</v>
      </c>
      <c r="AA1967" s="59"/>
      <c r="AB1967" s="59"/>
      <c r="AC1967" s="61">
        <f>Table1[[#This Row],[On Hand Stock (units)]]-(12*Table1[[#This Row],[APU
(units)]])</f>
        <v>-176274.48437234337</v>
      </c>
      <c r="AD1967" s="64">
        <v>74592</v>
      </c>
      <c r="AE1967" s="65">
        <f>AD1967*Table1[[#This Row],[Std. Price ($)]]</f>
        <v>559361.90217600006</v>
      </c>
    </row>
    <row r="1968" spans="1:31" ht="18.5" x14ac:dyDescent="0.35">
      <c r="A1968" s="46">
        <v>43989.70312219108</v>
      </c>
      <c r="B1968" s="47">
        <v>11.141856000000001</v>
      </c>
      <c r="C1968" s="47">
        <v>228825.14913405362</v>
      </c>
      <c r="D1968" s="47">
        <f>Table1[[#This Row],[On-Hand Stock ($)]]/Table1[[#This Row],[Std. Price ($)]]</f>
        <v>20537.435516493268</v>
      </c>
      <c r="E1968" s="48">
        <v>16258</v>
      </c>
      <c r="F1968" s="49">
        <v>1.5</v>
      </c>
      <c r="G1968" s="48">
        <v>0.7</v>
      </c>
      <c r="H1968" s="48">
        <v>0.33</v>
      </c>
      <c r="I1968" s="48">
        <v>61</v>
      </c>
      <c r="J1968" s="55">
        <f>Table1[[#This Row],[APU
(units)]]+(Table1[[#This Row],[APU Trend]]*Table1[[#This Row],[APU
(units)]])</f>
        <v>40645</v>
      </c>
      <c r="K1968" s="55" t="str">
        <f>IF(Table1[[#This Row],[On Hand Stock (units)]]&gt;J1968,"Yes","No")</f>
        <v>No</v>
      </c>
      <c r="L1968" s="55">
        <f>Table1[[#This Row],[Lead Time (days)]]/Table1[[#This Row],[S-OTD]]</f>
        <v>87.142857142857153</v>
      </c>
      <c r="M1968" s="55">
        <f>(Table1[[#This Row],[Demand variability (COV)]]/100)*E1968</f>
        <v>53.651400000000002</v>
      </c>
      <c r="N1968" s="55">
        <f>AVERAGE(Table1[[#This Row],[Lead Time (days)]],Table1[[#This Row],[Exp. Lead time]])</f>
        <v>74.071428571428584</v>
      </c>
      <c r="O1968" s="55">
        <f>(Table1[[#This Row],[Exp. Lead time]]-N1968)^2</f>
        <v>170.86224489795913</v>
      </c>
      <c r="P1968" s="55">
        <v>170.86224489795913</v>
      </c>
      <c r="Q1968" s="55">
        <f>1.64*SQRT(Table1[[#This Row],[Lead Time (days)]]*(M1968^2)+Table1[[#This Row],[APU
(units)]]*P1968)</f>
        <v>2818.4463873689742</v>
      </c>
      <c r="R1968" s="58">
        <f>Table1[[#This Row],[Safety Stock]]+(E1968/30)*Table1[[#This Row],[Lead Time (days)]]</f>
        <v>35876.379720702302</v>
      </c>
      <c r="S1968" s="58" t="str">
        <f>IF(Table1[[#This Row],[On Hand Stock (units)]]&gt;R1968,"yes","no")</f>
        <v>no</v>
      </c>
      <c r="T1968" s="59">
        <f>Table1[[#This Row],[On Hand Stock (units)]]-J1968</f>
        <v>-20107.564483506732</v>
      </c>
      <c r="U1968" s="59">
        <f>Table1[[#This Row],[Exp. Lead time]]*Table1[[#This Row],[APU
(units)]]/30</f>
        <v>47225.619047619053</v>
      </c>
      <c r="V1968" s="59">
        <f>Table1[[#This Row],[On Hand Stock (units)]]+U1968</f>
        <v>67763.054564112317</v>
      </c>
      <c r="W1968" s="59" t="str">
        <f>IF(Table1[[#This Row],[On hand quantity after purchase]]&gt;Table1[[#This Row],[APU  Projection for oct]],"Yes","No")</f>
        <v>Yes</v>
      </c>
      <c r="X1968" s="59">
        <f>AE1968-Table1[[#This Row],[On Hand Stock (units)]]</f>
        <v>2153194.1026595067</v>
      </c>
      <c r="Y1968" s="59">
        <f>MAX(Table1[[#This Row],[Qty required to meet next quarter]],Table1[[#This Row],[MOQ/One lead time demand]])</f>
        <v>2153194.1026595067</v>
      </c>
      <c r="Z1968" s="59">
        <f>Table1[[#This Row],[Qty to purchase]]*Table1[[#This Row],[Std. Price ($)]]</f>
        <v>23990578.631881442</v>
      </c>
      <c r="AA1968" s="59"/>
      <c r="AB1968" s="59"/>
      <c r="AC1968" s="61">
        <f>Table1[[#This Row],[On Hand Stock (units)]]-(12*Table1[[#This Row],[APU
(units)]])</f>
        <v>-174558.56448350672</v>
      </c>
      <c r="AD1968" s="64">
        <v>195096</v>
      </c>
      <c r="AE1968" s="65">
        <f>AD1968*Table1[[#This Row],[Std. Price ($)]]</f>
        <v>2173731.5381760001</v>
      </c>
    </row>
    <row r="1969" spans="1:31" ht="18.5" x14ac:dyDescent="0.35">
      <c r="A1969" s="46">
        <v>92052.309790864834</v>
      </c>
      <c r="B1969" s="47">
        <v>25.113022000000004</v>
      </c>
      <c r="C1969" s="47">
        <v>288391.11912378104</v>
      </c>
      <c r="D1969" s="47">
        <f>Table1[[#This Row],[On-Hand Stock ($)]]/Table1[[#This Row],[Std. Price ($)]]</f>
        <v>11483.72820777129</v>
      </c>
      <c r="E1969" s="48">
        <v>17380</v>
      </c>
      <c r="F1969" s="49">
        <v>-0.6</v>
      </c>
      <c r="G1969" s="48">
        <v>1</v>
      </c>
      <c r="H1969" s="48">
        <v>0.35</v>
      </c>
      <c r="I1969" s="48">
        <v>44</v>
      </c>
      <c r="J1969" s="55">
        <f>Table1[[#This Row],[APU
(units)]]+(Table1[[#This Row],[APU Trend]]*Table1[[#This Row],[APU
(units)]])</f>
        <v>6952</v>
      </c>
      <c r="K1969" s="55" t="str">
        <f>IF(Table1[[#This Row],[On Hand Stock (units)]]&gt;J1969,"Yes","No")</f>
        <v>Yes</v>
      </c>
      <c r="L1969" s="55">
        <f>Table1[[#This Row],[Lead Time (days)]]/Table1[[#This Row],[S-OTD]]</f>
        <v>44</v>
      </c>
      <c r="M1969" s="55">
        <f>(Table1[[#This Row],[Demand variability (COV)]]/100)*E1969</f>
        <v>60.829999999999991</v>
      </c>
      <c r="N1969" s="55">
        <f>AVERAGE(Table1[[#This Row],[Lead Time (days)]],Table1[[#This Row],[Exp. Lead time]])</f>
        <v>44</v>
      </c>
      <c r="O1969" s="55">
        <f>(Table1[[#This Row],[Exp. Lead time]]-N1969)^2</f>
        <v>0</v>
      </c>
      <c r="P1969" s="55">
        <v>0</v>
      </c>
      <c r="Q1969" s="55">
        <f>1.64*SQRT(Table1[[#This Row],[Lead Time (days)]]*(M1969^2)+Table1[[#This Row],[APU
(units)]]*P1969)</f>
        <v>661.74093807120607</v>
      </c>
      <c r="R1969" s="58">
        <f>Table1[[#This Row],[Safety Stock]]+(E1969/30)*Table1[[#This Row],[Lead Time (days)]]</f>
        <v>26152.407604737873</v>
      </c>
      <c r="S1969" s="58" t="str">
        <f>IF(Table1[[#This Row],[On Hand Stock (units)]]&gt;R1969,"yes","no")</f>
        <v>no</v>
      </c>
      <c r="T1969" s="59">
        <f>Table1[[#This Row],[On Hand Stock (units)]]-J1969</f>
        <v>4531.7282077712898</v>
      </c>
      <c r="U1969" s="59">
        <f>Table1[[#This Row],[Exp. Lead time]]*Table1[[#This Row],[APU
(units)]]/30</f>
        <v>25490.666666666668</v>
      </c>
      <c r="V1969" s="59">
        <f>Table1[[#This Row],[On Hand Stock (units)]]+U1969</f>
        <v>36974.39487443796</v>
      </c>
      <c r="W1969" s="59" t="str">
        <f>IF(Table1[[#This Row],[On hand quantity after purchase]]&gt;Table1[[#This Row],[APU  Projection for oct]],"Yes","No")</f>
        <v>Yes</v>
      </c>
      <c r="X1969" s="59">
        <f>AE1969-Table1[[#This Row],[On Hand Stock (units)]]</f>
        <v>-273362.32162377128</v>
      </c>
      <c r="Y1969" s="59">
        <f>MAX(Table1[[#This Row],[Qty required to meet next quarter]],Table1[[#This Row],[MOQ/One lead time demand]])</f>
        <v>25490.666666666668</v>
      </c>
      <c r="Z1969" s="59">
        <f>Table1[[#This Row],[Qty to purchase]]*Table1[[#This Row],[Std. Price ($)]]</f>
        <v>640147.67279466684</v>
      </c>
      <c r="AA1969" s="59"/>
      <c r="AB1969" s="59"/>
      <c r="AC1969" s="61">
        <f>Table1[[#This Row],[On Hand Stock (units)]]-(12*Table1[[#This Row],[APU
(units)]])</f>
        <v>-197076.27179222871</v>
      </c>
      <c r="AD1969" s="64">
        <v>-10427.999999999996</v>
      </c>
      <c r="AE1969" s="65">
        <f>AD1969*Table1[[#This Row],[Std. Price ($)]]</f>
        <v>-261878.59341599996</v>
      </c>
    </row>
    <row r="1970" spans="1:31" ht="18.5" x14ac:dyDescent="0.35">
      <c r="A1970" s="46">
        <v>27746.724725036907</v>
      </c>
      <c r="B1970" s="47">
        <v>7.4989530000000011</v>
      </c>
      <c r="C1970" s="47">
        <v>371074.92755623494</v>
      </c>
      <c r="D1970" s="47">
        <f>Table1[[#This Row],[On-Hand Stock ($)]]/Table1[[#This Row],[Std. Price ($)]]</f>
        <v>49483.564913159862</v>
      </c>
      <c r="E1970" s="48">
        <v>20808</v>
      </c>
      <c r="F1970" s="49">
        <v>0.8</v>
      </c>
      <c r="G1970" s="48">
        <v>1</v>
      </c>
      <c r="H1970" s="48">
        <v>0.8</v>
      </c>
      <c r="I1970" s="48">
        <v>66</v>
      </c>
      <c r="J1970" s="55">
        <f>Table1[[#This Row],[APU
(units)]]+(Table1[[#This Row],[APU Trend]]*Table1[[#This Row],[APU
(units)]])</f>
        <v>37454.400000000001</v>
      </c>
      <c r="K1970" s="55" t="str">
        <f>IF(Table1[[#This Row],[On Hand Stock (units)]]&gt;J1970,"Yes","No")</f>
        <v>Yes</v>
      </c>
      <c r="L1970" s="55">
        <f>Table1[[#This Row],[Lead Time (days)]]/Table1[[#This Row],[S-OTD]]</f>
        <v>66</v>
      </c>
      <c r="M1970" s="55">
        <f>(Table1[[#This Row],[Demand variability (COV)]]/100)*E1970</f>
        <v>166.464</v>
      </c>
      <c r="N1970" s="55">
        <f>AVERAGE(Table1[[#This Row],[Lead Time (days)]],Table1[[#This Row],[Exp. Lead time]])</f>
        <v>66</v>
      </c>
      <c r="O1970" s="55">
        <f>(Table1[[#This Row],[Exp. Lead time]]-N1970)^2</f>
        <v>0</v>
      </c>
      <c r="P1970" s="55">
        <v>0</v>
      </c>
      <c r="Q1970" s="55">
        <f>1.64*SQRT(Table1[[#This Row],[Lead Time (days)]]*(M1970^2)+Table1[[#This Row],[APU
(units)]]*P1970)</f>
        <v>2217.8702835424856</v>
      </c>
      <c r="R1970" s="58">
        <f>Table1[[#This Row],[Safety Stock]]+(E1970/30)*Table1[[#This Row],[Lead Time (days)]]</f>
        <v>47995.470283542483</v>
      </c>
      <c r="S1970" s="58" t="str">
        <f>IF(Table1[[#This Row],[On Hand Stock (units)]]&gt;R1970,"yes","no")</f>
        <v>yes</v>
      </c>
      <c r="T1970" s="59">
        <f>Table1[[#This Row],[On Hand Stock (units)]]-J1970</f>
        <v>12029.164913159861</v>
      </c>
      <c r="U1970" s="59">
        <f>Table1[[#This Row],[Exp. Lead time]]*Table1[[#This Row],[APU
(units)]]/30</f>
        <v>45777.599999999999</v>
      </c>
      <c r="V1970" s="59">
        <f>Table1[[#This Row],[On Hand Stock (units)]]+U1970</f>
        <v>95261.164913159853</v>
      </c>
      <c r="W1970" s="59" t="str">
        <f>IF(Table1[[#This Row],[On hand quantity after purchase]]&gt;Table1[[#This Row],[APU  Projection for oct]],"Yes","No")</f>
        <v>Yes</v>
      </c>
      <c r="X1970" s="59">
        <f>AE1970-Table1[[#This Row],[On Hand Stock (units)]]</f>
        <v>1167614.5044740404</v>
      </c>
      <c r="Y1970" s="59">
        <f>MAX(Table1[[#This Row],[Qty required to meet next quarter]],Table1[[#This Row],[MOQ/One lead time demand]])</f>
        <v>1167614.5044740404</v>
      </c>
      <c r="Z1970" s="59">
        <f>Table1[[#This Row],[Qty to purchase]]*Table1[[#This Row],[Std. Price ($)]]</f>
        <v>8755886.29116912</v>
      </c>
      <c r="AA1970" s="59"/>
      <c r="AB1970" s="59"/>
      <c r="AC1970" s="61">
        <f>Table1[[#This Row],[On Hand Stock (units)]]-(12*Table1[[#This Row],[APU
(units)]])</f>
        <v>-200212.43508684012</v>
      </c>
      <c r="AD1970" s="64">
        <v>162302.40000000002</v>
      </c>
      <c r="AE1970" s="65">
        <f>AD1970*Table1[[#This Row],[Std. Price ($)]]</f>
        <v>1217098.0693872003</v>
      </c>
    </row>
    <row r="1971" spans="1:31" ht="18.5" x14ac:dyDescent="0.35">
      <c r="A1971" s="46">
        <v>86403.557735060967</v>
      </c>
      <c r="B1971" s="47">
        <v>10.890022</v>
      </c>
      <c r="C1971" s="47">
        <v>345335.55293823878</v>
      </c>
      <c r="D1971" s="47">
        <f>Table1[[#This Row],[On-Hand Stock ($)]]/Table1[[#This Row],[Std. Price ($)]]</f>
        <v>31711.189650327498</v>
      </c>
      <c r="E1971" s="48">
        <v>17284</v>
      </c>
      <c r="F1971" s="49">
        <v>0.2</v>
      </c>
      <c r="G1971" s="48">
        <v>1</v>
      </c>
      <c r="H1971" s="48">
        <v>0.64</v>
      </c>
      <c r="I1971" s="48">
        <v>65</v>
      </c>
      <c r="J1971" s="55">
        <f>Table1[[#This Row],[APU
(units)]]+(Table1[[#This Row],[APU Trend]]*Table1[[#This Row],[APU
(units)]])</f>
        <v>20740.8</v>
      </c>
      <c r="K1971" s="55" t="str">
        <f>IF(Table1[[#This Row],[On Hand Stock (units)]]&gt;J1971,"Yes","No")</f>
        <v>Yes</v>
      </c>
      <c r="L1971" s="55">
        <f>Table1[[#This Row],[Lead Time (days)]]/Table1[[#This Row],[S-OTD]]</f>
        <v>65</v>
      </c>
      <c r="M1971" s="55">
        <f>(Table1[[#This Row],[Demand variability (COV)]]/100)*E1971</f>
        <v>110.61760000000001</v>
      </c>
      <c r="N1971" s="55">
        <f>AVERAGE(Table1[[#This Row],[Lead Time (days)]],Table1[[#This Row],[Exp. Lead time]])</f>
        <v>65</v>
      </c>
      <c r="O1971" s="55">
        <f>(Table1[[#This Row],[Exp. Lead time]]-N1971)^2</f>
        <v>0</v>
      </c>
      <c r="P1971" s="55">
        <v>0</v>
      </c>
      <c r="Q1971" s="55">
        <f>1.64*SQRT(Table1[[#This Row],[Lead Time (days)]]*(M1971^2)+Table1[[#This Row],[APU
(units)]]*P1971)</f>
        <v>1462.597268425031</v>
      </c>
      <c r="R1971" s="58">
        <f>Table1[[#This Row],[Safety Stock]]+(E1971/30)*Table1[[#This Row],[Lead Time (days)]]</f>
        <v>38911.263935091694</v>
      </c>
      <c r="S1971" s="58" t="str">
        <f>IF(Table1[[#This Row],[On Hand Stock (units)]]&gt;R1971,"yes","no")</f>
        <v>no</v>
      </c>
      <c r="T1971" s="59">
        <f>Table1[[#This Row],[On Hand Stock (units)]]-J1971</f>
        <v>10970.389650327499</v>
      </c>
      <c r="U1971" s="59">
        <f>Table1[[#This Row],[Exp. Lead time]]*Table1[[#This Row],[APU
(units)]]/30</f>
        <v>37448.666666666664</v>
      </c>
      <c r="V1971" s="59">
        <f>Table1[[#This Row],[On Hand Stock (units)]]+U1971</f>
        <v>69159.856316994163</v>
      </c>
      <c r="W1971" s="59" t="str">
        <f>IF(Table1[[#This Row],[On hand quantity after purchase]]&gt;Table1[[#This Row],[APU  Projection for oct]],"Yes","No")</f>
        <v>Yes</v>
      </c>
      <c r="X1971" s="59">
        <f>AE1971-Table1[[#This Row],[On Hand Stock (units)]]</f>
        <v>758825.99939127231</v>
      </c>
      <c r="Y1971" s="59">
        <f>MAX(Table1[[#This Row],[Qty required to meet next quarter]],Table1[[#This Row],[MOQ/One lead time demand]])</f>
        <v>758825.99939127231</v>
      </c>
      <c r="Z1971" s="59">
        <f>Table1[[#This Row],[Qty to purchase]]*Table1[[#This Row],[Std. Price ($)]]</f>
        <v>8263631.827542942</v>
      </c>
      <c r="AA1971" s="59"/>
      <c r="AB1971" s="59"/>
      <c r="AC1971" s="61">
        <f>Table1[[#This Row],[On Hand Stock (units)]]-(12*Table1[[#This Row],[APU
(units)]])</f>
        <v>-175696.81034967251</v>
      </c>
      <c r="AD1971" s="64">
        <v>72592.799999999988</v>
      </c>
      <c r="AE1971" s="65">
        <f>AD1971*Table1[[#This Row],[Std. Price ($)]]</f>
        <v>790537.18904159986</v>
      </c>
    </row>
    <row r="1972" spans="1:31" ht="18.5" x14ac:dyDescent="0.35">
      <c r="A1972" s="46">
        <v>61763.287443046298</v>
      </c>
      <c r="B1972" s="47">
        <v>5.2844880000000005</v>
      </c>
      <c r="C1972" s="47">
        <v>137466.63342548133</v>
      </c>
      <c r="D1972" s="47">
        <f>Table1[[#This Row],[On-Hand Stock ($)]]/Table1[[#This Row],[Std. Price ($)]]</f>
        <v>26013.235989083769</v>
      </c>
      <c r="E1972" s="48">
        <v>13452</v>
      </c>
      <c r="F1972" s="49">
        <v>1.2</v>
      </c>
      <c r="G1972" s="48">
        <v>0.85</v>
      </c>
      <c r="H1972" s="48">
        <v>0.44</v>
      </c>
      <c r="I1972" s="48">
        <v>76</v>
      </c>
      <c r="J1972" s="55">
        <f>Table1[[#This Row],[APU
(units)]]+(Table1[[#This Row],[APU Trend]]*Table1[[#This Row],[APU
(units)]])</f>
        <v>29594.400000000001</v>
      </c>
      <c r="K1972" s="55" t="str">
        <f>IF(Table1[[#This Row],[On Hand Stock (units)]]&gt;J1972,"Yes","No")</f>
        <v>No</v>
      </c>
      <c r="L1972" s="55">
        <f>Table1[[#This Row],[Lead Time (days)]]/Table1[[#This Row],[S-OTD]]</f>
        <v>89.411764705882362</v>
      </c>
      <c r="M1972" s="55">
        <f>(Table1[[#This Row],[Demand variability (COV)]]/100)*E1972</f>
        <v>59.188800000000001</v>
      </c>
      <c r="N1972" s="55">
        <f>AVERAGE(Table1[[#This Row],[Lead Time (days)]],Table1[[#This Row],[Exp. Lead time]])</f>
        <v>82.705882352941188</v>
      </c>
      <c r="O1972" s="55">
        <f>(Table1[[#This Row],[Exp. Lead time]]-N1972)^2</f>
        <v>44.968858131487856</v>
      </c>
      <c r="P1972" s="55">
        <v>44.968858131487856</v>
      </c>
      <c r="Q1972" s="55">
        <f>1.64*SQRT(Table1[[#This Row],[Lead Time (days)]]*(M1972^2)+Table1[[#This Row],[APU
(units)]]*P1972)</f>
        <v>1530.720992981406</v>
      </c>
      <c r="R1972" s="58">
        <f>Table1[[#This Row],[Safety Stock]]+(E1972/30)*Table1[[#This Row],[Lead Time (days)]]</f>
        <v>35609.120992981407</v>
      </c>
      <c r="S1972" s="58" t="str">
        <f>IF(Table1[[#This Row],[On Hand Stock (units)]]&gt;R1972,"yes","no")</f>
        <v>no</v>
      </c>
      <c r="T1972" s="59">
        <f>Table1[[#This Row],[On Hand Stock (units)]]-J1972</f>
        <v>-3581.1640109162327</v>
      </c>
      <c r="U1972" s="59">
        <f>Table1[[#This Row],[Exp. Lead time]]*Table1[[#This Row],[APU
(units)]]/30</f>
        <v>40092.235294117658</v>
      </c>
      <c r="V1972" s="59">
        <f>Table1[[#This Row],[On Hand Stock (units)]]+U1972</f>
        <v>66105.471283201419</v>
      </c>
      <c r="W1972" s="59" t="str">
        <f>IF(Table1[[#This Row],[On hand quantity after purchase]]&gt;Table1[[#This Row],[APU  Projection for oct]],"Yes","No")</f>
        <v>Yes</v>
      </c>
      <c r="X1972" s="59">
        <f>AE1972-Table1[[#This Row],[On Hand Stock (units)]]</f>
        <v>699073.47628611641</v>
      </c>
      <c r="Y1972" s="59">
        <f>MAX(Table1[[#This Row],[Qty required to meet next quarter]],Table1[[#This Row],[MOQ/One lead time demand]])</f>
        <v>699073.47628611641</v>
      </c>
      <c r="Z1972" s="59">
        <f>Table1[[#This Row],[Qty to purchase]]*Table1[[#This Row],[Std. Price ($)]]</f>
        <v>3694245.396552267</v>
      </c>
      <c r="AA1972" s="59"/>
      <c r="AB1972" s="59"/>
      <c r="AC1972" s="61">
        <f>Table1[[#This Row],[On Hand Stock (units)]]-(12*Table1[[#This Row],[APU
(units)]])</f>
        <v>-135410.76401091623</v>
      </c>
      <c r="AD1972" s="64">
        <v>137210.40000000002</v>
      </c>
      <c r="AE1972" s="65">
        <f>AD1972*Table1[[#This Row],[Std. Price ($)]]</f>
        <v>725086.71227520017</v>
      </c>
    </row>
    <row r="1973" spans="1:31" ht="18.5" x14ac:dyDescent="0.35">
      <c r="A1973" s="46">
        <v>28852.236776077512</v>
      </c>
      <c r="B1973" s="47">
        <v>7.4989530000000011</v>
      </c>
      <c r="C1973" s="47">
        <v>321458.08985811356</v>
      </c>
      <c r="D1973" s="47">
        <f>Table1[[#This Row],[On-Hand Stock ($)]]/Table1[[#This Row],[Std. Price ($)]]</f>
        <v>42867.062889727873</v>
      </c>
      <c r="E1973" s="48">
        <v>19038</v>
      </c>
      <c r="F1973" s="49">
        <v>1.2</v>
      </c>
      <c r="G1973" s="48">
        <v>1</v>
      </c>
      <c r="H1973" s="48">
        <v>0.75</v>
      </c>
      <c r="I1973" s="48">
        <v>66</v>
      </c>
      <c r="J1973" s="55">
        <f>Table1[[#This Row],[APU
(units)]]+(Table1[[#This Row],[APU Trend]]*Table1[[#This Row],[APU
(units)]])</f>
        <v>41883.599999999999</v>
      </c>
      <c r="K1973" s="55" t="str">
        <f>IF(Table1[[#This Row],[On Hand Stock (units)]]&gt;J1973,"Yes","No")</f>
        <v>Yes</v>
      </c>
      <c r="L1973" s="55">
        <f>Table1[[#This Row],[Lead Time (days)]]/Table1[[#This Row],[S-OTD]]</f>
        <v>66</v>
      </c>
      <c r="M1973" s="55">
        <f>(Table1[[#This Row],[Demand variability (COV)]]/100)*E1973</f>
        <v>142.785</v>
      </c>
      <c r="N1973" s="55">
        <f>AVERAGE(Table1[[#This Row],[Lead Time (days)]],Table1[[#This Row],[Exp. Lead time]])</f>
        <v>66</v>
      </c>
      <c r="O1973" s="55">
        <f>(Table1[[#This Row],[Exp. Lead time]]-N1973)^2</f>
        <v>0</v>
      </c>
      <c r="P1973" s="55">
        <v>0</v>
      </c>
      <c r="Q1973" s="55">
        <f>1.64*SQRT(Table1[[#This Row],[Lead Time (days)]]*(M1973^2)+Table1[[#This Row],[APU
(units)]]*P1973)</f>
        <v>1902.3849507137504</v>
      </c>
      <c r="R1973" s="58">
        <f>Table1[[#This Row],[Safety Stock]]+(E1973/30)*Table1[[#This Row],[Lead Time (days)]]</f>
        <v>43785.984950713748</v>
      </c>
      <c r="S1973" s="58" t="str">
        <f>IF(Table1[[#This Row],[On Hand Stock (units)]]&gt;R1973,"yes","no")</f>
        <v>no</v>
      </c>
      <c r="T1973" s="59">
        <f>Table1[[#This Row],[On Hand Stock (units)]]-J1973</f>
        <v>983.46288972787443</v>
      </c>
      <c r="U1973" s="59">
        <f>Table1[[#This Row],[Exp. Lead time]]*Table1[[#This Row],[APU
(units)]]/30</f>
        <v>41883.599999999999</v>
      </c>
      <c r="V1973" s="59">
        <f>Table1[[#This Row],[On Hand Stock (units)]]+U1973</f>
        <v>84750.662889727872</v>
      </c>
      <c r="W1973" s="59" t="str">
        <f>IF(Table1[[#This Row],[On hand quantity after purchase]]&gt;Table1[[#This Row],[APU  Projection for oct]],"Yes","No")</f>
        <v>Yes</v>
      </c>
      <c r="X1973" s="59">
        <f>AE1973-Table1[[#This Row],[On Hand Stock (units)]]</f>
        <v>1413336.6226930723</v>
      </c>
      <c r="Y1973" s="59">
        <f>MAX(Table1[[#This Row],[Qty required to meet next quarter]],Table1[[#This Row],[MOQ/One lead time demand]])</f>
        <v>1413336.6226930723</v>
      </c>
      <c r="Z1973" s="59">
        <f>Table1[[#This Row],[Qty to purchase]]*Table1[[#This Row],[Std. Price ($)]]</f>
        <v>10598544.906754084</v>
      </c>
      <c r="AA1973" s="59"/>
      <c r="AB1973" s="59"/>
      <c r="AC1973" s="61">
        <f>Table1[[#This Row],[On Hand Stock (units)]]-(12*Table1[[#This Row],[APU
(units)]])</f>
        <v>-185588.93711027212</v>
      </c>
      <c r="AD1973" s="64">
        <v>194187.59999999998</v>
      </c>
      <c r="AE1973" s="65">
        <f>AD1973*Table1[[#This Row],[Std. Price ($)]]</f>
        <v>1456203.6855828001</v>
      </c>
    </row>
    <row r="1974" spans="1:31" ht="18.5" x14ac:dyDescent="0.35">
      <c r="A1974" s="46">
        <v>14290.544891541245</v>
      </c>
      <c r="B1974" s="47">
        <v>6.0093550000000002</v>
      </c>
      <c r="C1974" s="47">
        <v>97913.404121085623</v>
      </c>
      <c r="D1974" s="47">
        <f>Table1[[#This Row],[On-Hand Stock ($)]]/Table1[[#This Row],[Std. Price ($)]]</f>
        <v>16293.496410361115</v>
      </c>
      <c r="E1974" s="48">
        <v>15360</v>
      </c>
      <c r="F1974" s="49">
        <v>1.5</v>
      </c>
      <c r="G1974" s="48">
        <v>0.72</v>
      </c>
      <c r="H1974" s="48">
        <v>0.5</v>
      </c>
      <c r="I1974" s="48">
        <v>37</v>
      </c>
      <c r="J1974" s="55">
        <f>Table1[[#This Row],[APU
(units)]]+(Table1[[#This Row],[APU Trend]]*Table1[[#This Row],[APU
(units)]])</f>
        <v>38400</v>
      </c>
      <c r="K1974" s="55" t="str">
        <f>IF(Table1[[#This Row],[On Hand Stock (units)]]&gt;J1974,"Yes","No")</f>
        <v>No</v>
      </c>
      <c r="L1974" s="55">
        <f>Table1[[#This Row],[Lead Time (days)]]/Table1[[#This Row],[S-OTD]]</f>
        <v>51.388888888888893</v>
      </c>
      <c r="M1974" s="55">
        <f>(Table1[[#This Row],[Demand variability (COV)]]/100)*E1974</f>
        <v>76.8</v>
      </c>
      <c r="N1974" s="55">
        <f>AVERAGE(Table1[[#This Row],[Lead Time (days)]],Table1[[#This Row],[Exp. Lead time]])</f>
        <v>44.194444444444443</v>
      </c>
      <c r="O1974" s="55">
        <f>(Table1[[#This Row],[Exp. Lead time]]-N1974)^2</f>
        <v>51.76003086419761</v>
      </c>
      <c r="P1974" s="55">
        <v>51.76003086419761</v>
      </c>
      <c r="Q1974" s="55">
        <f>1.64*SQRT(Table1[[#This Row],[Lead Time (days)]]*(M1974^2)+Table1[[#This Row],[APU
(units)]]*P1974)</f>
        <v>1650.8446864795103</v>
      </c>
      <c r="R1974" s="58">
        <f>Table1[[#This Row],[Safety Stock]]+(E1974/30)*Table1[[#This Row],[Lead Time (days)]]</f>
        <v>20594.844686479511</v>
      </c>
      <c r="S1974" s="58" t="str">
        <f>IF(Table1[[#This Row],[On Hand Stock (units)]]&gt;R1974,"yes","no")</f>
        <v>no</v>
      </c>
      <c r="T1974" s="59">
        <f>Table1[[#This Row],[On Hand Stock (units)]]-J1974</f>
        <v>-22106.503589638887</v>
      </c>
      <c r="U1974" s="59">
        <f>Table1[[#This Row],[Exp. Lead time]]*Table1[[#This Row],[APU
(units)]]/30</f>
        <v>26311.111111111113</v>
      </c>
      <c r="V1974" s="59">
        <f>Table1[[#This Row],[On Hand Stock (units)]]+U1974</f>
        <v>42604.60752147223</v>
      </c>
      <c r="W1974" s="59" t="str">
        <f>IF(Table1[[#This Row],[On hand quantity after purchase]]&gt;Table1[[#This Row],[APU  Projection for oct]],"Yes","No")</f>
        <v>Yes</v>
      </c>
      <c r="X1974" s="59">
        <f>AE1974-Table1[[#This Row],[On Hand Stock (units)]]</f>
        <v>1091350.817189639</v>
      </c>
      <c r="Y1974" s="59">
        <f>MAX(Table1[[#This Row],[Qty required to meet next quarter]],Table1[[#This Row],[MOQ/One lead time demand]])</f>
        <v>1091350.817189639</v>
      </c>
      <c r="Z1974" s="59">
        <f>Table1[[#This Row],[Qty to purchase]]*Table1[[#This Row],[Std. Price ($)]]</f>
        <v>6558314.4900326431</v>
      </c>
      <c r="AA1974" s="59"/>
      <c r="AB1974" s="59"/>
      <c r="AC1974" s="61">
        <f>Table1[[#This Row],[On Hand Stock (units)]]-(12*Table1[[#This Row],[APU
(units)]])</f>
        <v>-168026.50358963889</v>
      </c>
      <c r="AD1974" s="64">
        <v>184320</v>
      </c>
      <c r="AE1974" s="65">
        <f>AD1974*Table1[[#This Row],[Std. Price ($)]]</f>
        <v>1107644.3136</v>
      </c>
    </row>
    <row r="1975" spans="1:31" ht="18.5" x14ac:dyDescent="0.35">
      <c r="A1975" s="46">
        <v>57292.279394869729</v>
      </c>
      <c r="B1975" s="47">
        <v>26.036637000000002</v>
      </c>
      <c r="C1975" s="47">
        <v>387081.09178919985</v>
      </c>
      <c r="D1975" s="47">
        <f>Table1[[#This Row],[On-Hand Stock ($)]]/Table1[[#This Row],[Std. Price ($)]]</f>
        <v>14866.785283721543</v>
      </c>
      <c r="E1975" s="48">
        <v>19152</v>
      </c>
      <c r="F1975" s="49">
        <v>0.8</v>
      </c>
      <c r="G1975" s="48">
        <v>1</v>
      </c>
      <c r="H1975" s="48">
        <v>0.42</v>
      </c>
      <c r="I1975" s="48">
        <v>44</v>
      </c>
      <c r="J1975" s="55">
        <f>Table1[[#This Row],[APU
(units)]]+(Table1[[#This Row],[APU Trend]]*Table1[[#This Row],[APU
(units)]])</f>
        <v>34473.599999999999</v>
      </c>
      <c r="K1975" s="55" t="str">
        <f>IF(Table1[[#This Row],[On Hand Stock (units)]]&gt;J1975,"Yes","No")</f>
        <v>No</v>
      </c>
      <c r="L1975" s="55">
        <f>Table1[[#This Row],[Lead Time (days)]]/Table1[[#This Row],[S-OTD]]</f>
        <v>44</v>
      </c>
      <c r="M1975" s="55">
        <f>(Table1[[#This Row],[Demand variability (COV)]]/100)*E1975</f>
        <v>80.438400000000001</v>
      </c>
      <c r="N1975" s="55">
        <f>AVERAGE(Table1[[#This Row],[Lead Time (days)]],Table1[[#This Row],[Exp. Lead time]])</f>
        <v>44</v>
      </c>
      <c r="O1975" s="55">
        <f>(Table1[[#This Row],[Exp. Lead time]]-N1975)^2</f>
        <v>0</v>
      </c>
      <c r="P1975" s="55">
        <v>0</v>
      </c>
      <c r="Q1975" s="55">
        <f>1.64*SQRT(Table1[[#This Row],[Lead Time (days)]]*(M1975^2)+Table1[[#This Row],[APU
(units)]]*P1975)</f>
        <v>875.05149223979799</v>
      </c>
      <c r="R1975" s="58">
        <f>Table1[[#This Row],[Safety Stock]]+(E1975/30)*Table1[[#This Row],[Lead Time (days)]]</f>
        <v>28964.651492239798</v>
      </c>
      <c r="S1975" s="58" t="str">
        <f>IF(Table1[[#This Row],[On Hand Stock (units)]]&gt;R1975,"yes","no")</f>
        <v>no</v>
      </c>
      <c r="T1975" s="59">
        <f>Table1[[#This Row],[On Hand Stock (units)]]-J1975</f>
        <v>-19606.814716278455</v>
      </c>
      <c r="U1975" s="59">
        <f>Table1[[#This Row],[Exp. Lead time]]*Table1[[#This Row],[APU
(units)]]/30</f>
        <v>28089.599999999999</v>
      </c>
      <c r="V1975" s="59">
        <f>Table1[[#This Row],[On Hand Stock (units)]]+U1975</f>
        <v>42956.385283721538</v>
      </c>
      <c r="W1975" s="59" t="str">
        <f>IF(Table1[[#This Row],[On hand quantity after purchase]]&gt;Table1[[#This Row],[APU  Projection for oct]],"Yes","No")</f>
        <v>Yes</v>
      </c>
      <c r="X1975" s="59">
        <f>AE1975-Table1[[#This Row],[On Hand Stock (units)]]</f>
        <v>3874631.8549434789</v>
      </c>
      <c r="Y1975" s="59">
        <f>MAX(Table1[[#This Row],[Qty required to meet next quarter]],Table1[[#This Row],[MOQ/One lead time demand]])</f>
        <v>3874631.8549434789</v>
      </c>
      <c r="Z1975" s="59">
        <f>Table1[[#This Row],[Qty to purchase]]*Table1[[#This Row],[Std. Price ($)]]</f>
        <v>100882383.11580002</v>
      </c>
      <c r="AA1975" s="59"/>
      <c r="AB1975" s="59"/>
      <c r="AC1975" s="61">
        <f>Table1[[#This Row],[On Hand Stock (units)]]-(12*Table1[[#This Row],[APU
(units)]])</f>
        <v>-214957.21471627845</v>
      </c>
      <c r="AD1975" s="64">
        <v>149385.60000000001</v>
      </c>
      <c r="AE1975" s="65">
        <f>AD1975*Table1[[#This Row],[Std. Price ($)]]</f>
        <v>3889498.6402272005</v>
      </c>
    </row>
    <row r="1976" spans="1:31" ht="18.5" x14ac:dyDescent="0.35">
      <c r="A1976" s="46">
        <v>99155.580797297836</v>
      </c>
      <c r="B1976" s="47">
        <v>5.0155930000000009</v>
      </c>
      <c r="C1976" s="47">
        <v>19966.346457094183</v>
      </c>
      <c r="D1976" s="47">
        <f>Table1[[#This Row],[On-Hand Stock ($)]]/Table1[[#This Row],[Std. Price ($)]]</f>
        <v>3980.8545982686751</v>
      </c>
      <c r="E1976" s="48">
        <v>24058</v>
      </c>
      <c r="F1976" s="49">
        <v>1.2</v>
      </c>
      <c r="G1976" s="48">
        <v>1</v>
      </c>
      <c r="H1976" s="48">
        <v>0.15</v>
      </c>
      <c r="I1976" s="48">
        <v>12</v>
      </c>
      <c r="J1976" s="55">
        <f>Table1[[#This Row],[APU
(units)]]+(Table1[[#This Row],[APU Trend]]*Table1[[#This Row],[APU
(units)]])</f>
        <v>52927.6</v>
      </c>
      <c r="K1976" s="55" t="str">
        <f>IF(Table1[[#This Row],[On Hand Stock (units)]]&gt;J1976,"Yes","No")</f>
        <v>No</v>
      </c>
      <c r="L1976" s="55">
        <f>Table1[[#This Row],[Lead Time (days)]]/Table1[[#This Row],[S-OTD]]</f>
        <v>12</v>
      </c>
      <c r="M1976" s="55">
        <f>(Table1[[#This Row],[Demand variability (COV)]]/100)*E1976</f>
        <v>36.087000000000003</v>
      </c>
      <c r="N1976" s="55">
        <f>AVERAGE(Table1[[#This Row],[Lead Time (days)]],Table1[[#This Row],[Exp. Lead time]])</f>
        <v>12</v>
      </c>
      <c r="O1976" s="55">
        <f>(Table1[[#This Row],[Exp. Lead time]]-N1976)^2</f>
        <v>0</v>
      </c>
      <c r="P1976" s="55">
        <v>0</v>
      </c>
      <c r="Q1976" s="55">
        <f>1.64*SQRT(Table1[[#This Row],[Lead Time (days)]]*(M1976^2)+Table1[[#This Row],[APU
(units)]]*P1976)</f>
        <v>205.0148173761809</v>
      </c>
      <c r="R1976" s="58">
        <f>Table1[[#This Row],[Safety Stock]]+(E1976/30)*Table1[[#This Row],[Lead Time (days)]]</f>
        <v>9828.2148173761798</v>
      </c>
      <c r="S1976" s="58" t="str">
        <f>IF(Table1[[#This Row],[On Hand Stock (units)]]&gt;R1976,"yes","no")</f>
        <v>no</v>
      </c>
      <c r="T1976" s="59">
        <f>Table1[[#This Row],[On Hand Stock (units)]]-J1976</f>
        <v>-48946.745401731321</v>
      </c>
      <c r="U1976" s="59">
        <f>Table1[[#This Row],[Exp. Lead time]]*Table1[[#This Row],[APU
(units)]]/30</f>
        <v>9623.2000000000007</v>
      </c>
      <c r="V1976" s="59">
        <f>Table1[[#This Row],[On Hand Stock (units)]]+U1976</f>
        <v>13604.054598268676</v>
      </c>
      <c r="W1976" s="59" t="str">
        <f>IF(Table1[[#This Row],[On hand quantity after purchase]]&gt;Table1[[#This Row],[APU  Projection for oct]],"Yes","No")</f>
        <v>No</v>
      </c>
      <c r="X1976" s="59">
        <f>AE1976-Table1[[#This Row],[On Hand Stock (units)]]</f>
        <v>1226803.5366205315</v>
      </c>
      <c r="Y1976" s="59">
        <f>MAX(Table1[[#This Row],[Qty required to meet next quarter]],Table1[[#This Row],[MOQ/One lead time demand]])</f>
        <v>1226803.5366205315</v>
      </c>
      <c r="Z1976" s="59">
        <f>Table1[[#This Row],[Qty to purchase]]*Table1[[#This Row],[Std. Price ($)]]</f>
        <v>6153147.2306491826</v>
      </c>
      <c r="AA1976" s="59"/>
      <c r="AB1976" s="59"/>
      <c r="AC1976" s="61">
        <f>Table1[[#This Row],[On Hand Stock (units)]]-(12*Table1[[#This Row],[APU
(units)]])</f>
        <v>-284715.14540173131</v>
      </c>
      <c r="AD1976" s="64">
        <v>245391.59999999998</v>
      </c>
      <c r="AE1976" s="65">
        <f>AD1976*Table1[[#This Row],[Std. Price ($)]]</f>
        <v>1230784.3912188001</v>
      </c>
    </row>
    <row r="1977" spans="1:31" ht="18.5" x14ac:dyDescent="0.35">
      <c r="A1977" s="46">
        <v>54058.36795907114</v>
      </c>
      <c r="B1977" s="47">
        <v>5.354635</v>
      </c>
      <c r="C1977" s="47">
        <v>150550.56940765402</v>
      </c>
      <c r="D1977" s="47">
        <f>Table1[[#This Row],[On-Hand Stock ($)]]/Table1[[#This Row],[Std. Price ($)]]</f>
        <v>28115.934962449173</v>
      </c>
      <c r="E1977" s="48">
        <v>20114</v>
      </c>
      <c r="F1977" s="49">
        <v>0.5</v>
      </c>
      <c r="G1977" s="48">
        <v>0.75</v>
      </c>
      <c r="H1977" s="48">
        <v>0.38</v>
      </c>
      <c r="I1977" s="48">
        <v>56</v>
      </c>
      <c r="J1977" s="55">
        <f>Table1[[#This Row],[APU
(units)]]+(Table1[[#This Row],[APU Trend]]*Table1[[#This Row],[APU
(units)]])</f>
        <v>30171</v>
      </c>
      <c r="K1977" s="55" t="str">
        <f>IF(Table1[[#This Row],[On Hand Stock (units)]]&gt;J1977,"Yes","No")</f>
        <v>No</v>
      </c>
      <c r="L1977" s="55">
        <f>Table1[[#This Row],[Lead Time (days)]]/Table1[[#This Row],[S-OTD]]</f>
        <v>74.666666666666671</v>
      </c>
      <c r="M1977" s="55">
        <f>(Table1[[#This Row],[Demand variability (COV)]]/100)*E1977</f>
        <v>76.433199999999999</v>
      </c>
      <c r="N1977" s="55">
        <f>AVERAGE(Table1[[#This Row],[Lead Time (days)]],Table1[[#This Row],[Exp. Lead time]])</f>
        <v>65.333333333333343</v>
      </c>
      <c r="O1977" s="55">
        <f>(Table1[[#This Row],[Exp. Lead time]]-N1977)^2</f>
        <v>87.111111111111029</v>
      </c>
      <c r="P1977" s="55">
        <v>87.111111111111029</v>
      </c>
      <c r="Q1977" s="55">
        <f>1.64*SQRT(Table1[[#This Row],[Lead Time (days)]]*(M1977^2)+Table1[[#This Row],[APU
(units)]]*P1977)</f>
        <v>2364.8474706687512</v>
      </c>
      <c r="R1977" s="58">
        <f>Table1[[#This Row],[Safety Stock]]+(E1977/30)*Table1[[#This Row],[Lead Time (days)]]</f>
        <v>39910.98080400208</v>
      </c>
      <c r="S1977" s="58" t="str">
        <f>IF(Table1[[#This Row],[On Hand Stock (units)]]&gt;R1977,"yes","no")</f>
        <v>no</v>
      </c>
      <c r="T1977" s="59">
        <f>Table1[[#This Row],[On Hand Stock (units)]]-J1977</f>
        <v>-2055.0650375508267</v>
      </c>
      <c r="U1977" s="59">
        <f>Table1[[#This Row],[Exp. Lead time]]*Table1[[#This Row],[APU
(units)]]/30</f>
        <v>50061.511111111118</v>
      </c>
      <c r="V1977" s="59">
        <f>Table1[[#This Row],[On Hand Stock (units)]]+U1977</f>
        <v>78177.446073560292</v>
      </c>
      <c r="W1977" s="59" t="str">
        <f>IF(Table1[[#This Row],[On hand quantity after purchase]]&gt;Table1[[#This Row],[APU  Projection for oct]],"Yes","No")</f>
        <v>Yes</v>
      </c>
      <c r="X1977" s="59">
        <f>AE1977-Table1[[#This Row],[On Hand Stock (units)]]</f>
        <v>618102.83537755092</v>
      </c>
      <c r="Y1977" s="59">
        <f>MAX(Table1[[#This Row],[Qty required to meet next quarter]],Table1[[#This Row],[MOQ/One lead time demand]])</f>
        <v>618102.83537755092</v>
      </c>
      <c r="Z1977" s="59">
        <f>Table1[[#This Row],[Qty to purchase]]*Table1[[#This Row],[Std. Price ($)]]</f>
        <v>3309715.0759118726</v>
      </c>
      <c r="AA1977" s="59"/>
      <c r="AB1977" s="59"/>
      <c r="AC1977" s="61">
        <f>Table1[[#This Row],[On Hand Stock (units)]]-(12*Table1[[#This Row],[APU
(units)]])</f>
        <v>-213252.06503755081</v>
      </c>
      <c r="AD1977" s="64">
        <v>120684</v>
      </c>
      <c r="AE1977" s="65">
        <f>AD1977*Table1[[#This Row],[Std. Price ($)]]</f>
        <v>646218.77034000005</v>
      </c>
    </row>
    <row r="1978" spans="1:31" ht="18.5" x14ac:dyDescent="0.35">
      <c r="A1978" s="46">
        <v>67194.736709197852</v>
      </c>
      <c r="B1978" s="47">
        <v>6.128210000000001</v>
      </c>
      <c r="C1978" s="47">
        <v>273744.65459322504</v>
      </c>
      <c r="D1978" s="47">
        <f>Table1[[#This Row],[On-Hand Stock ($)]]/Table1[[#This Row],[Std. Price ($)]]</f>
        <v>44669.594317627008</v>
      </c>
      <c r="E1978" s="48">
        <v>21318</v>
      </c>
      <c r="F1978" s="49">
        <v>0.4</v>
      </c>
      <c r="G1978" s="48">
        <v>1</v>
      </c>
      <c r="H1978" s="48">
        <v>0.41</v>
      </c>
      <c r="I1978" s="48">
        <v>94</v>
      </c>
      <c r="J1978" s="55">
        <f>Table1[[#This Row],[APU
(units)]]+(Table1[[#This Row],[APU Trend]]*Table1[[#This Row],[APU
(units)]])</f>
        <v>29845.200000000001</v>
      </c>
      <c r="K1978" s="55" t="str">
        <f>IF(Table1[[#This Row],[On Hand Stock (units)]]&gt;J1978,"Yes","No")</f>
        <v>Yes</v>
      </c>
      <c r="L1978" s="55">
        <f>Table1[[#This Row],[Lead Time (days)]]/Table1[[#This Row],[S-OTD]]</f>
        <v>94</v>
      </c>
      <c r="M1978" s="55">
        <f>(Table1[[#This Row],[Demand variability (COV)]]/100)*E1978</f>
        <v>87.40379999999999</v>
      </c>
      <c r="N1978" s="55">
        <f>AVERAGE(Table1[[#This Row],[Lead Time (days)]],Table1[[#This Row],[Exp. Lead time]])</f>
        <v>94</v>
      </c>
      <c r="O1978" s="55">
        <f>(Table1[[#This Row],[Exp. Lead time]]-N1978)^2</f>
        <v>0</v>
      </c>
      <c r="P1978" s="55">
        <v>0</v>
      </c>
      <c r="Q1978" s="55">
        <f>1.64*SQRT(Table1[[#This Row],[Lead Time (days)]]*(M1978^2)+Table1[[#This Row],[APU
(units)]]*P1978)</f>
        <v>1389.7545015669964</v>
      </c>
      <c r="R1978" s="58">
        <f>Table1[[#This Row],[Safety Stock]]+(E1978/30)*Table1[[#This Row],[Lead Time (days)]]</f>
        <v>68186.154501566998</v>
      </c>
      <c r="S1978" s="58" t="str">
        <f>IF(Table1[[#This Row],[On Hand Stock (units)]]&gt;R1978,"yes","no")</f>
        <v>no</v>
      </c>
      <c r="T1978" s="59">
        <f>Table1[[#This Row],[On Hand Stock (units)]]-J1978</f>
        <v>14824.394317627008</v>
      </c>
      <c r="U1978" s="59">
        <f>Table1[[#This Row],[Exp. Lead time]]*Table1[[#This Row],[APU
(units)]]/30</f>
        <v>66796.399999999994</v>
      </c>
      <c r="V1978" s="59">
        <f>Table1[[#This Row],[On Hand Stock (units)]]+U1978</f>
        <v>111465.994317627</v>
      </c>
      <c r="W1978" s="59" t="str">
        <f>IF(Table1[[#This Row],[On hand quantity after purchase]]&gt;Table1[[#This Row],[APU  Projection for oct]],"Yes","No")</f>
        <v>Yes</v>
      </c>
      <c r="X1978" s="59">
        <f>AE1978-Table1[[#This Row],[On Hand Stock (units)]]</f>
        <v>660792.78189437313</v>
      </c>
      <c r="Y1978" s="59">
        <f>MAX(Table1[[#This Row],[Qty required to meet next quarter]],Table1[[#This Row],[MOQ/One lead time demand]])</f>
        <v>660792.78189437313</v>
      </c>
      <c r="Z1978" s="59">
        <f>Table1[[#This Row],[Qty to purchase]]*Table1[[#This Row],[Std. Price ($)]]</f>
        <v>4049476.9339329172</v>
      </c>
      <c r="AA1978" s="59"/>
      <c r="AB1978" s="59"/>
      <c r="AC1978" s="61">
        <f>Table1[[#This Row],[On Hand Stock (units)]]-(12*Table1[[#This Row],[APU
(units)]])</f>
        <v>-211146.40568237298</v>
      </c>
      <c r="AD1978" s="64">
        <v>115117.20000000001</v>
      </c>
      <c r="AE1978" s="65">
        <f>AD1978*Table1[[#This Row],[Std. Price ($)]]</f>
        <v>705462.37621200015</v>
      </c>
    </row>
    <row r="1979" spans="1:31" ht="18.5" x14ac:dyDescent="0.35">
      <c r="A1979" s="46">
        <v>74844.423217344272</v>
      </c>
      <c r="B1979" s="47">
        <v>7.5169490000000003</v>
      </c>
      <c r="C1979" s="47">
        <v>254735.82162164233</v>
      </c>
      <c r="D1979" s="47">
        <f>Table1[[#This Row],[On-Hand Stock ($)]]/Table1[[#This Row],[Std. Price ($)]]</f>
        <v>33888.193417521165</v>
      </c>
      <c r="E1979" s="48">
        <v>23508</v>
      </c>
      <c r="F1979" s="49">
        <v>0.2</v>
      </c>
      <c r="G1979" s="48">
        <v>1</v>
      </c>
      <c r="H1979" s="48">
        <v>0.43</v>
      </c>
      <c r="I1979" s="48">
        <v>66</v>
      </c>
      <c r="J1979" s="55">
        <f>Table1[[#This Row],[APU
(units)]]+(Table1[[#This Row],[APU Trend]]*Table1[[#This Row],[APU
(units)]])</f>
        <v>28209.599999999999</v>
      </c>
      <c r="K1979" s="55" t="str">
        <f>IF(Table1[[#This Row],[On Hand Stock (units)]]&gt;J1979,"Yes","No")</f>
        <v>Yes</v>
      </c>
      <c r="L1979" s="55">
        <f>Table1[[#This Row],[Lead Time (days)]]/Table1[[#This Row],[S-OTD]]</f>
        <v>66</v>
      </c>
      <c r="M1979" s="55">
        <f>(Table1[[#This Row],[Demand variability (COV)]]/100)*E1979</f>
        <v>101.0844</v>
      </c>
      <c r="N1979" s="55">
        <f>AVERAGE(Table1[[#This Row],[Lead Time (days)]],Table1[[#This Row],[Exp. Lead time]])</f>
        <v>66</v>
      </c>
      <c r="O1979" s="55">
        <f>(Table1[[#This Row],[Exp. Lead time]]-N1979)^2</f>
        <v>0</v>
      </c>
      <c r="P1979" s="55">
        <v>0</v>
      </c>
      <c r="Q1979" s="55">
        <f>1.64*SQRT(Table1[[#This Row],[Lead Time (days)]]*(M1979^2)+Table1[[#This Row],[APU
(units)]]*P1979)</f>
        <v>1346.7902182437165</v>
      </c>
      <c r="R1979" s="58">
        <f>Table1[[#This Row],[Safety Stock]]+(E1979/30)*Table1[[#This Row],[Lead Time (days)]]</f>
        <v>53064.390218243716</v>
      </c>
      <c r="S1979" s="58" t="str">
        <f>IF(Table1[[#This Row],[On Hand Stock (units)]]&gt;R1979,"yes","no")</f>
        <v>no</v>
      </c>
      <c r="T1979" s="59">
        <f>Table1[[#This Row],[On Hand Stock (units)]]-J1979</f>
        <v>5678.593417521166</v>
      </c>
      <c r="U1979" s="59">
        <f>Table1[[#This Row],[Exp. Lead time]]*Table1[[#This Row],[APU
(units)]]/30</f>
        <v>51717.599999999999</v>
      </c>
      <c r="V1979" s="59">
        <f>Table1[[#This Row],[On Hand Stock (units)]]+U1979</f>
        <v>85605.79341752117</v>
      </c>
      <c r="W1979" s="59" t="str">
        <f>IF(Table1[[#This Row],[On hand quantity after purchase]]&gt;Table1[[#This Row],[APU  Projection for oct]],"Yes","No")</f>
        <v>Yes</v>
      </c>
      <c r="X1979" s="59">
        <f>AE1979-Table1[[#This Row],[On Hand Stock (units)]]</f>
        <v>708287.24236887891</v>
      </c>
      <c r="Y1979" s="59">
        <f>MAX(Table1[[#This Row],[Qty required to meet next quarter]],Table1[[#This Row],[MOQ/One lead time demand]])</f>
        <v>708287.24236887891</v>
      </c>
      <c r="Z1979" s="59">
        <f>Table1[[#This Row],[Qty to purchase]]*Table1[[#This Row],[Std. Price ($)]]</f>
        <v>5324159.0782375019</v>
      </c>
      <c r="AA1979" s="59"/>
      <c r="AB1979" s="59"/>
      <c r="AC1979" s="61">
        <f>Table1[[#This Row],[On Hand Stock (units)]]-(12*Table1[[#This Row],[APU
(units)]])</f>
        <v>-248207.80658247884</v>
      </c>
      <c r="AD1979" s="64">
        <v>98733.6</v>
      </c>
      <c r="AE1979" s="65">
        <f>AD1979*Table1[[#This Row],[Std. Price ($)]]</f>
        <v>742175.43578640011</v>
      </c>
    </row>
    <row r="1980" spans="1:31" ht="18.5" x14ac:dyDescent="0.35">
      <c r="A1980" s="46">
        <v>14804.730206893313</v>
      </c>
      <c r="B1980" s="47">
        <v>7.7361680000000002</v>
      </c>
      <c r="C1980" s="47">
        <v>206020.76283266651</v>
      </c>
      <c r="D1980" s="47">
        <f>Table1[[#This Row],[On-Hand Stock ($)]]/Table1[[#This Row],[Std. Price ($)]]</f>
        <v>26630.854297976275</v>
      </c>
      <c r="E1980" s="48">
        <v>28002</v>
      </c>
      <c r="F1980" s="49">
        <v>0.8</v>
      </c>
      <c r="G1980" s="48">
        <v>1</v>
      </c>
      <c r="H1980" s="48">
        <v>0.24</v>
      </c>
      <c r="I1980" s="48">
        <v>66</v>
      </c>
      <c r="J1980" s="55">
        <f>Table1[[#This Row],[APU
(units)]]+(Table1[[#This Row],[APU Trend]]*Table1[[#This Row],[APU
(units)]])</f>
        <v>50403.600000000006</v>
      </c>
      <c r="K1980" s="55" t="str">
        <f>IF(Table1[[#This Row],[On Hand Stock (units)]]&gt;J1980,"Yes","No")</f>
        <v>No</v>
      </c>
      <c r="L1980" s="55">
        <f>Table1[[#This Row],[Lead Time (days)]]/Table1[[#This Row],[S-OTD]]</f>
        <v>66</v>
      </c>
      <c r="M1980" s="55">
        <f>(Table1[[#This Row],[Demand variability (COV)]]/100)*E1980</f>
        <v>67.204799999999992</v>
      </c>
      <c r="N1980" s="55">
        <f>AVERAGE(Table1[[#This Row],[Lead Time (days)]],Table1[[#This Row],[Exp. Lead time]])</f>
        <v>66</v>
      </c>
      <c r="O1980" s="55">
        <f>(Table1[[#This Row],[Exp. Lead time]]-N1980)^2</f>
        <v>0</v>
      </c>
      <c r="P1980" s="55">
        <v>0</v>
      </c>
      <c r="Q1980" s="55">
        <f>1.64*SQRT(Table1[[#This Row],[Lead Time (days)]]*(M1980^2)+Table1[[#This Row],[APU
(units)]]*P1980)</f>
        <v>895.39797692844093</v>
      </c>
      <c r="R1980" s="58">
        <f>Table1[[#This Row],[Safety Stock]]+(E1980/30)*Table1[[#This Row],[Lead Time (days)]]</f>
        <v>62499.797976928443</v>
      </c>
      <c r="S1980" s="58" t="str">
        <f>IF(Table1[[#This Row],[On Hand Stock (units)]]&gt;R1980,"yes","no")</f>
        <v>no</v>
      </c>
      <c r="T1980" s="59">
        <f>Table1[[#This Row],[On Hand Stock (units)]]-J1980</f>
        <v>-23772.745702023731</v>
      </c>
      <c r="U1980" s="59">
        <f>Table1[[#This Row],[Exp. Lead time]]*Table1[[#This Row],[APU
(units)]]/30</f>
        <v>61604.4</v>
      </c>
      <c r="V1980" s="59">
        <f>Table1[[#This Row],[On Hand Stock (units)]]+U1980</f>
        <v>88235.25429797628</v>
      </c>
      <c r="W1980" s="59" t="str">
        <f>IF(Table1[[#This Row],[On hand quantity after purchase]]&gt;Table1[[#This Row],[APU  Projection for oct]],"Yes","No")</f>
        <v>Yes</v>
      </c>
      <c r="X1980" s="59">
        <f>AE1980-Table1[[#This Row],[On Hand Stock (units)]]</f>
        <v>1663068.9211228241</v>
      </c>
      <c r="Y1980" s="59">
        <f>MAX(Table1[[#This Row],[Qty required to meet next quarter]],Table1[[#This Row],[MOQ/One lead time demand]])</f>
        <v>1663068.9211228241</v>
      </c>
      <c r="Z1980" s="59">
        <f>Table1[[#This Row],[Qty to purchase]]*Table1[[#This Row],[Std. Price ($)]]</f>
        <v>12865780.569384916</v>
      </c>
      <c r="AA1980" s="59"/>
      <c r="AB1980" s="59"/>
      <c r="AC1980" s="61">
        <f>Table1[[#This Row],[On Hand Stock (units)]]-(12*Table1[[#This Row],[APU
(units)]])</f>
        <v>-309393.1457020237</v>
      </c>
      <c r="AD1980" s="64">
        <v>218415.60000000003</v>
      </c>
      <c r="AE1980" s="65">
        <f>AD1980*Table1[[#This Row],[Std. Price ($)]]</f>
        <v>1689699.7754208003</v>
      </c>
    </row>
    <row r="1981" spans="1:31" ht="18.5" x14ac:dyDescent="0.35">
      <c r="A1981" s="46">
        <v>87232.776800956985</v>
      </c>
      <c r="B1981" s="47">
        <v>12.275923000000001</v>
      </c>
      <c r="C1981" s="47">
        <v>104126.5555693638</v>
      </c>
      <c r="D1981" s="47">
        <f>Table1[[#This Row],[On-Hand Stock ($)]]/Table1[[#This Row],[Std. Price ($)]]</f>
        <v>8482.1773132141516</v>
      </c>
      <c r="E1981" s="48">
        <v>31494</v>
      </c>
      <c r="F1981" s="49">
        <v>-0.6</v>
      </c>
      <c r="G1981" s="48">
        <v>1</v>
      </c>
      <c r="H1981" s="48">
        <v>0.5</v>
      </c>
      <c r="I1981" s="48">
        <v>12</v>
      </c>
      <c r="J1981" s="55">
        <f>Table1[[#This Row],[APU
(units)]]+(Table1[[#This Row],[APU Trend]]*Table1[[#This Row],[APU
(units)]])</f>
        <v>12597.600000000002</v>
      </c>
      <c r="K1981" s="55" t="str">
        <f>IF(Table1[[#This Row],[On Hand Stock (units)]]&gt;J1981,"Yes","No")</f>
        <v>No</v>
      </c>
      <c r="L1981" s="55">
        <f>Table1[[#This Row],[Lead Time (days)]]/Table1[[#This Row],[S-OTD]]</f>
        <v>12</v>
      </c>
      <c r="M1981" s="55">
        <f>(Table1[[#This Row],[Demand variability (COV)]]/100)*E1981</f>
        <v>157.47</v>
      </c>
      <c r="N1981" s="55">
        <f>AVERAGE(Table1[[#This Row],[Lead Time (days)]],Table1[[#This Row],[Exp. Lead time]])</f>
        <v>12</v>
      </c>
      <c r="O1981" s="55">
        <f>(Table1[[#This Row],[Exp. Lead time]]-N1981)^2</f>
        <v>0</v>
      </c>
      <c r="P1981" s="55">
        <v>0</v>
      </c>
      <c r="Q1981" s="55">
        <f>1.64*SQRT(Table1[[#This Row],[Lead Time (days)]]*(M1981^2)+Table1[[#This Row],[APU
(units)]]*P1981)</f>
        <v>894.60701339061723</v>
      </c>
      <c r="R1981" s="58">
        <f>Table1[[#This Row],[Safety Stock]]+(E1981/30)*Table1[[#This Row],[Lead Time (days)]]</f>
        <v>13492.207013390616</v>
      </c>
      <c r="S1981" s="58" t="str">
        <f>IF(Table1[[#This Row],[On Hand Stock (units)]]&gt;R1981,"yes","no")</f>
        <v>no</v>
      </c>
      <c r="T1981" s="59">
        <f>Table1[[#This Row],[On Hand Stock (units)]]-J1981</f>
        <v>-4115.4226867858506</v>
      </c>
      <c r="U1981" s="59">
        <f>Table1[[#This Row],[Exp. Lead time]]*Table1[[#This Row],[APU
(units)]]/30</f>
        <v>12597.6</v>
      </c>
      <c r="V1981" s="59">
        <f>Table1[[#This Row],[On Hand Stock (units)]]+U1981</f>
        <v>21079.777313214152</v>
      </c>
      <c r="W1981" s="59" t="str">
        <f>IF(Table1[[#This Row],[On hand quantity after purchase]]&gt;Table1[[#This Row],[APU  Projection for oct]],"Yes","No")</f>
        <v>Yes</v>
      </c>
      <c r="X1981" s="59">
        <f>AE1981-Table1[[#This Row],[On Hand Stock (units)]]</f>
        <v>-240452.92869041403</v>
      </c>
      <c r="Y1981" s="59">
        <f>MAX(Table1[[#This Row],[Qty required to meet next quarter]],Table1[[#This Row],[MOQ/One lead time demand]])</f>
        <v>12597.6</v>
      </c>
      <c r="Z1981" s="59">
        <f>Table1[[#This Row],[Qty to purchase]]*Table1[[#This Row],[Std. Price ($)]]</f>
        <v>154647.16758480002</v>
      </c>
      <c r="AA1981" s="59"/>
      <c r="AB1981" s="59"/>
      <c r="AC1981" s="61">
        <f>Table1[[#This Row],[On Hand Stock (units)]]-(12*Table1[[#This Row],[APU
(units)]])</f>
        <v>-369445.82268678583</v>
      </c>
      <c r="AD1981" s="64">
        <v>-18896.399999999991</v>
      </c>
      <c r="AE1981" s="65">
        <f>AD1981*Table1[[#This Row],[Std. Price ($)]]</f>
        <v>-231970.75137719989</v>
      </c>
    </row>
    <row r="1982" spans="1:31" ht="18.5" x14ac:dyDescent="0.35">
      <c r="A1982" s="46">
        <v>18043.662527543904</v>
      </c>
      <c r="B1982" s="47">
        <v>7.4707710000000009</v>
      </c>
      <c r="C1982" s="47">
        <v>140529.15193746542</v>
      </c>
      <c r="D1982" s="47">
        <f>Table1[[#This Row],[On-Hand Stock ($)]]/Table1[[#This Row],[Std. Price ($)]]</f>
        <v>18810.528650585784</v>
      </c>
      <c r="E1982" s="48">
        <v>33096</v>
      </c>
      <c r="F1982" s="49">
        <v>0.2</v>
      </c>
      <c r="G1982" s="48">
        <v>1</v>
      </c>
      <c r="H1982" s="48">
        <v>0.26</v>
      </c>
      <c r="I1982" s="48">
        <v>37</v>
      </c>
      <c r="J1982" s="55">
        <f>Table1[[#This Row],[APU
(units)]]+(Table1[[#This Row],[APU Trend]]*Table1[[#This Row],[APU
(units)]])</f>
        <v>39715.199999999997</v>
      </c>
      <c r="K1982" s="55" t="str">
        <f>IF(Table1[[#This Row],[On Hand Stock (units)]]&gt;J1982,"Yes","No")</f>
        <v>No</v>
      </c>
      <c r="L1982" s="55">
        <f>Table1[[#This Row],[Lead Time (days)]]/Table1[[#This Row],[S-OTD]]</f>
        <v>37</v>
      </c>
      <c r="M1982" s="55">
        <f>(Table1[[#This Row],[Demand variability (COV)]]/100)*E1982</f>
        <v>86.049599999999998</v>
      </c>
      <c r="N1982" s="55">
        <f>AVERAGE(Table1[[#This Row],[Lead Time (days)]],Table1[[#This Row],[Exp. Lead time]])</f>
        <v>37</v>
      </c>
      <c r="O1982" s="55">
        <f>(Table1[[#This Row],[Exp. Lead time]]-N1982)^2</f>
        <v>0</v>
      </c>
      <c r="P1982" s="55">
        <v>0</v>
      </c>
      <c r="Q1982" s="55">
        <f>1.64*SQRT(Table1[[#This Row],[Lead Time (days)]]*(M1982^2)+Table1[[#This Row],[APU
(units)]]*P1982)</f>
        <v>858.40762350852538</v>
      </c>
      <c r="R1982" s="58">
        <f>Table1[[#This Row],[Safety Stock]]+(E1982/30)*Table1[[#This Row],[Lead Time (days)]]</f>
        <v>41676.807623508525</v>
      </c>
      <c r="S1982" s="58" t="str">
        <f>IF(Table1[[#This Row],[On Hand Stock (units)]]&gt;R1982,"yes","no")</f>
        <v>no</v>
      </c>
      <c r="T1982" s="59">
        <f>Table1[[#This Row],[On Hand Stock (units)]]-J1982</f>
        <v>-20904.671349414213</v>
      </c>
      <c r="U1982" s="59">
        <f>Table1[[#This Row],[Exp. Lead time]]*Table1[[#This Row],[APU
(units)]]/30</f>
        <v>40818.400000000001</v>
      </c>
      <c r="V1982" s="59">
        <f>Table1[[#This Row],[On Hand Stock (units)]]+U1982</f>
        <v>59628.928650585789</v>
      </c>
      <c r="W1982" s="59" t="str">
        <f>IF(Table1[[#This Row],[On hand quantity after purchase]]&gt;Table1[[#This Row],[APU  Projection for oct]],"Yes","No")</f>
        <v>Yes</v>
      </c>
      <c r="X1982" s="59">
        <f>AE1982-Table1[[#This Row],[On Hand Stock (units)]]</f>
        <v>1019650.5468166145</v>
      </c>
      <c r="Y1982" s="59">
        <f>MAX(Table1[[#This Row],[Qty required to meet next quarter]],Table1[[#This Row],[MOQ/One lead time demand]])</f>
        <v>1019650.5468166145</v>
      </c>
      <c r="Z1982" s="59">
        <f>Table1[[#This Row],[Qty to purchase]]*Table1[[#This Row],[Std. Price ($)]]</f>
        <v>7617575.7352917064</v>
      </c>
      <c r="AA1982" s="59"/>
      <c r="AB1982" s="59"/>
      <c r="AC1982" s="61">
        <f>Table1[[#This Row],[On Hand Stock (units)]]-(12*Table1[[#This Row],[APU
(units)]])</f>
        <v>-378341.47134941421</v>
      </c>
      <c r="AD1982" s="64">
        <v>139003.20000000001</v>
      </c>
      <c r="AE1982" s="65">
        <f>AD1982*Table1[[#This Row],[Std. Price ($)]]</f>
        <v>1038461.0754672003</v>
      </c>
    </row>
    <row r="1983" spans="1:31" ht="18.5" x14ac:dyDescent="0.35">
      <c r="A1983" s="46">
        <v>97858.212508495504</v>
      </c>
      <c r="B1983" s="47">
        <v>7.4088080000000014</v>
      </c>
      <c r="C1983" s="47">
        <v>395535.77382217121</v>
      </c>
      <c r="D1983" s="47">
        <f>Table1[[#This Row],[On-Hand Stock ($)]]/Table1[[#This Row],[Std. Price ($)]]</f>
        <v>53387.235007597868</v>
      </c>
      <c r="E1983" s="48">
        <v>33936</v>
      </c>
      <c r="F1983" s="49">
        <v>0.5</v>
      </c>
      <c r="G1983" s="48">
        <v>1</v>
      </c>
      <c r="H1983" s="48">
        <v>0.48</v>
      </c>
      <c r="I1983" s="48">
        <v>66</v>
      </c>
      <c r="J1983" s="55">
        <f>Table1[[#This Row],[APU
(units)]]+(Table1[[#This Row],[APU Trend]]*Table1[[#This Row],[APU
(units)]])</f>
        <v>50904</v>
      </c>
      <c r="K1983" s="55" t="str">
        <f>IF(Table1[[#This Row],[On Hand Stock (units)]]&gt;J1983,"Yes","No")</f>
        <v>Yes</v>
      </c>
      <c r="L1983" s="55">
        <f>Table1[[#This Row],[Lead Time (days)]]/Table1[[#This Row],[S-OTD]]</f>
        <v>66</v>
      </c>
      <c r="M1983" s="55">
        <f>(Table1[[#This Row],[Demand variability (COV)]]/100)*E1983</f>
        <v>162.89279999999999</v>
      </c>
      <c r="N1983" s="55">
        <f>AVERAGE(Table1[[#This Row],[Lead Time (days)]],Table1[[#This Row],[Exp. Lead time]])</f>
        <v>66</v>
      </c>
      <c r="O1983" s="55">
        <f>(Table1[[#This Row],[Exp. Lead time]]-N1983)^2</f>
        <v>0</v>
      </c>
      <c r="P1983" s="55">
        <v>0</v>
      </c>
      <c r="Q1983" s="55">
        <f>1.64*SQRT(Table1[[#This Row],[Lead Time (days)]]*(M1983^2)+Table1[[#This Row],[APU
(units)]]*P1983)</f>
        <v>2170.2896753834425</v>
      </c>
      <c r="R1983" s="58">
        <f>Table1[[#This Row],[Safety Stock]]+(E1983/30)*Table1[[#This Row],[Lead Time (days)]]</f>
        <v>76829.489675383433</v>
      </c>
      <c r="S1983" s="58" t="str">
        <f>IF(Table1[[#This Row],[On Hand Stock (units)]]&gt;R1983,"yes","no")</f>
        <v>no</v>
      </c>
      <c r="T1983" s="59">
        <f>Table1[[#This Row],[On Hand Stock (units)]]-J1983</f>
        <v>2483.2350075978684</v>
      </c>
      <c r="U1983" s="59">
        <f>Table1[[#This Row],[Exp. Lead time]]*Table1[[#This Row],[APU
(units)]]/30</f>
        <v>74659.199999999997</v>
      </c>
      <c r="V1983" s="59">
        <f>Table1[[#This Row],[On Hand Stock (units)]]+U1983</f>
        <v>128046.43500759787</v>
      </c>
      <c r="W1983" s="59" t="str">
        <f>IF(Table1[[#This Row],[On hand quantity after purchase]]&gt;Table1[[#This Row],[APU  Projection for oct]],"Yes","No")</f>
        <v>Yes</v>
      </c>
      <c r="X1983" s="59">
        <f>AE1983-Table1[[#This Row],[On Hand Stock (units)]]</f>
        <v>1455164.6147204025</v>
      </c>
      <c r="Y1983" s="59">
        <f>MAX(Table1[[#This Row],[Qty required to meet next quarter]],Table1[[#This Row],[MOQ/One lead time demand]])</f>
        <v>1455164.6147204025</v>
      </c>
      <c r="Z1983" s="59">
        <f>Table1[[#This Row],[Qty to purchase]]*Table1[[#This Row],[Std. Price ($)]]</f>
        <v>10781035.238857439</v>
      </c>
      <c r="AA1983" s="59"/>
      <c r="AB1983" s="59"/>
      <c r="AC1983" s="61">
        <f>Table1[[#This Row],[On Hand Stock (units)]]-(12*Table1[[#This Row],[APU
(units)]])</f>
        <v>-353844.76499240211</v>
      </c>
      <c r="AD1983" s="64">
        <v>203616</v>
      </c>
      <c r="AE1983" s="65">
        <f>AD1983*Table1[[#This Row],[Std. Price ($)]]</f>
        <v>1508551.8497280004</v>
      </c>
    </row>
    <row r="1984" spans="1:31" ht="18.5" x14ac:dyDescent="0.35">
      <c r="A1984" s="46">
        <v>45558.365639205069</v>
      </c>
      <c r="B1984" s="47">
        <v>7.4088080000000014</v>
      </c>
      <c r="C1984" s="47">
        <v>538973.38523302577</v>
      </c>
      <c r="D1984" s="47">
        <f>Table1[[#This Row],[On-Hand Stock ($)]]/Table1[[#This Row],[Std. Price ($)]]</f>
        <v>72747.651880440913</v>
      </c>
      <c r="E1984" s="48">
        <v>55100</v>
      </c>
      <c r="F1984" s="49">
        <v>1.2</v>
      </c>
      <c r="G1984" s="48">
        <v>1</v>
      </c>
      <c r="H1984" s="48">
        <v>0.38</v>
      </c>
      <c r="I1984" s="48">
        <v>66</v>
      </c>
      <c r="J1984" s="55">
        <f>Table1[[#This Row],[APU
(units)]]+(Table1[[#This Row],[APU Trend]]*Table1[[#This Row],[APU
(units)]])</f>
        <v>121220</v>
      </c>
      <c r="K1984" s="55" t="str">
        <f>IF(Table1[[#This Row],[On Hand Stock (units)]]&gt;J1984,"Yes","No")</f>
        <v>No</v>
      </c>
      <c r="L1984" s="55">
        <f>Table1[[#This Row],[Lead Time (days)]]/Table1[[#This Row],[S-OTD]]</f>
        <v>66</v>
      </c>
      <c r="M1984" s="55">
        <f>(Table1[[#This Row],[Demand variability (COV)]]/100)*E1984</f>
        <v>209.38</v>
      </c>
      <c r="N1984" s="55">
        <f>AVERAGE(Table1[[#This Row],[Lead Time (days)]],Table1[[#This Row],[Exp. Lead time]])</f>
        <v>66</v>
      </c>
      <c r="O1984" s="55">
        <f>(Table1[[#This Row],[Exp. Lead time]]-N1984)^2</f>
        <v>0</v>
      </c>
      <c r="P1984" s="55">
        <v>0</v>
      </c>
      <c r="Q1984" s="55">
        <f>1.64*SQRT(Table1[[#This Row],[Lead Time (days)]]*(M1984^2)+Table1[[#This Row],[APU
(units)]]*P1984)</f>
        <v>2789.6583043067908</v>
      </c>
      <c r="R1984" s="58">
        <f>Table1[[#This Row],[Safety Stock]]+(E1984/30)*Table1[[#This Row],[Lead Time (days)]]</f>
        <v>124009.65830430679</v>
      </c>
      <c r="S1984" s="58" t="str">
        <f>IF(Table1[[#This Row],[On Hand Stock (units)]]&gt;R1984,"yes","no")</f>
        <v>no</v>
      </c>
      <c r="T1984" s="59">
        <f>Table1[[#This Row],[On Hand Stock (units)]]-J1984</f>
        <v>-48472.348119559087</v>
      </c>
      <c r="U1984" s="59">
        <f>Table1[[#This Row],[Exp. Lead time]]*Table1[[#This Row],[APU
(units)]]/30</f>
        <v>121220</v>
      </c>
      <c r="V1984" s="59">
        <f>Table1[[#This Row],[On Hand Stock (units)]]+U1984</f>
        <v>193967.65188044091</v>
      </c>
      <c r="W1984" s="59" t="str">
        <f>IF(Table1[[#This Row],[On hand quantity after purchase]]&gt;Table1[[#This Row],[APU  Projection for oct]],"Yes","No")</f>
        <v>Yes</v>
      </c>
      <c r="X1984" s="59">
        <f>AE1984-Table1[[#This Row],[On Hand Stock (units)]]</f>
        <v>4091150.6202795599</v>
      </c>
      <c r="Y1984" s="59">
        <f>MAX(Table1[[#This Row],[Qty required to meet next quarter]],Table1[[#This Row],[MOQ/One lead time demand]])</f>
        <v>4091150.6202795599</v>
      </c>
      <c r="Z1984" s="59">
        <f>Table1[[#This Row],[Qty to purchase]]*Table1[[#This Row],[Std. Price ($)]]</f>
        <v>30310549.444732171</v>
      </c>
      <c r="AA1984" s="59"/>
      <c r="AB1984" s="59"/>
      <c r="AC1984" s="61">
        <f>Table1[[#This Row],[On Hand Stock (units)]]-(12*Table1[[#This Row],[APU
(units)]])</f>
        <v>-588452.34811955912</v>
      </c>
      <c r="AD1984" s="64">
        <v>562020</v>
      </c>
      <c r="AE1984" s="65">
        <f>AD1984*Table1[[#This Row],[Std. Price ($)]]</f>
        <v>4163898.2721600006</v>
      </c>
    </row>
    <row r="1985" spans="1:31" ht="18.5" x14ac:dyDescent="0.35">
      <c r="A1985" s="46">
        <v>95551.895274366005</v>
      </c>
      <c r="B1985" s="47">
        <v>7.4989530000000011</v>
      </c>
      <c r="C1985" s="47">
        <v>927844.54213039088</v>
      </c>
      <c r="D1985" s="47">
        <f>Table1[[#This Row],[On-Hand Stock ($)]]/Table1[[#This Row],[Std. Price ($)]]</f>
        <v>123729.87830839728</v>
      </c>
      <c r="E1985" s="48">
        <v>82874</v>
      </c>
      <c r="F1985" s="49">
        <v>-0.2</v>
      </c>
      <c r="G1985" s="48">
        <v>1</v>
      </c>
      <c r="H1985" s="48">
        <v>0.45</v>
      </c>
      <c r="I1985" s="48">
        <v>66</v>
      </c>
      <c r="J1985" s="55">
        <f>Table1[[#This Row],[APU
(units)]]+(Table1[[#This Row],[APU Trend]]*Table1[[#This Row],[APU
(units)]])</f>
        <v>66299.199999999997</v>
      </c>
      <c r="K1985" s="55" t="str">
        <f>IF(Table1[[#This Row],[On Hand Stock (units)]]&gt;J1985,"Yes","No")</f>
        <v>Yes</v>
      </c>
      <c r="L1985" s="55">
        <f>Table1[[#This Row],[Lead Time (days)]]/Table1[[#This Row],[S-OTD]]</f>
        <v>66</v>
      </c>
      <c r="M1985" s="55">
        <f>(Table1[[#This Row],[Demand variability (COV)]]/100)*E1985</f>
        <v>372.93300000000005</v>
      </c>
      <c r="N1985" s="55">
        <f>AVERAGE(Table1[[#This Row],[Lead Time (days)]],Table1[[#This Row],[Exp. Lead time]])</f>
        <v>66</v>
      </c>
      <c r="O1985" s="55">
        <f>(Table1[[#This Row],[Exp. Lead time]]-N1985)^2</f>
        <v>0</v>
      </c>
      <c r="P1985" s="55">
        <v>0</v>
      </c>
      <c r="Q1985" s="55">
        <f>1.64*SQRT(Table1[[#This Row],[Lead Time (days)]]*(M1985^2)+Table1[[#This Row],[APU
(units)]]*P1985)</f>
        <v>4968.7441035440088</v>
      </c>
      <c r="R1985" s="58">
        <f>Table1[[#This Row],[Safety Stock]]+(E1985/30)*Table1[[#This Row],[Lead Time (days)]]</f>
        <v>187291.544103544</v>
      </c>
      <c r="S1985" s="58" t="str">
        <f>IF(Table1[[#This Row],[On Hand Stock (units)]]&gt;R1985,"yes","no")</f>
        <v>no</v>
      </c>
      <c r="T1985" s="59">
        <f>Table1[[#This Row],[On Hand Stock (units)]]-J1985</f>
        <v>57430.678308397284</v>
      </c>
      <c r="U1985" s="59">
        <f>Table1[[#This Row],[Exp. Lead time]]*Table1[[#This Row],[APU
(units)]]/30</f>
        <v>182322.8</v>
      </c>
      <c r="V1985" s="59">
        <f>Table1[[#This Row],[On Hand Stock (units)]]+U1985</f>
        <v>306052.6783083973</v>
      </c>
      <c r="W1985" s="59" t="str">
        <f>IF(Table1[[#This Row],[On hand quantity after purchase]]&gt;Table1[[#This Row],[APU  Projection for oct]],"Yes","No")</f>
        <v>Yes</v>
      </c>
      <c r="X1985" s="59">
        <f>AE1985-Table1[[#This Row],[On Hand Stock (units)]]</f>
        <v>994912.93735120306</v>
      </c>
      <c r="Y1985" s="59">
        <f>MAX(Table1[[#This Row],[Qty required to meet next quarter]],Table1[[#This Row],[MOQ/One lead time demand]])</f>
        <v>994912.93735120306</v>
      </c>
      <c r="Z1985" s="59">
        <f>Table1[[#This Row],[Qty to purchase]]*Table1[[#This Row],[Std. Price ($)]]</f>
        <v>7460805.3562886175</v>
      </c>
      <c r="AA1985" s="59"/>
      <c r="AB1985" s="59"/>
      <c r="AC1985" s="61">
        <f>Table1[[#This Row],[On Hand Stock (units)]]-(12*Table1[[#This Row],[APU
(units)]])</f>
        <v>-870758.12169160275</v>
      </c>
      <c r="AD1985" s="64">
        <v>149173.20000000001</v>
      </c>
      <c r="AE1985" s="65">
        <f>AD1985*Table1[[#This Row],[Std. Price ($)]]</f>
        <v>1118642.8156596003</v>
      </c>
    </row>
    <row r="1986" spans="1:31" ht="18.5" x14ac:dyDescent="0.35">
      <c r="A1986" s="46">
        <v>18382.479863835168</v>
      </c>
      <c r="B1986" s="47">
        <v>7.4989530000000011</v>
      </c>
      <c r="C1986" s="47">
        <v>299388.11558806361</v>
      </c>
      <c r="D1986" s="47">
        <f>Table1[[#This Row],[On-Hand Stock ($)]]/Table1[[#This Row],[Std. Price ($)]]</f>
        <v>39923.988800578372</v>
      </c>
      <c r="E1986" s="48">
        <v>98614</v>
      </c>
      <c r="F1986" s="49">
        <v>0.4</v>
      </c>
      <c r="G1986" s="48">
        <v>1</v>
      </c>
      <c r="H1986" s="48">
        <v>0.52</v>
      </c>
      <c r="I1986" s="48">
        <v>16</v>
      </c>
      <c r="J1986" s="55">
        <f>Table1[[#This Row],[APU
(units)]]+(Table1[[#This Row],[APU Trend]]*Table1[[#This Row],[APU
(units)]])</f>
        <v>138059.6</v>
      </c>
      <c r="K1986" s="55" t="str">
        <f>IF(Table1[[#This Row],[On Hand Stock (units)]]&gt;J1986,"Yes","No")</f>
        <v>No</v>
      </c>
      <c r="L1986" s="55">
        <f>Table1[[#This Row],[Lead Time (days)]]/Table1[[#This Row],[S-OTD]]</f>
        <v>16</v>
      </c>
      <c r="M1986" s="55">
        <f>(Table1[[#This Row],[Demand variability (COV)]]/100)*E1986</f>
        <v>512.79279999999994</v>
      </c>
      <c r="N1986" s="55">
        <f>AVERAGE(Table1[[#This Row],[Lead Time (days)]],Table1[[#This Row],[Exp. Lead time]])</f>
        <v>16</v>
      </c>
      <c r="O1986" s="55">
        <f>(Table1[[#This Row],[Exp. Lead time]]-N1986)^2</f>
        <v>0</v>
      </c>
      <c r="P1986" s="55">
        <v>0</v>
      </c>
      <c r="Q1986" s="55">
        <f>1.64*SQRT(Table1[[#This Row],[Lead Time (days)]]*(M1986^2)+Table1[[#This Row],[APU
(units)]]*P1986)</f>
        <v>3363.9207679999995</v>
      </c>
      <c r="R1986" s="58">
        <f>Table1[[#This Row],[Safety Stock]]+(E1986/30)*Table1[[#This Row],[Lead Time (days)]]</f>
        <v>55958.054101333328</v>
      </c>
      <c r="S1986" s="58" t="str">
        <f>IF(Table1[[#This Row],[On Hand Stock (units)]]&gt;R1986,"yes","no")</f>
        <v>no</v>
      </c>
      <c r="T1986" s="59">
        <f>Table1[[#This Row],[On Hand Stock (units)]]-J1986</f>
        <v>-98135.611199421634</v>
      </c>
      <c r="U1986" s="59">
        <f>Table1[[#This Row],[Exp. Lead time]]*Table1[[#This Row],[APU
(units)]]/30</f>
        <v>52594.133333333331</v>
      </c>
      <c r="V1986" s="59">
        <f>Table1[[#This Row],[On Hand Stock (units)]]+U1986</f>
        <v>92518.122133911704</v>
      </c>
      <c r="W1986" s="59" t="str">
        <f>IF(Table1[[#This Row],[On hand quantity after purchase]]&gt;Table1[[#This Row],[APU  Projection for oct]],"Yes","No")</f>
        <v>No</v>
      </c>
      <c r="X1986" s="59">
        <f>AE1986-Table1[[#This Row],[On Hand Stock (units)]]</f>
        <v>3953385.4673662232</v>
      </c>
      <c r="Y1986" s="59">
        <f>MAX(Table1[[#This Row],[Qty required to meet next quarter]],Table1[[#This Row],[MOQ/One lead time demand]])</f>
        <v>3953385.4673662232</v>
      </c>
      <c r="Z1986" s="59">
        <f>Table1[[#This Row],[Qty to purchase]]*Table1[[#This Row],[Std. Price ($)]]</f>
        <v>29646251.810662348</v>
      </c>
      <c r="AA1986" s="59"/>
      <c r="AB1986" s="59"/>
      <c r="AC1986" s="61">
        <f>Table1[[#This Row],[On Hand Stock (units)]]-(12*Table1[[#This Row],[APU
(units)]])</f>
        <v>-1143444.0111994217</v>
      </c>
      <c r="AD1986" s="64">
        <v>532515.60000000009</v>
      </c>
      <c r="AE1986" s="65">
        <f>AD1986*Table1[[#This Row],[Std. Price ($)]]</f>
        <v>3993309.4561668015</v>
      </c>
    </row>
    <row r="1987" spans="1:31" ht="18.5" x14ac:dyDescent="0.35">
      <c r="A1987" s="46">
        <v>87484.992835279321</v>
      </c>
      <c r="B1987" s="47">
        <v>5.2260340000000003</v>
      </c>
      <c r="C1987" s="47">
        <v>982692.53312015033</v>
      </c>
      <c r="D1987" s="47">
        <f>Table1[[#This Row],[On-Hand Stock ($)]]/Table1[[#This Row],[Std. Price ($)]]</f>
        <v>188037.91424245428</v>
      </c>
      <c r="E1987" s="48">
        <v>126260</v>
      </c>
      <c r="F1987" s="49">
        <v>0.8</v>
      </c>
      <c r="G1987" s="48">
        <v>1</v>
      </c>
      <c r="H1987" s="48">
        <v>0.31</v>
      </c>
      <c r="I1987" s="48">
        <v>76</v>
      </c>
      <c r="J1987" s="55">
        <f>Table1[[#This Row],[APU
(units)]]+(Table1[[#This Row],[APU Trend]]*Table1[[#This Row],[APU
(units)]])</f>
        <v>227268</v>
      </c>
      <c r="K1987" s="55" t="str">
        <f>IF(Table1[[#This Row],[On Hand Stock (units)]]&gt;J1987,"Yes","No")</f>
        <v>No</v>
      </c>
      <c r="L1987" s="55">
        <f>Table1[[#This Row],[Lead Time (days)]]/Table1[[#This Row],[S-OTD]]</f>
        <v>76</v>
      </c>
      <c r="M1987" s="55">
        <f>(Table1[[#This Row],[Demand variability (COV)]]/100)*E1987</f>
        <v>391.40600000000001</v>
      </c>
      <c r="N1987" s="55">
        <f>AVERAGE(Table1[[#This Row],[Lead Time (days)]],Table1[[#This Row],[Exp. Lead time]])</f>
        <v>76</v>
      </c>
      <c r="O1987" s="55">
        <f>(Table1[[#This Row],[Exp. Lead time]]-N1987)^2</f>
        <v>0</v>
      </c>
      <c r="P1987" s="55">
        <v>0</v>
      </c>
      <c r="Q1987" s="55">
        <f>1.64*SQRT(Table1[[#This Row],[Lead Time (days)]]*(M1987^2)+Table1[[#This Row],[APU
(units)]]*P1987)</f>
        <v>5596.005375657177</v>
      </c>
      <c r="R1987" s="58">
        <f>Table1[[#This Row],[Safety Stock]]+(E1987/30)*Table1[[#This Row],[Lead Time (days)]]</f>
        <v>325454.67204232386</v>
      </c>
      <c r="S1987" s="58" t="str">
        <f>IF(Table1[[#This Row],[On Hand Stock (units)]]&gt;R1987,"yes","no")</f>
        <v>no</v>
      </c>
      <c r="T1987" s="59">
        <f>Table1[[#This Row],[On Hand Stock (units)]]-J1987</f>
        <v>-39230.085757545719</v>
      </c>
      <c r="U1987" s="59">
        <f>Table1[[#This Row],[Exp. Lead time]]*Table1[[#This Row],[APU
(units)]]/30</f>
        <v>319858.66666666669</v>
      </c>
      <c r="V1987" s="59">
        <f>Table1[[#This Row],[On Hand Stock (units)]]+U1987</f>
        <v>507896.58090912097</v>
      </c>
      <c r="W1987" s="59" t="str">
        <f>IF(Table1[[#This Row],[On hand quantity after purchase]]&gt;Table1[[#This Row],[APU  Projection for oct]],"Yes","No")</f>
        <v>Yes</v>
      </c>
      <c r="X1987" s="59">
        <f>AE1987-Table1[[#This Row],[On Hand Stock (units)]]</f>
        <v>4958706.6979095461</v>
      </c>
      <c r="Y1987" s="59">
        <f>MAX(Table1[[#This Row],[Qty required to meet next quarter]],Table1[[#This Row],[MOQ/One lead time demand]])</f>
        <v>4958706.6979095461</v>
      </c>
      <c r="Z1987" s="59">
        <f>Table1[[#This Row],[Qty to purchase]]*Table1[[#This Row],[Std. Price ($)]]</f>
        <v>25914369.799303018</v>
      </c>
      <c r="AA1987" s="59"/>
      <c r="AB1987" s="59"/>
      <c r="AC1987" s="61">
        <f>Table1[[#This Row],[On Hand Stock (units)]]-(12*Table1[[#This Row],[APU
(units)]])</f>
        <v>-1327082.0857575457</v>
      </c>
      <c r="AD1987" s="64">
        <v>984828</v>
      </c>
      <c r="AE1987" s="65">
        <f>AD1987*Table1[[#This Row],[Std. Price ($)]]</f>
        <v>5146744.612152</v>
      </c>
    </row>
    <row r="1988" spans="1:31" ht="18.5" x14ac:dyDescent="0.35">
      <c r="A1988" s="46">
        <v>85728.693287159782</v>
      </c>
      <c r="B1988" s="47">
        <v>7.9064920000000001</v>
      </c>
      <c r="C1988" s="47">
        <v>194.46328481827305</v>
      </c>
      <c r="D1988" s="47">
        <f>Table1[[#This Row],[On-Hand Stock ($)]]/Table1[[#This Row],[Std. Price ($)]]</f>
        <v>24.595393863457151</v>
      </c>
      <c r="E1988" s="48">
        <v>130</v>
      </c>
      <c r="F1988" s="49">
        <v>-0.2</v>
      </c>
      <c r="G1988" s="48">
        <v>0.7</v>
      </c>
      <c r="H1988" s="48">
        <v>0.8</v>
      </c>
      <c r="I1988" s="48">
        <v>5</v>
      </c>
      <c r="J1988" s="55">
        <f>Table1[[#This Row],[APU
(units)]]+(Table1[[#This Row],[APU Trend]]*Table1[[#This Row],[APU
(units)]])</f>
        <v>104</v>
      </c>
      <c r="K1988" s="55" t="str">
        <f>IF(Table1[[#This Row],[On Hand Stock (units)]]&gt;J1988,"Yes","No")</f>
        <v>No</v>
      </c>
      <c r="L1988" s="55">
        <f>Table1[[#This Row],[Lead Time (days)]]/Table1[[#This Row],[S-OTD]]</f>
        <v>7.1428571428571432</v>
      </c>
      <c r="M1988" s="55">
        <f>(Table1[[#This Row],[Demand variability (COV)]]/100)*E1988</f>
        <v>1.04</v>
      </c>
      <c r="N1988" s="55">
        <f>AVERAGE(Table1[[#This Row],[Lead Time (days)]],Table1[[#This Row],[Exp. Lead time]])</f>
        <v>6.0714285714285712</v>
      </c>
      <c r="O1988" s="55">
        <f>(Table1[[#This Row],[Exp. Lead time]]-N1988)^2</f>
        <v>1.1479591836734708</v>
      </c>
      <c r="P1988" s="55">
        <v>1.1479591836734708</v>
      </c>
      <c r="Q1988" s="55">
        <f>1.64*SQRT(Table1[[#This Row],[Lead Time (days)]]*(M1988^2)+Table1[[#This Row],[APU
(units)]]*P1988)</f>
        <v>20.394288157546995</v>
      </c>
      <c r="R1988" s="58">
        <f>Table1[[#This Row],[Safety Stock]]+(E1988/30)*Table1[[#This Row],[Lead Time (days)]]</f>
        <v>42.06095482421366</v>
      </c>
      <c r="S1988" s="58" t="str">
        <f>IF(Table1[[#This Row],[On Hand Stock (units)]]&gt;R1988,"yes","no")</f>
        <v>no</v>
      </c>
      <c r="T1988" s="59">
        <f>Table1[[#This Row],[On Hand Stock (units)]]-J1988</f>
        <v>-79.404606136542853</v>
      </c>
      <c r="U1988" s="59">
        <f>Table1[[#This Row],[Exp. Lead time]]*Table1[[#This Row],[APU
(units)]]/30</f>
        <v>30.952380952380956</v>
      </c>
      <c r="V1988" s="59">
        <f>Table1[[#This Row],[On Hand Stock (units)]]+U1988</f>
        <v>55.54777481583811</v>
      </c>
      <c r="W1988" s="59" t="str">
        <f>IF(Table1[[#This Row],[On hand quantity after purchase]]&gt;Table1[[#This Row],[APU  Projection for oct]],"Yes","No")</f>
        <v>No</v>
      </c>
      <c r="X1988" s="59">
        <f>AE1988-Table1[[#This Row],[On Hand Stock (units)]]</f>
        <v>1825.523734136543</v>
      </c>
      <c r="Y1988" s="59">
        <f>MAX(Table1[[#This Row],[Qty required to meet next quarter]],Table1[[#This Row],[MOQ/One lead time demand]])</f>
        <v>1825.523734136543</v>
      </c>
      <c r="Z1988" s="59">
        <f>Table1[[#This Row],[Qty to purchase]]*Table1[[#This Row],[Std. Price ($)]]</f>
        <v>14433.488799760704</v>
      </c>
      <c r="AA1988" s="59"/>
      <c r="AB1988" s="59"/>
      <c r="AC1988" s="61">
        <f>Table1[[#This Row],[On Hand Stock (units)]]-(12*Table1[[#This Row],[APU
(units)]])</f>
        <v>-1535.404606136543</v>
      </c>
      <c r="AD1988" s="64">
        <v>234</v>
      </c>
      <c r="AE1988" s="65">
        <f>AD1988*Table1[[#This Row],[Std. Price ($)]]</f>
        <v>1850.119128</v>
      </c>
    </row>
    <row r="1989" spans="1:31" ht="18.5" x14ac:dyDescent="0.35">
      <c r="A1989" s="46">
        <v>13083.503330748592</v>
      </c>
      <c r="B1989" s="47">
        <v>7.3564920000000003</v>
      </c>
      <c r="C1989" s="47">
        <v>70.292127110715057</v>
      </c>
      <c r="D1989" s="47">
        <f>Table1[[#This Row],[On-Hand Stock ($)]]/Table1[[#This Row],[Std. Price ($)]]</f>
        <v>9.5551150073588147</v>
      </c>
      <c r="E1989" s="48">
        <v>50</v>
      </c>
      <c r="F1989" s="49">
        <v>0.5</v>
      </c>
      <c r="G1989" s="48">
        <v>0.7</v>
      </c>
      <c r="H1989" s="48">
        <v>0.8</v>
      </c>
      <c r="I1989" s="48">
        <v>5</v>
      </c>
      <c r="J1989" s="55">
        <f>Table1[[#This Row],[APU
(units)]]+(Table1[[#This Row],[APU Trend]]*Table1[[#This Row],[APU
(units)]])</f>
        <v>75</v>
      </c>
      <c r="K1989" s="55" t="str">
        <f>IF(Table1[[#This Row],[On Hand Stock (units)]]&gt;J1989,"Yes","No")</f>
        <v>No</v>
      </c>
      <c r="L1989" s="55">
        <f>Table1[[#This Row],[Lead Time (days)]]/Table1[[#This Row],[S-OTD]]</f>
        <v>7.1428571428571432</v>
      </c>
      <c r="M1989" s="55">
        <f>(Table1[[#This Row],[Demand variability (COV)]]/100)*E1989</f>
        <v>0.4</v>
      </c>
      <c r="N1989" s="55">
        <f>AVERAGE(Table1[[#This Row],[Lead Time (days)]],Table1[[#This Row],[Exp. Lead time]])</f>
        <v>6.0714285714285712</v>
      </c>
      <c r="O1989" s="55">
        <f>(Table1[[#This Row],[Exp. Lead time]]-N1989)^2</f>
        <v>1.1479591836734708</v>
      </c>
      <c r="P1989" s="55">
        <v>1.1479591836734708</v>
      </c>
      <c r="Q1989" s="55">
        <f>1.64*SQRT(Table1[[#This Row],[Lead Time (days)]]*(M1989^2)+Table1[[#This Row],[APU
(units)]]*P1989)</f>
        <v>12.511164255192574</v>
      </c>
      <c r="R1989" s="58">
        <f>Table1[[#This Row],[Safety Stock]]+(E1989/30)*Table1[[#This Row],[Lead Time (days)]]</f>
        <v>20.844497588525908</v>
      </c>
      <c r="S1989" s="58" t="str">
        <f>IF(Table1[[#This Row],[On Hand Stock (units)]]&gt;R1989,"yes","no")</f>
        <v>no</v>
      </c>
      <c r="T1989" s="59">
        <f>Table1[[#This Row],[On Hand Stock (units)]]-J1989</f>
        <v>-65.444884992641192</v>
      </c>
      <c r="U1989" s="59">
        <f>Table1[[#This Row],[Exp. Lead time]]*Table1[[#This Row],[APU
(units)]]/30</f>
        <v>11.904761904761905</v>
      </c>
      <c r="V1989" s="59">
        <f>Table1[[#This Row],[On Hand Stock (units)]]+U1989</f>
        <v>21.45987691212072</v>
      </c>
      <c r="W1989" s="59" t="str">
        <f>IF(Table1[[#This Row],[On hand quantity after purchase]]&gt;Table1[[#This Row],[APU  Projection for oct]],"Yes","No")</f>
        <v>No</v>
      </c>
      <c r="X1989" s="59">
        <f>AE1989-Table1[[#This Row],[On Hand Stock (units)]]</f>
        <v>2197.3924849926411</v>
      </c>
      <c r="Y1989" s="59">
        <f>MAX(Table1[[#This Row],[Qty required to meet next quarter]],Table1[[#This Row],[MOQ/One lead time demand]])</f>
        <v>2197.3924849926411</v>
      </c>
      <c r="Z1989" s="59">
        <f>Table1[[#This Row],[Qty to purchase]]*Table1[[#This Row],[Std. Price ($)]]</f>
        <v>16165.100236708486</v>
      </c>
      <c r="AA1989" s="59"/>
      <c r="AB1989" s="59"/>
      <c r="AC1989" s="61">
        <f>Table1[[#This Row],[On Hand Stock (units)]]-(12*Table1[[#This Row],[APU
(units)]])</f>
        <v>-590.44488499264116</v>
      </c>
      <c r="AD1989" s="64">
        <v>300</v>
      </c>
      <c r="AE1989" s="65">
        <f>AD1989*Table1[[#This Row],[Std. Price ($)]]</f>
        <v>2206.9476</v>
      </c>
    </row>
    <row r="1990" spans="1:31" ht="18.5" x14ac:dyDescent="0.35">
      <c r="A1990" s="46">
        <v>1610.023410888517</v>
      </c>
      <c r="B1990" s="47">
        <v>8.7840170000000004</v>
      </c>
      <c r="C1990" s="47">
        <v>29.511224979569803</v>
      </c>
      <c r="D1990" s="47">
        <f>Table1[[#This Row],[On-Hand Stock ($)]]/Table1[[#This Row],[Std. Price ($)]]</f>
        <v>3.3596502579138683</v>
      </c>
      <c r="E1990" s="48">
        <v>18</v>
      </c>
      <c r="F1990" s="49">
        <v>0.6</v>
      </c>
      <c r="G1990" s="48">
        <v>0.7</v>
      </c>
      <c r="H1990" s="48">
        <v>0.8</v>
      </c>
      <c r="I1990" s="48">
        <v>5</v>
      </c>
      <c r="J1990" s="55">
        <f>Table1[[#This Row],[APU
(units)]]+(Table1[[#This Row],[APU Trend]]*Table1[[#This Row],[APU
(units)]])</f>
        <v>28.799999999999997</v>
      </c>
      <c r="K1990" s="55" t="str">
        <f>IF(Table1[[#This Row],[On Hand Stock (units)]]&gt;J1990,"Yes","No")</f>
        <v>No</v>
      </c>
      <c r="L1990" s="55">
        <f>Table1[[#This Row],[Lead Time (days)]]/Table1[[#This Row],[S-OTD]]</f>
        <v>7.1428571428571432</v>
      </c>
      <c r="M1990" s="55">
        <f>(Table1[[#This Row],[Demand variability (COV)]]/100)*E1990</f>
        <v>0.14400000000000002</v>
      </c>
      <c r="N1990" s="55">
        <f>AVERAGE(Table1[[#This Row],[Lead Time (days)]],Table1[[#This Row],[Exp. Lead time]])</f>
        <v>6.0714285714285712</v>
      </c>
      <c r="O1990" s="55">
        <f>(Table1[[#This Row],[Exp. Lead time]]-N1990)^2</f>
        <v>1.1479591836734708</v>
      </c>
      <c r="P1990" s="55">
        <v>1.1479591836734708</v>
      </c>
      <c r="Q1990" s="55">
        <f>1.64*SQRT(Table1[[#This Row],[Lead Time (days)]]*(M1990^2)+Table1[[#This Row],[APU
(units)]]*P1990)</f>
        <v>7.4736052943239519</v>
      </c>
      <c r="R1990" s="58">
        <f>Table1[[#This Row],[Safety Stock]]+(E1990/30)*Table1[[#This Row],[Lead Time (days)]]</f>
        <v>10.473605294323953</v>
      </c>
      <c r="S1990" s="58" t="str">
        <f>IF(Table1[[#This Row],[On Hand Stock (units)]]&gt;R1990,"yes","no")</f>
        <v>no</v>
      </c>
      <c r="T1990" s="59">
        <f>Table1[[#This Row],[On Hand Stock (units)]]-J1990</f>
        <v>-25.440349742086127</v>
      </c>
      <c r="U1990" s="59">
        <f>Table1[[#This Row],[Exp. Lead time]]*Table1[[#This Row],[APU
(units)]]/30</f>
        <v>4.2857142857142865</v>
      </c>
      <c r="V1990" s="59">
        <f>Table1[[#This Row],[On Hand Stock (units)]]+U1990</f>
        <v>7.6453645436281548</v>
      </c>
      <c r="W1990" s="59" t="str">
        <f>IF(Table1[[#This Row],[On hand quantity after purchase]]&gt;Table1[[#This Row],[APU  Projection for oct]],"Yes","No")</f>
        <v>No</v>
      </c>
      <c r="X1990" s="59">
        <f>AE1990-Table1[[#This Row],[On Hand Stock (units)]]</f>
        <v>1040.181569342086</v>
      </c>
      <c r="Y1990" s="59">
        <f>MAX(Table1[[#This Row],[Qty required to meet next quarter]],Table1[[#This Row],[MOQ/One lead time demand]])</f>
        <v>1040.181569342086</v>
      </c>
      <c r="Z1990" s="59">
        <f>Table1[[#This Row],[Qty to purchase]]*Table1[[#This Row],[Std. Price ($)]]</f>
        <v>9136.9725881875638</v>
      </c>
      <c r="AA1990" s="59"/>
      <c r="AB1990" s="59"/>
      <c r="AC1990" s="61">
        <f>Table1[[#This Row],[On Hand Stock (units)]]-(12*Table1[[#This Row],[APU
(units)]])</f>
        <v>-212.64034974208613</v>
      </c>
      <c r="AD1990" s="64">
        <v>118.79999999999998</v>
      </c>
      <c r="AE1990" s="65">
        <f>AD1990*Table1[[#This Row],[Std. Price ($)]]</f>
        <v>1043.5412196</v>
      </c>
    </row>
    <row r="1991" spans="1:31" ht="18.5" x14ac:dyDescent="0.35">
      <c r="A1991" s="46">
        <v>4336.4123884265473</v>
      </c>
      <c r="B1991" s="47">
        <v>12.231109</v>
      </c>
      <c r="C1991" s="47">
        <v>74.927945372030649</v>
      </c>
      <c r="D1991" s="47">
        <f>Table1[[#This Row],[On-Hand Stock ($)]]/Table1[[#This Row],[Std. Price ($)]]</f>
        <v>6.1260140329082713</v>
      </c>
      <c r="E1991" s="48">
        <v>34</v>
      </c>
      <c r="F1991" s="49">
        <v>-0.6</v>
      </c>
      <c r="G1991" s="48">
        <v>0.7</v>
      </c>
      <c r="H1991" s="48">
        <v>0.8</v>
      </c>
      <c r="I1991" s="48">
        <v>5</v>
      </c>
      <c r="J1991" s="55">
        <f>Table1[[#This Row],[APU
(units)]]+(Table1[[#This Row],[APU Trend]]*Table1[[#This Row],[APU
(units)]])</f>
        <v>13.600000000000001</v>
      </c>
      <c r="K1991" s="55" t="str">
        <f>IF(Table1[[#This Row],[On Hand Stock (units)]]&gt;J1991,"Yes","No")</f>
        <v>No</v>
      </c>
      <c r="L1991" s="55">
        <f>Table1[[#This Row],[Lead Time (days)]]/Table1[[#This Row],[S-OTD]]</f>
        <v>7.1428571428571432</v>
      </c>
      <c r="M1991" s="55">
        <f>(Table1[[#This Row],[Demand variability (COV)]]/100)*E1991</f>
        <v>0.27200000000000002</v>
      </c>
      <c r="N1991" s="55">
        <f>AVERAGE(Table1[[#This Row],[Lead Time (days)]],Table1[[#This Row],[Exp. Lead time]])</f>
        <v>6.0714285714285712</v>
      </c>
      <c r="O1991" s="55">
        <f>(Table1[[#This Row],[Exp. Lead time]]-N1991)^2</f>
        <v>1.1479591836734708</v>
      </c>
      <c r="P1991" s="55">
        <v>1.1479591836734708</v>
      </c>
      <c r="Q1991" s="55">
        <f>1.64*SQRT(Table1[[#This Row],[Lead Time (days)]]*(M1991^2)+Table1[[#This Row],[APU
(units)]]*P1991)</f>
        <v>10.294254296736488</v>
      </c>
      <c r="R1991" s="58">
        <f>Table1[[#This Row],[Safety Stock]]+(E1991/30)*Table1[[#This Row],[Lead Time (days)]]</f>
        <v>15.960920963403154</v>
      </c>
      <c r="S1991" s="58" t="str">
        <f>IF(Table1[[#This Row],[On Hand Stock (units)]]&gt;R1991,"yes","no")</f>
        <v>no</v>
      </c>
      <c r="T1991" s="59">
        <f>Table1[[#This Row],[On Hand Stock (units)]]-J1991</f>
        <v>-7.4739859670917301</v>
      </c>
      <c r="U1991" s="59">
        <f>Table1[[#This Row],[Exp. Lead time]]*Table1[[#This Row],[APU
(units)]]/30</f>
        <v>8.0952380952380949</v>
      </c>
      <c r="V1991" s="59">
        <f>Table1[[#This Row],[On Hand Stock (units)]]+U1991</f>
        <v>14.221252128146366</v>
      </c>
      <c r="W1991" s="59" t="str">
        <f>IF(Table1[[#This Row],[On hand quantity after purchase]]&gt;Table1[[#This Row],[APU  Projection for oct]],"Yes","No")</f>
        <v>Yes</v>
      </c>
      <c r="X1991" s="59">
        <f>AE1991-Table1[[#This Row],[On Hand Stock (units)]]</f>
        <v>-255.64063763290818</v>
      </c>
      <c r="Y1991" s="59">
        <f>MAX(Table1[[#This Row],[Qty required to meet next quarter]],Table1[[#This Row],[MOQ/One lead time demand]])</f>
        <v>8.0952380952380949</v>
      </c>
      <c r="Z1991" s="59">
        <f>Table1[[#This Row],[Qty to purchase]]*Table1[[#This Row],[Std. Price ($)]]</f>
        <v>99.013739523809519</v>
      </c>
      <c r="AA1991" s="59"/>
      <c r="AB1991" s="59"/>
      <c r="AC1991" s="61">
        <f>Table1[[#This Row],[On Hand Stock (units)]]-(12*Table1[[#This Row],[APU
(units)]])</f>
        <v>-401.87398596709176</v>
      </c>
      <c r="AD1991" s="64">
        <v>-20.399999999999991</v>
      </c>
      <c r="AE1991" s="65">
        <f>AD1991*Table1[[#This Row],[Std. Price ($)]]</f>
        <v>-249.51462359999991</v>
      </c>
    </row>
    <row r="1992" spans="1:31" ht="18.5" x14ac:dyDescent="0.35">
      <c r="A1992" s="46">
        <v>36540.199186205828</v>
      </c>
      <c r="B1992" s="47">
        <v>5.0823739999999997</v>
      </c>
      <c r="C1992" s="47">
        <v>68.217252348877025</v>
      </c>
      <c r="D1992" s="47">
        <f>Table1[[#This Row],[On-Hand Stock ($)]]/Table1[[#This Row],[Std. Price ($)]]</f>
        <v>13.422320425233764</v>
      </c>
      <c r="E1992" s="48">
        <v>66</v>
      </c>
      <c r="F1992" s="49">
        <v>1.2</v>
      </c>
      <c r="G1992" s="48">
        <v>0.7</v>
      </c>
      <c r="H1992" s="48">
        <v>0.8</v>
      </c>
      <c r="I1992" s="48">
        <v>5</v>
      </c>
      <c r="J1992" s="55">
        <f>Table1[[#This Row],[APU
(units)]]+(Table1[[#This Row],[APU Trend]]*Table1[[#This Row],[APU
(units)]])</f>
        <v>145.19999999999999</v>
      </c>
      <c r="K1992" s="55" t="str">
        <f>IF(Table1[[#This Row],[On Hand Stock (units)]]&gt;J1992,"Yes","No")</f>
        <v>No</v>
      </c>
      <c r="L1992" s="55">
        <f>Table1[[#This Row],[Lead Time (days)]]/Table1[[#This Row],[S-OTD]]</f>
        <v>7.1428571428571432</v>
      </c>
      <c r="M1992" s="55">
        <f>(Table1[[#This Row],[Demand variability (COV)]]/100)*E1992</f>
        <v>0.52800000000000002</v>
      </c>
      <c r="N1992" s="55">
        <f>AVERAGE(Table1[[#This Row],[Lead Time (days)]],Table1[[#This Row],[Exp. Lead time]])</f>
        <v>6.0714285714285712</v>
      </c>
      <c r="O1992" s="55">
        <f>(Table1[[#This Row],[Exp. Lead time]]-N1992)^2</f>
        <v>1.1479591836734708</v>
      </c>
      <c r="P1992" s="55">
        <v>1.1479591836734708</v>
      </c>
      <c r="Q1992" s="55">
        <f>1.64*SQRT(Table1[[#This Row],[Lead Time (days)]]*(M1992^2)+Table1[[#This Row],[APU
(units)]]*P1992)</f>
        <v>14.405813221715011</v>
      </c>
      <c r="R1992" s="58">
        <f>Table1[[#This Row],[Safety Stock]]+(E1992/30)*Table1[[#This Row],[Lead Time (days)]]</f>
        <v>25.405813221715011</v>
      </c>
      <c r="S1992" s="58" t="str">
        <f>IF(Table1[[#This Row],[On Hand Stock (units)]]&gt;R1992,"yes","no")</f>
        <v>no</v>
      </c>
      <c r="T1992" s="59">
        <f>Table1[[#This Row],[On Hand Stock (units)]]-J1992</f>
        <v>-131.77767957476624</v>
      </c>
      <c r="U1992" s="59">
        <f>Table1[[#This Row],[Exp. Lead time]]*Table1[[#This Row],[APU
(units)]]/30</f>
        <v>15.714285714285715</v>
      </c>
      <c r="V1992" s="59">
        <f>Table1[[#This Row],[On Hand Stock (units)]]+U1992</f>
        <v>29.136606139519479</v>
      </c>
      <c r="W1992" s="59" t="str">
        <f>IF(Table1[[#This Row],[On hand quantity after purchase]]&gt;Table1[[#This Row],[APU  Projection for oct]],"Yes","No")</f>
        <v>No</v>
      </c>
      <c r="X1992" s="59">
        <f>AE1992-Table1[[#This Row],[On Hand Stock (units)]]</f>
        <v>3408.031856374766</v>
      </c>
      <c r="Y1992" s="59">
        <f>MAX(Table1[[#This Row],[Qty required to meet next quarter]],Table1[[#This Row],[MOQ/One lead time demand]])</f>
        <v>3408.031856374766</v>
      </c>
      <c r="Z1992" s="59">
        <f>Table1[[#This Row],[Qty to purchase]]*Table1[[#This Row],[Std. Price ($)]]</f>
        <v>17320.892498010842</v>
      </c>
      <c r="AA1992" s="59"/>
      <c r="AB1992" s="59"/>
      <c r="AC1992" s="61">
        <f>Table1[[#This Row],[On Hand Stock (units)]]-(12*Table1[[#This Row],[APU
(units)]])</f>
        <v>-778.57767957476619</v>
      </c>
      <c r="AD1992" s="64">
        <v>673.2</v>
      </c>
      <c r="AE1992" s="65">
        <f>AD1992*Table1[[#This Row],[Std. Price ($)]]</f>
        <v>3421.4541767999999</v>
      </c>
    </row>
    <row r="1993" spans="1:31" ht="18.5" x14ac:dyDescent="0.35">
      <c r="A1993" s="46">
        <v>84554.932034279569</v>
      </c>
      <c r="B1993" s="47">
        <v>15.000414000000001</v>
      </c>
      <c r="C1993" s="47">
        <v>26.57067510170199</v>
      </c>
      <c r="D1993" s="47">
        <f>Table1[[#This Row],[On-Hand Stock ($)]]/Table1[[#This Row],[Std. Price ($)]]</f>
        <v>1.7713294514206066</v>
      </c>
      <c r="E1993" s="48">
        <v>10</v>
      </c>
      <c r="F1993" s="49">
        <v>0.8</v>
      </c>
      <c r="G1993" s="48">
        <v>0.7</v>
      </c>
      <c r="H1993" s="48">
        <v>0.8</v>
      </c>
      <c r="I1993" s="48">
        <v>5</v>
      </c>
      <c r="J1993" s="55">
        <f>Table1[[#This Row],[APU
(units)]]+(Table1[[#This Row],[APU Trend]]*Table1[[#This Row],[APU
(units)]])</f>
        <v>18</v>
      </c>
      <c r="K1993" s="55" t="str">
        <f>IF(Table1[[#This Row],[On Hand Stock (units)]]&gt;J1993,"Yes","No")</f>
        <v>No</v>
      </c>
      <c r="L1993" s="55">
        <f>Table1[[#This Row],[Lead Time (days)]]/Table1[[#This Row],[S-OTD]]</f>
        <v>7.1428571428571432</v>
      </c>
      <c r="M1993" s="55">
        <f>(Table1[[#This Row],[Demand variability (COV)]]/100)*E1993</f>
        <v>0.08</v>
      </c>
      <c r="N1993" s="55">
        <f>AVERAGE(Table1[[#This Row],[Lead Time (days)]],Table1[[#This Row],[Exp. Lead time]])</f>
        <v>6.0714285714285712</v>
      </c>
      <c r="O1993" s="55">
        <f>(Table1[[#This Row],[Exp. Lead time]]-N1993)^2</f>
        <v>1.1479591836734708</v>
      </c>
      <c r="P1993" s="55">
        <v>1.1479591836734708</v>
      </c>
      <c r="Q1993" s="55">
        <f>1.64*SQRT(Table1[[#This Row],[Lead Time (days)]]*(M1993^2)+Table1[[#This Row],[APU
(units)]]*P1993)</f>
        <v>5.5643128420391381</v>
      </c>
      <c r="R1993" s="58">
        <f>Table1[[#This Row],[Safety Stock]]+(E1993/30)*Table1[[#This Row],[Lead Time (days)]]</f>
        <v>7.2309795087058042</v>
      </c>
      <c r="S1993" s="58" t="str">
        <f>IF(Table1[[#This Row],[On Hand Stock (units)]]&gt;R1993,"yes","no")</f>
        <v>no</v>
      </c>
      <c r="T1993" s="59">
        <f>Table1[[#This Row],[On Hand Stock (units)]]-J1993</f>
        <v>-16.228670548579395</v>
      </c>
      <c r="U1993" s="59">
        <f>Table1[[#This Row],[Exp. Lead time]]*Table1[[#This Row],[APU
(units)]]/30</f>
        <v>2.3809523809523809</v>
      </c>
      <c r="V1993" s="59">
        <f>Table1[[#This Row],[On Hand Stock (units)]]+U1993</f>
        <v>4.1522818323729878</v>
      </c>
      <c r="W1993" s="59" t="str">
        <f>IF(Table1[[#This Row],[On hand quantity after purchase]]&gt;Table1[[#This Row],[APU  Projection for oct]],"Yes","No")</f>
        <v>No</v>
      </c>
      <c r="X1993" s="59">
        <f>AE1993-Table1[[#This Row],[On Hand Stock (units)]]</f>
        <v>1168.2609625485795</v>
      </c>
      <c r="Y1993" s="59">
        <f>MAX(Table1[[#This Row],[Qty required to meet next quarter]],Table1[[#This Row],[MOQ/One lead time demand]])</f>
        <v>1168.2609625485795</v>
      </c>
      <c r="Z1993" s="59">
        <f>Table1[[#This Row],[Qty to purchase]]*Table1[[#This Row],[Std. Price ($)]]</f>
        <v>17524.398098267189</v>
      </c>
      <c r="AA1993" s="59"/>
      <c r="AB1993" s="59"/>
      <c r="AC1993" s="61">
        <f>Table1[[#This Row],[On Hand Stock (units)]]-(12*Table1[[#This Row],[APU
(units)]])</f>
        <v>-118.22867054857939</v>
      </c>
      <c r="AD1993" s="64">
        <v>78</v>
      </c>
      <c r="AE1993" s="65">
        <f>AD1993*Table1[[#This Row],[Std. Price ($)]]</f>
        <v>1170.0322920000001</v>
      </c>
    </row>
    <row r="1994" spans="1:31" ht="18.5" x14ac:dyDescent="0.35">
      <c r="A1994" s="46">
        <v>82987.783965488808</v>
      </c>
      <c r="B1994" s="47">
        <v>21.981377000000002</v>
      </c>
      <c r="C1994" s="47">
        <v>37.997734673969099</v>
      </c>
      <c r="D1994" s="47">
        <f>Table1[[#This Row],[On-Hand Stock ($)]]/Table1[[#This Row],[Std. Price ($)]]</f>
        <v>1.7286330457809398</v>
      </c>
      <c r="E1994" s="48">
        <v>10</v>
      </c>
      <c r="F1994" s="49">
        <v>1.5</v>
      </c>
      <c r="G1994" s="48">
        <v>0.7</v>
      </c>
      <c r="H1994" s="48">
        <v>0.8</v>
      </c>
      <c r="I1994" s="48">
        <v>5</v>
      </c>
      <c r="J1994" s="55">
        <f>Table1[[#This Row],[APU
(units)]]+(Table1[[#This Row],[APU Trend]]*Table1[[#This Row],[APU
(units)]])</f>
        <v>25</v>
      </c>
      <c r="K1994" s="55" t="str">
        <f>IF(Table1[[#This Row],[On Hand Stock (units)]]&gt;J1994,"Yes","No")</f>
        <v>No</v>
      </c>
      <c r="L1994" s="55">
        <f>Table1[[#This Row],[Lead Time (days)]]/Table1[[#This Row],[S-OTD]]</f>
        <v>7.1428571428571432</v>
      </c>
      <c r="M1994" s="55">
        <f>(Table1[[#This Row],[Demand variability (COV)]]/100)*E1994</f>
        <v>0.08</v>
      </c>
      <c r="N1994" s="55">
        <f>AVERAGE(Table1[[#This Row],[Lead Time (days)]],Table1[[#This Row],[Exp. Lead time]])</f>
        <v>6.0714285714285712</v>
      </c>
      <c r="O1994" s="55">
        <f>(Table1[[#This Row],[Exp. Lead time]]-N1994)^2</f>
        <v>1.1479591836734708</v>
      </c>
      <c r="P1994" s="55">
        <v>1.1479591836734708</v>
      </c>
      <c r="Q1994" s="55">
        <f>1.64*SQRT(Table1[[#This Row],[Lead Time (days)]]*(M1994^2)+Table1[[#This Row],[APU
(units)]]*P1994)</f>
        <v>5.5643128420391381</v>
      </c>
      <c r="R1994" s="58">
        <f>Table1[[#This Row],[Safety Stock]]+(E1994/30)*Table1[[#This Row],[Lead Time (days)]]</f>
        <v>7.2309795087058042</v>
      </c>
      <c r="S1994" s="58" t="str">
        <f>IF(Table1[[#This Row],[On Hand Stock (units)]]&gt;R1994,"yes","no")</f>
        <v>no</v>
      </c>
      <c r="T1994" s="59">
        <f>Table1[[#This Row],[On Hand Stock (units)]]-J1994</f>
        <v>-23.271366954219062</v>
      </c>
      <c r="U1994" s="59">
        <f>Table1[[#This Row],[Exp. Lead time]]*Table1[[#This Row],[APU
(units)]]/30</f>
        <v>2.3809523809523809</v>
      </c>
      <c r="V1994" s="59">
        <f>Table1[[#This Row],[On Hand Stock (units)]]+U1994</f>
        <v>4.1095854267333207</v>
      </c>
      <c r="W1994" s="59" t="str">
        <f>IF(Table1[[#This Row],[On hand quantity after purchase]]&gt;Table1[[#This Row],[APU  Projection for oct]],"Yes","No")</f>
        <v>No</v>
      </c>
      <c r="X1994" s="59">
        <f>AE1994-Table1[[#This Row],[On Hand Stock (units)]]</f>
        <v>2636.0366069542192</v>
      </c>
      <c r="Y1994" s="59">
        <f>MAX(Table1[[#This Row],[Qty required to meet next quarter]],Table1[[#This Row],[MOQ/One lead time demand]])</f>
        <v>2636.0366069542192</v>
      </c>
      <c r="Z1994" s="59">
        <f>Table1[[#This Row],[Qty to purchase]]*Table1[[#This Row],[Std. Price ($)]]</f>
        <v>57943.714443261517</v>
      </c>
      <c r="AA1994" s="59"/>
      <c r="AB1994" s="59"/>
      <c r="AC1994" s="61">
        <f>Table1[[#This Row],[On Hand Stock (units)]]-(12*Table1[[#This Row],[APU
(units)]])</f>
        <v>-118.27136695421906</v>
      </c>
      <c r="AD1994" s="64">
        <v>120</v>
      </c>
      <c r="AE1994" s="65">
        <f>AD1994*Table1[[#This Row],[Std. Price ($)]]</f>
        <v>2637.7652400000002</v>
      </c>
    </row>
    <row r="1995" spans="1:31" ht="18.5" x14ac:dyDescent="0.35">
      <c r="A1995" s="46">
        <v>16821.957136845391</v>
      </c>
      <c r="B1995" s="47">
        <v>11.724559000000001</v>
      </c>
      <c r="C1995" s="47">
        <v>173.90941309760973</v>
      </c>
      <c r="D1995" s="47">
        <f>Table1[[#This Row],[On-Hand Stock ($)]]/Table1[[#This Row],[Std. Price ($)]]</f>
        <v>14.832917220819112</v>
      </c>
      <c r="E1995" s="48">
        <v>82</v>
      </c>
      <c r="F1995" s="49">
        <v>-0.4</v>
      </c>
      <c r="G1995" s="48">
        <v>0.7</v>
      </c>
      <c r="H1995" s="48">
        <v>0.8</v>
      </c>
      <c r="I1995" s="48">
        <v>5</v>
      </c>
      <c r="J1995" s="55">
        <f>Table1[[#This Row],[APU
(units)]]+(Table1[[#This Row],[APU Trend]]*Table1[[#This Row],[APU
(units)]])</f>
        <v>49.199999999999996</v>
      </c>
      <c r="K1995" s="55" t="str">
        <f>IF(Table1[[#This Row],[On Hand Stock (units)]]&gt;J1995,"Yes","No")</f>
        <v>No</v>
      </c>
      <c r="L1995" s="55">
        <f>Table1[[#This Row],[Lead Time (days)]]/Table1[[#This Row],[S-OTD]]</f>
        <v>7.1428571428571432</v>
      </c>
      <c r="M1995" s="55">
        <f>(Table1[[#This Row],[Demand variability (COV)]]/100)*E1995</f>
        <v>0.65600000000000003</v>
      </c>
      <c r="N1995" s="55">
        <f>AVERAGE(Table1[[#This Row],[Lead Time (days)]],Table1[[#This Row],[Exp. Lead time]])</f>
        <v>6.0714285714285712</v>
      </c>
      <c r="O1995" s="55">
        <f>(Table1[[#This Row],[Exp. Lead time]]-N1995)^2</f>
        <v>1.1479591836734708</v>
      </c>
      <c r="P1995" s="55">
        <v>1.1479591836734708</v>
      </c>
      <c r="Q1995" s="55">
        <f>1.64*SQRT(Table1[[#This Row],[Lead Time (days)]]*(M1995^2)+Table1[[#This Row],[APU
(units)]]*P1995)</f>
        <v>16.092431208536194</v>
      </c>
      <c r="R1995" s="58">
        <f>Table1[[#This Row],[Safety Stock]]+(E1995/30)*Table1[[#This Row],[Lead Time (days)]]</f>
        <v>29.759097875202862</v>
      </c>
      <c r="S1995" s="58" t="str">
        <f>IF(Table1[[#This Row],[On Hand Stock (units)]]&gt;R1995,"yes","no")</f>
        <v>no</v>
      </c>
      <c r="T1995" s="59">
        <f>Table1[[#This Row],[On Hand Stock (units)]]-J1995</f>
        <v>-34.367082779180883</v>
      </c>
      <c r="U1995" s="59">
        <f>Table1[[#This Row],[Exp. Lead time]]*Table1[[#This Row],[APU
(units)]]/30</f>
        <v>19.523809523809526</v>
      </c>
      <c r="V1995" s="59">
        <f>Table1[[#This Row],[On Hand Stock (units)]]+U1995</f>
        <v>34.356726744628638</v>
      </c>
      <c r="W1995" s="59" t="str">
        <f>IF(Table1[[#This Row],[On hand quantity after purchase]]&gt;Table1[[#This Row],[APU  Projection for oct]],"Yes","No")</f>
        <v>No</v>
      </c>
      <c r="X1995" s="59">
        <f>AE1995-Table1[[#This Row],[On Hand Stock (units)]]</f>
        <v>562.01538557918059</v>
      </c>
      <c r="Y1995" s="59">
        <f>MAX(Table1[[#This Row],[Qty required to meet next quarter]],Table1[[#This Row],[MOQ/One lead time demand]])</f>
        <v>562.01538557918059</v>
      </c>
      <c r="Z1995" s="59">
        <f>Table1[[#This Row],[Qty to purchase]]*Table1[[#This Row],[Std. Price ($)]]</f>
        <v>6589.3825471308528</v>
      </c>
      <c r="AA1995" s="59"/>
      <c r="AB1995" s="59"/>
      <c r="AC1995" s="61">
        <f>Table1[[#This Row],[On Hand Stock (units)]]-(12*Table1[[#This Row],[APU
(units)]])</f>
        <v>-969.16708277918087</v>
      </c>
      <c r="AD1995" s="64">
        <v>49.199999999999974</v>
      </c>
      <c r="AE1995" s="65">
        <f>AD1995*Table1[[#This Row],[Std. Price ($)]]</f>
        <v>576.84830279999971</v>
      </c>
    </row>
    <row r="1996" spans="1:31" ht="18.5" x14ac:dyDescent="0.35">
      <c r="A1996" s="46">
        <v>66097.56462645602</v>
      </c>
      <c r="B1996" s="47">
        <v>11.964436000000003</v>
      </c>
      <c r="C1996" s="47">
        <v>21.601116966801069</v>
      </c>
      <c r="D1996" s="47">
        <f>Table1[[#This Row],[On-Hand Stock ($)]]/Table1[[#This Row],[Std. Price ($)]]</f>
        <v>1.8054438142174911</v>
      </c>
      <c r="E1996" s="48">
        <v>10</v>
      </c>
      <c r="F1996" s="49">
        <v>-0.6</v>
      </c>
      <c r="G1996" s="48">
        <v>0.7</v>
      </c>
      <c r="H1996" s="48">
        <v>0.8</v>
      </c>
      <c r="I1996" s="48">
        <v>5</v>
      </c>
      <c r="J1996" s="55">
        <f>Table1[[#This Row],[APU
(units)]]+(Table1[[#This Row],[APU Trend]]*Table1[[#This Row],[APU
(units)]])</f>
        <v>4</v>
      </c>
      <c r="K1996" s="55" t="str">
        <f>IF(Table1[[#This Row],[On Hand Stock (units)]]&gt;J1996,"Yes","No")</f>
        <v>No</v>
      </c>
      <c r="L1996" s="55">
        <f>Table1[[#This Row],[Lead Time (days)]]/Table1[[#This Row],[S-OTD]]</f>
        <v>7.1428571428571432</v>
      </c>
      <c r="M1996" s="55">
        <f>(Table1[[#This Row],[Demand variability (COV)]]/100)*E1996</f>
        <v>0.08</v>
      </c>
      <c r="N1996" s="55">
        <f>AVERAGE(Table1[[#This Row],[Lead Time (days)]],Table1[[#This Row],[Exp. Lead time]])</f>
        <v>6.0714285714285712</v>
      </c>
      <c r="O1996" s="55">
        <f>(Table1[[#This Row],[Exp. Lead time]]-N1996)^2</f>
        <v>1.1479591836734708</v>
      </c>
      <c r="P1996" s="55">
        <v>1.1479591836734708</v>
      </c>
      <c r="Q1996" s="55">
        <f>1.64*SQRT(Table1[[#This Row],[Lead Time (days)]]*(M1996^2)+Table1[[#This Row],[APU
(units)]]*P1996)</f>
        <v>5.5643128420391381</v>
      </c>
      <c r="R1996" s="58">
        <f>Table1[[#This Row],[Safety Stock]]+(E1996/30)*Table1[[#This Row],[Lead Time (days)]]</f>
        <v>7.2309795087058042</v>
      </c>
      <c r="S1996" s="58" t="str">
        <f>IF(Table1[[#This Row],[On Hand Stock (units)]]&gt;R1996,"yes","no")</f>
        <v>no</v>
      </c>
      <c r="T1996" s="59">
        <f>Table1[[#This Row],[On Hand Stock (units)]]-J1996</f>
        <v>-2.1945561857825089</v>
      </c>
      <c r="U1996" s="59">
        <f>Table1[[#This Row],[Exp. Lead time]]*Table1[[#This Row],[APU
(units)]]/30</f>
        <v>2.3809523809523809</v>
      </c>
      <c r="V1996" s="59">
        <f>Table1[[#This Row],[On Hand Stock (units)]]+U1996</f>
        <v>4.1863961951698716</v>
      </c>
      <c r="W1996" s="59" t="str">
        <f>IF(Table1[[#This Row],[On hand quantity after purchase]]&gt;Table1[[#This Row],[APU  Projection for oct]],"Yes","No")</f>
        <v>Yes</v>
      </c>
      <c r="X1996" s="59">
        <f>AE1996-Table1[[#This Row],[On Hand Stock (units)]]</f>
        <v>-73.592059814217507</v>
      </c>
      <c r="Y1996" s="59">
        <f>MAX(Table1[[#This Row],[Qty required to meet next quarter]],Table1[[#This Row],[MOQ/One lead time demand]])</f>
        <v>2.3809523809523809</v>
      </c>
      <c r="Z1996" s="59">
        <f>Table1[[#This Row],[Qty to purchase]]*Table1[[#This Row],[Std. Price ($)]]</f>
        <v>28.486752380952389</v>
      </c>
      <c r="AA1996" s="59"/>
      <c r="AB1996" s="59"/>
      <c r="AC1996" s="61">
        <f>Table1[[#This Row],[On Hand Stock (units)]]-(12*Table1[[#This Row],[APU
(units)]])</f>
        <v>-118.1945561857825</v>
      </c>
      <c r="AD1996" s="64">
        <v>-6</v>
      </c>
      <c r="AE1996" s="65">
        <f>AD1996*Table1[[#This Row],[Std. Price ($)]]</f>
        <v>-71.786616000000009</v>
      </c>
    </row>
    <row r="1997" spans="1:31" ht="18.5" x14ac:dyDescent="0.35">
      <c r="A1997" s="46">
        <v>10529.673404726358</v>
      </c>
      <c r="B1997" s="47">
        <v>8.0478970000000007</v>
      </c>
      <c r="C1997" s="47">
        <v>15.190178465894039</v>
      </c>
      <c r="D1997" s="47">
        <f>Table1[[#This Row],[On-Hand Stock ($)]]/Table1[[#This Row],[Std. Price ($)]]</f>
        <v>1.8874717787633264</v>
      </c>
      <c r="E1997" s="48">
        <v>10</v>
      </c>
      <c r="F1997" s="49">
        <v>1.2</v>
      </c>
      <c r="G1997" s="48">
        <v>0.7</v>
      </c>
      <c r="H1997" s="48">
        <v>0.8</v>
      </c>
      <c r="I1997" s="48">
        <v>5</v>
      </c>
      <c r="J1997" s="55">
        <f>Table1[[#This Row],[APU
(units)]]+(Table1[[#This Row],[APU Trend]]*Table1[[#This Row],[APU
(units)]])</f>
        <v>22</v>
      </c>
      <c r="K1997" s="55" t="str">
        <f>IF(Table1[[#This Row],[On Hand Stock (units)]]&gt;J1997,"Yes","No")</f>
        <v>No</v>
      </c>
      <c r="L1997" s="55">
        <f>Table1[[#This Row],[Lead Time (days)]]/Table1[[#This Row],[S-OTD]]</f>
        <v>7.1428571428571432</v>
      </c>
      <c r="M1997" s="55">
        <f>(Table1[[#This Row],[Demand variability (COV)]]/100)*E1997</f>
        <v>0.08</v>
      </c>
      <c r="N1997" s="55">
        <f>AVERAGE(Table1[[#This Row],[Lead Time (days)]],Table1[[#This Row],[Exp. Lead time]])</f>
        <v>6.0714285714285712</v>
      </c>
      <c r="O1997" s="55">
        <f>(Table1[[#This Row],[Exp. Lead time]]-N1997)^2</f>
        <v>1.1479591836734708</v>
      </c>
      <c r="P1997" s="55">
        <v>1.1479591836734708</v>
      </c>
      <c r="Q1997" s="55">
        <f>1.64*SQRT(Table1[[#This Row],[Lead Time (days)]]*(M1997^2)+Table1[[#This Row],[APU
(units)]]*P1997)</f>
        <v>5.5643128420391381</v>
      </c>
      <c r="R1997" s="58">
        <f>Table1[[#This Row],[Safety Stock]]+(E1997/30)*Table1[[#This Row],[Lead Time (days)]]</f>
        <v>7.2309795087058042</v>
      </c>
      <c r="S1997" s="58" t="str">
        <f>IF(Table1[[#This Row],[On Hand Stock (units)]]&gt;R1997,"yes","no")</f>
        <v>no</v>
      </c>
      <c r="T1997" s="59">
        <f>Table1[[#This Row],[On Hand Stock (units)]]-J1997</f>
        <v>-20.112528221236673</v>
      </c>
      <c r="U1997" s="59">
        <f>Table1[[#This Row],[Exp. Lead time]]*Table1[[#This Row],[APU
(units)]]/30</f>
        <v>2.3809523809523809</v>
      </c>
      <c r="V1997" s="59">
        <f>Table1[[#This Row],[On Hand Stock (units)]]+U1997</f>
        <v>4.2684241597157069</v>
      </c>
      <c r="W1997" s="59" t="str">
        <f>IF(Table1[[#This Row],[On hand quantity after purchase]]&gt;Table1[[#This Row],[APU  Projection for oct]],"Yes","No")</f>
        <v>No</v>
      </c>
      <c r="X1997" s="59">
        <f>AE1997-Table1[[#This Row],[On Hand Stock (units)]]</f>
        <v>818.99802222123674</v>
      </c>
      <c r="Y1997" s="59">
        <f>MAX(Table1[[#This Row],[Qty required to meet next quarter]],Table1[[#This Row],[MOQ/One lead time demand]])</f>
        <v>818.99802222123674</v>
      </c>
      <c r="Z1997" s="59">
        <f>Table1[[#This Row],[Qty to purchase]]*Table1[[#This Row],[Std. Price ($)]]</f>
        <v>6591.2117260402247</v>
      </c>
      <c r="AA1997" s="59"/>
      <c r="AB1997" s="59"/>
      <c r="AC1997" s="61">
        <f>Table1[[#This Row],[On Hand Stock (units)]]-(12*Table1[[#This Row],[APU
(units)]])</f>
        <v>-118.11252822123667</v>
      </c>
      <c r="AD1997" s="64">
        <v>102</v>
      </c>
      <c r="AE1997" s="65">
        <f>AD1997*Table1[[#This Row],[Std. Price ($)]]</f>
        <v>820.88549400000011</v>
      </c>
    </row>
    <row r="1998" spans="1:31" ht="18.5" x14ac:dyDescent="0.35">
      <c r="A1998" s="46">
        <v>14561.625878350382</v>
      </c>
      <c r="B1998" s="47">
        <v>29.683544000000005</v>
      </c>
      <c r="C1998" s="47">
        <v>50.605324936881217</v>
      </c>
      <c r="D1998" s="47">
        <f>Table1[[#This Row],[On-Hand Stock ($)]]/Table1[[#This Row],[Std. Price ($)]]</f>
        <v>1.704827595279095</v>
      </c>
      <c r="E1998" s="48">
        <v>10</v>
      </c>
      <c r="F1998" s="49">
        <v>1.5</v>
      </c>
      <c r="G1998" s="48">
        <v>0.7</v>
      </c>
      <c r="H1998" s="48">
        <v>0.8</v>
      </c>
      <c r="I1998" s="48">
        <v>5</v>
      </c>
      <c r="J1998" s="55">
        <f>Table1[[#This Row],[APU
(units)]]+(Table1[[#This Row],[APU Trend]]*Table1[[#This Row],[APU
(units)]])</f>
        <v>25</v>
      </c>
      <c r="K1998" s="55" t="str">
        <f>IF(Table1[[#This Row],[On Hand Stock (units)]]&gt;J1998,"Yes","No")</f>
        <v>No</v>
      </c>
      <c r="L1998" s="55">
        <f>Table1[[#This Row],[Lead Time (days)]]/Table1[[#This Row],[S-OTD]]</f>
        <v>7.1428571428571432</v>
      </c>
      <c r="M1998" s="55">
        <f>(Table1[[#This Row],[Demand variability (COV)]]/100)*E1998</f>
        <v>0.08</v>
      </c>
      <c r="N1998" s="55">
        <f>AVERAGE(Table1[[#This Row],[Lead Time (days)]],Table1[[#This Row],[Exp. Lead time]])</f>
        <v>6.0714285714285712</v>
      </c>
      <c r="O1998" s="55">
        <f>(Table1[[#This Row],[Exp. Lead time]]-N1998)^2</f>
        <v>1.1479591836734708</v>
      </c>
      <c r="P1998" s="55">
        <v>1.1479591836734708</v>
      </c>
      <c r="Q1998" s="55">
        <f>1.64*SQRT(Table1[[#This Row],[Lead Time (days)]]*(M1998^2)+Table1[[#This Row],[APU
(units)]]*P1998)</f>
        <v>5.5643128420391381</v>
      </c>
      <c r="R1998" s="58">
        <f>Table1[[#This Row],[Safety Stock]]+(E1998/30)*Table1[[#This Row],[Lead Time (days)]]</f>
        <v>7.2309795087058042</v>
      </c>
      <c r="S1998" s="58" t="str">
        <f>IF(Table1[[#This Row],[On Hand Stock (units)]]&gt;R1998,"yes","no")</f>
        <v>no</v>
      </c>
      <c r="T1998" s="59">
        <f>Table1[[#This Row],[On Hand Stock (units)]]-J1998</f>
        <v>-23.295172404720905</v>
      </c>
      <c r="U1998" s="59">
        <f>Table1[[#This Row],[Exp. Lead time]]*Table1[[#This Row],[APU
(units)]]/30</f>
        <v>2.3809523809523809</v>
      </c>
      <c r="V1998" s="59">
        <f>Table1[[#This Row],[On Hand Stock (units)]]+U1998</f>
        <v>4.0857799762314757</v>
      </c>
      <c r="W1998" s="59" t="str">
        <f>IF(Table1[[#This Row],[On hand quantity after purchase]]&gt;Table1[[#This Row],[APU  Projection for oct]],"Yes","No")</f>
        <v>No</v>
      </c>
      <c r="X1998" s="59">
        <f>AE1998-Table1[[#This Row],[On Hand Stock (units)]]</f>
        <v>3560.3204524047214</v>
      </c>
      <c r="Y1998" s="59">
        <f>MAX(Table1[[#This Row],[Qty required to meet next quarter]],Table1[[#This Row],[MOQ/One lead time demand]])</f>
        <v>3560.3204524047214</v>
      </c>
      <c r="Z1998" s="59">
        <f>Table1[[#This Row],[Qty to purchase]]*Table1[[#This Row],[Std. Price ($)]]</f>
        <v>105682.92880305547</v>
      </c>
      <c r="AA1998" s="59"/>
      <c r="AB1998" s="59"/>
      <c r="AC1998" s="61">
        <f>Table1[[#This Row],[On Hand Stock (units)]]-(12*Table1[[#This Row],[APU
(units)]])</f>
        <v>-118.2951724047209</v>
      </c>
      <c r="AD1998" s="64">
        <v>120</v>
      </c>
      <c r="AE1998" s="65">
        <f>AD1998*Table1[[#This Row],[Std. Price ($)]]</f>
        <v>3562.0252800000007</v>
      </c>
    </row>
    <row r="1999" spans="1:31" ht="18.5" x14ac:dyDescent="0.35">
      <c r="A1999" s="46">
        <v>66951.123657048011</v>
      </c>
      <c r="B1999" s="47">
        <v>7.4141760000000012</v>
      </c>
      <c r="C1999" s="47">
        <v>311.36264964036343</v>
      </c>
      <c r="D1999" s="47">
        <f>Table1[[#This Row],[On-Hand Stock ($)]]/Table1[[#This Row],[Std. Price ($)]]</f>
        <v>41.995583816780638</v>
      </c>
      <c r="E1999" s="48">
        <v>220</v>
      </c>
      <c r="F1999" s="49">
        <v>-0.2</v>
      </c>
      <c r="G1999" s="48">
        <v>0.7</v>
      </c>
      <c r="H1999" s="48">
        <v>0.8</v>
      </c>
      <c r="I1999" s="48">
        <v>5</v>
      </c>
      <c r="J1999" s="55">
        <f>Table1[[#This Row],[APU
(units)]]+(Table1[[#This Row],[APU Trend]]*Table1[[#This Row],[APU
(units)]])</f>
        <v>176</v>
      </c>
      <c r="K1999" s="55" t="str">
        <f>IF(Table1[[#This Row],[On Hand Stock (units)]]&gt;J1999,"Yes","No")</f>
        <v>No</v>
      </c>
      <c r="L1999" s="55">
        <f>Table1[[#This Row],[Lead Time (days)]]/Table1[[#This Row],[S-OTD]]</f>
        <v>7.1428571428571432</v>
      </c>
      <c r="M1999" s="55">
        <f>(Table1[[#This Row],[Demand variability (COV)]]/100)*E1999</f>
        <v>1.76</v>
      </c>
      <c r="N1999" s="55">
        <f>AVERAGE(Table1[[#This Row],[Lead Time (days)]],Table1[[#This Row],[Exp. Lead time]])</f>
        <v>6.0714285714285712</v>
      </c>
      <c r="O1999" s="55">
        <f>(Table1[[#This Row],[Exp. Lead time]]-N1999)^2</f>
        <v>1.1479591836734708</v>
      </c>
      <c r="P1999" s="55">
        <v>1.1479591836734708</v>
      </c>
      <c r="Q1999" s="55">
        <f>1.64*SQRT(Table1[[#This Row],[Lead Time (days)]]*(M1999^2)+Table1[[#This Row],[APU
(units)]]*P1999)</f>
        <v>26.849911532252705</v>
      </c>
      <c r="R1999" s="58">
        <f>Table1[[#This Row],[Safety Stock]]+(E1999/30)*Table1[[#This Row],[Lead Time (days)]]</f>
        <v>63.516578198919369</v>
      </c>
      <c r="S1999" s="58" t="str">
        <f>IF(Table1[[#This Row],[On Hand Stock (units)]]&gt;R1999,"yes","no")</f>
        <v>no</v>
      </c>
      <c r="T1999" s="59">
        <f>Table1[[#This Row],[On Hand Stock (units)]]-J1999</f>
        <v>-134.00441618321935</v>
      </c>
      <c r="U1999" s="59">
        <f>Table1[[#This Row],[Exp. Lead time]]*Table1[[#This Row],[APU
(units)]]/30</f>
        <v>52.380952380952387</v>
      </c>
      <c r="V1999" s="59">
        <f>Table1[[#This Row],[On Hand Stock (units)]]+U1999</f>
        <v>94.376536197733031</v>
      </c>
      <c r="W1999" s="59" t="str">
        <f>IF(Table1[[#This Row],[On hand quantity after purchase]]&gt;Table1[[#This Row],[APU  Projection for oct]],"Yes","No")</f>
        <v>No</v>
      </c>
      <c r="X1999" s="59">
        <f>AE1999-Table1[[#This Row],[On Hand Stock (units)]]</f>
        <v>2894.0181121832197</v>
      </c>
      <c r="Y1999" s="59">
        <f>MAX(Table1[[#This Row],[Qty required to meet next quarter]],Table1[[#This Row],[MOQ/One lead time demand]])</f>
        <v>2894.0181121832197</v>
      </c>
      <c r="Z1999" s="59">
        <f>Table1[[#This Row],[Qty to purchase]]*Table1[[#This Row],[Std. Price ($)]]</f>
        <v>21456.759630914137</v>
      </c>
      <c r="AA1999" s="59"/>
      <c r="AB1999" s="59"/>
      <c r="AC1999" s="61">
        <f>Table1[[#This Row],[On Hand Stock (units)]]-(12*Table1[[#This Row],[APU
(units)]])</f>
        <v>-2598.0044161832193</v>
      </c>
      <c r="AD1999" s="64">
        <v>396</v>
      </c>
      <c r="AE1999" s="65">
        <f>AD1999*Table1[[#This Row],[Std. Price ($)]]</f>
        <v>2936.0136960000004</v>
      </c>
    </row>
    <row r="2000" spans="1:31" ht="18.5" x14ac:dyDescent="0.35">
      <c r="A2000" s="46">
        <v>26378.629851496527</v>
      </c>
      <c r="B2000" s="47">
        <v>10.042208</v>
      </c>
      <c r="C2000" s="47">
        <v>47.982073466758052</v>
      </c>
      <c r="D2000" s="47">
        <f>Table1[[#This Row],[On-Hand Stock ($)]]/Table1[[#This Row],[Std. Price ($)]]</f>
        <v>4.778040194622343</v>
      </c>
      <c r="E2000" s="48">
        <v>26</v>
      </c>
      <c r="F2000" s="49">
        <v>0.8</v>
      </c>
      <c r="G2000" s="48">
        <v>0.7</v>
      </c>
      <c r="H2000" s="48">
        <v>0.8</v>
      </c>
      <c r="I2000" s="48">
        <v>5</v>
      </c>
      <c r="J2000" s="55">
        <f>Table1[[#This Row],[APU
(units)]]+(Table1[[#This Row],[APU Trend]]*Table1[[#This Row],[APU
(units)]])</f>
        <v>46.8</v>
      </c>
      <c r="K2000" s="55" t="str">
        <f>IF(Table1[[#This Row],[On Hand Stock (units)]]&gt;J2000,"Yes","No")</f>
        <v>No</v>
      </c>
      <c r="L2000" s="55">
        <f>Table1[[#This Row],[Lead Time (days)]]/Table1[[#This Row],[S-OTD]]</f>
        <v>7.1428571428571432</v>
      </c>
      <c r="M2000" s="55">
        <f>(Table1[[#This Row],[Demand variability (COV)]]/100)*E2000</f>
        <v>0.20800000000000002</v>
      </c>
      <c r="N2000" s="55">
        <f>AVERAGE(Table1[[#This Row],[Lead Time (days)]],Table1[[#This Row],[Exp. Lead time]])</f>
        <v>6.0714285714285712</v>
      </c>
      <c r="O2000" s="55">
        <f>(Table1[[#This Row],[Exp. Lead time]]-N2000)^2</f>
        <v>1.1479591836734708</v>
      </c>
      <c r="P2000" s="55">
        <v>1.1479591836734708</v>
      </c>
      <c r="Q2000" s="55">
        <f>1.64*SQRT(Table1[[#This Row],[Lead Time (days)]]*(M2000^2)+Table1[[#This Row],[APU
(units)]]*P2000)</f>
        <v>8.9921154798307796</v>
      </c>
      <c r="R2000" s="58">
        <f>Table1[[#This Row],[Safety Stock]]+(E2000/30)*Table1[[#This Row],[Lead Time (days)]]</f>
        <v>13.325448813164114</v>
      </c>
      <c r="S2000" s="58" t="str">
        <f>IF(Table1[[#This Row],[On Hand Stock (units)]]&gt;R2000,"yes","no")</f>
        <v>no</v>
      </c>
      <c r="T2000" s="59">
        <f>Table1[[#This Row],[On Hand Stock (units)]]-J2000</f>
        <v>-42.021959805377655</v>
      </c>
      <c r="U2000" s="59">
        <f>Table1[[#This Row],[Exp. Lead time]]*Table1[[#This Row],[APU
(units)]]/30</f>
        <v>6.1904761904761907</v>
      </c>
      <c r="V2000" s="59">
        <f>Table1[[#This Row],[On Hand Stock (units)]]+U2000</f>
        <v>10.968516385098534</v>
      </c>
      <c r="W2000" s="59" t="str">
        <f>IF(Table1[[#This Row],[On hand quantity after purchase]]&gt;Table1[[#This Row],[APU  Projection for oct]],"Yes","No")</f>
        <v>No</v>
      </c>
      <c r="X2000" s="59">
        <f>AE2000-Table1[[#This Row],[On Hand Stock (units)]]</f>
        <v>2031.7817422053779</v>
      </c>
      <c r="Y2000" s="59">
        <f>MAX(Table1[[#This Row],[Qty required to meet next quarter]],Table1[[#This Row],[MOQ/One lead time demand]])</f>
        <v>2031.7817422053779</v>
      </c>
      <c r="Z2000" s="59">
        <f>Table1[[#This Row],[Qty to purchase]]*Table1[[#This Row],[Std. Price ($)]]</f>
        <v>20403.574865828785</v>
      </c>
      <c r="AA2000" s="59"/>
      <c r="AB2000" s="59"/>
      <c r="AC2000" s="61">
        <f>Table1[[#This Row],[On Hand Stock (units)]]-(12*Table1[[#This Row],[APU
(units)]])</f>
        <v>-307.22195980537765</v>
      </c>
      <c r="AD2000" s="64">
        <v>202.8</v>
      </c>
      <c r="AE2000" s="65">
        <f>AD2000*Table1[[#This Row],[Std. Price ($)]]</f>
        <v>2036.5597824000001</v>
      </c>
    </row>
    <row r="2001" spans="1:31" ht="18.5" x14ac:dyDescent="0.35">
      <c r="A2001" s="46">
        <v>98206.367455730127</v>
      </c>
      <c r="B2001" s="47">
        <v>21.534337000000001</v>
      </c>
      <c r="C2001" s="47">
        <v>67.078763895023684</v>
      </c>
      <c r="D2001" s="47">
        <f>Table1[[#This Row],[On-Hand Stock ($)]]/Table1[[#This Row],[Std. Price ($)]]</f>
        <v>3.1149676860273749</v>
      </c>
      <c r="E2001" s="48">
        <v>18</v>
      </c>
      <c r="F2001" s="49">
        <v>-0.4</v>
      </c>
      <c r="G2001" s="48">
        <v>0.7</v>
      </c>
      <c r="H2001" s="48">
        <v>0.8</v>
      </c>
      <c r="I2001" s="48">
        <v>5</v>
      </c>
      <c r="J2001" s="55">
        <f>Table1[[#This Row],[APU
(units)]]+(Table1[[#This Row],[APU Trend]]*Table1[[#This Row],[APU
(units)]])</f>
        <v>10.8</v>
      </c>
      <c r="K2001" s="55" t="str">
        <f>IF(Table1[[#This Row],[On Hand Stock (units)]]&gt;J2001,"Yes","No")</f>
        <v>No</v>
      </c>
      <c r="L2001" s="55">
        <f>Table1[[#This Row],[Lead Time (days)]]/Table1[[#This Row],[S-OTD]]</f>
        <v>7.1428571428571432</v>
      </c>
      <c r="M2001" s="55">
        <f>(Table1[[#This Row],[Demand variability (COV)]]/100)*E2001</f>
        <v>0.14400000000000002</v>
      </c>
      <c r="N2001" s="55">
        <f>AVERAGE(Table1[[#This Row],[Lead Time (days)]],Table1[[#This Row],[Exp. Lead time]])</f>
        <v>6.0714285714285712</v>
      </c>
      <c r="O2001" s="55">
        <f>(Table1[[#This Row],[Exp. Lead time]]-N2001)^2</f>
        <v>1.1479591836734708</v>
      </c>
      <c r="P2001" s="55">
        <v>1.1479591836734708</v>
      </c>
      <c r="Q2001" s="55">
        <f>1.64*SQRT(Table1[[#This Row],[Lead Time (days)]]*(M2001^2)+Table1[[#This Row],[APU
(units)]]*P2001)</f>
        <v>7.4736052943239519</v>
      </c>
      <c r="R2001" s="58">
        <f>Table1[[#This Row],[Safety Stock]]+(E2001/30)*Table1[[#This Row],[Lead Time (days)]]</f>
        <v>10.473605294323953</v>
      </c>
      <c r="S2001" s="58" t="str">
        <f>IF(Table1[[#This Row],[On Hand Stock (units)]]&gt;R2001,"yes","no")</f>
        <v>no</v>
      </c>
      <c r="T2001" s="59">
        <f>Table1[[#This Row],[On Hand Stock (units)]]-J2001</f>
        <v>-7.6850323139726253</v>
      </c>
      <c r="U2001" s="59">
        <f>Table1[[#This Row],[Exp. Lead time]]*Table1[[#This Row],[APU
(units)]]/30</f>
        <v>4.2857142857142865</v>
      </c>
      <c r="V2001" s="59">
        <f>Table1[[#This Row],[On Hand Stock (units)]]+U2001</f>
        <v>7.4006819717416619</v>
      </c>
      <c r="W2001" s="59" t="str">
        <f>IF(Table1[[#This Row],[On hand quantity after purchase]]&gt;Table1[[#This Row],[APU  Projection for oct]],"Yes","No")</f>
        <v>No</v>
      </c>
      <c r="X2001" s="59">
        <f>AE2001-Table1[[#This Row],[On Hand Stock (units)]]</f>
        <v>229.4558719139726</v>
      </c>
      <c r="Y2001" s="59">
        <f>MAX(Table1[[#This Row],[Qty required to meet next quarter]],Table1[[#This Row],[MOQ/One lead time demand]])</f>
        <v>229.4558719139726</v>
      </c>
      <c r="Z2001" s="59">
        <f>Table1[[#This Row],[Qty to purchase]]*Table1[[#This Row],[Std. Price ($)]]</f>
        <v>4941.1800724243212</v>
      </c>
      <c r="AA2001" s="59"/>
      <c r="AB2001" s="59"/>
      <c r="AC2001" s="61">
        <f>Table1[[#This Row],[On Hand Stock (units)]]-(12*Table1[[#This Row],[APU
(units)]])</f>
        <v>-212.88503231397263</v>
      </c>
      <c r="AD2001" s="64">
        <v>10.799999999999999</v>
      </c>
      <c r="AE2001" s="65">
        <f>AD2001*Table1[[#This Row],[Std. Price ($)]]</f>
        <v>232.57083959999997</v>
      </c>
    </row>
    <row r="2002" spans="1:31" ht="18.5" x14ac:dyDescent="0.35">
      <c r="A2002" s="46">
        <v>86793.404177343196</v>
      </c>
      <c r="B2002" s="47">
        <v>12.078847000000001</v>
      </c>
      <c r="C2002" s="47">
        <v>56.649827108845329</v>
      </c>
      <c r="D2002" s="47">
        <f>Table1[[#This Row],[On-Hand Stock ($)]]/Table1[[#This Row],[Std. Price ($)]]</f>
        <v>4.6900028710393737</v>
      </c>
      <c r="E2002" s="48">
        <v>26</v>
      </c>
      <c r="F2002" s="49">
        <v>1.5</v>
      </c>
      <c r="G2002" s="48">
        <v>0.7</v>
      </c>
      <c r="H2002" s="48">
        <v>0.8</v>
      </c>
      <c r="I2002" s="48">
        <v>5</v>
      </c>
      <c r="J2002" s="55">
        <f>Table1[[#This Row],[APU
(units)]]+(Table1[[#This Row],[APU Trend]]*Table1[[#This Row],[APU
(units)]])</f>
        <v>65</v>
      </c>
      <c r="K2002" s="55" t="str">
        <f>IF(Table1[[#This Row],[On Hand Stock (units)]]&gt;J2002,"Yes","No")</f>
        <v>No</v>
      </c>
      <c r="L2002" s="55">
        <f>Table1[[#This Row],[Lead Time (days)]]/Table1[[#This Row],[S-OTD]]</f>
        <v>7.1428571428571432</v>
      </c>
      <c r="M2002" s="55">
        <f>(Table1[[#This Row],[Demand variability (COV)]]/100)*E2002</f>
        <v>0.20800000000000002</v>
      </c>
      <c r="N2002" s="55">
        <f>AVERAGE(Table1[[#This Row],[Lead Time (days)]],Table1[[#This Row],[Exp. Lead time]])</f>
        <v>6.0714285714285712</v>
      </c>
      <c r="O2002" s="55">
        <f>(Table1[[#This Row],[Exp. Lead time]]-N2002)^2</f>
        <v>1.1479591836734708</v>
      </c>
      <c r="P2002" s="55">
        <v>1.1479591836734708</v>
      </c>
      <c r="Q2002" s="55">
        <f>1.64*SQRT(Table1[[#This Row],[Lead Time (days)]]*(M2002^2)+Table1[[#This Row],[APU
(units)]]*P2002)</f>
        <v>8.9921154798307796</v>
      </c>
      <c r="R2002" s="58">
        <f>Table1[[#This Row],[Safety Stock]]+(E2002/30)*Table1[[#This Row],[Lead Time (days)]]</f>
        <v>13.325448813164114</v>
      </c>
      <c r="S2002" s="58" t="str">
        <f>IF(Table1[[#This Row],[On Hand Stock (units)]]&gt;R2002,"yes","no")</f>
        <v>no</v>
      </c>
      <c r="T2002" s="59">
        <f>Table1[[#This Row],[On Hand Stock (units)]]-J2002</f>
        <v>-60.309997128960624</v>
      </c>
      <c r="U2002" s="59">
        <f>Table1[[#This Row],[Exp. Lead time]]*Table1[[#This Row],[APU
(units)]]/30</f>
        <v>6.1904761904761907</v>
      </c>
      <c r="V2002" s="59">
        <f>Table1[[#This Row],[On Hand Stock (units)]]+U2002</f>
        <v>10.880479061515565</v>
      </c>
      <c r="W2002" s="59" t="str">
        <f>IF(Table1[[#This Row],[On hand quantity after purchase]]&gt;Table1[[#This Row],[APU  Projection for oct]],"Yes","No")</f>
        <v>No</v>
      </c>
      <c r="X2002" s="59">
        <f>AE2002-Table1[[#This Row],[On Hand Stock (units)]]</f>
        <v>3763.9102611289613</v>
      </c>
      <c r="Y2002" s="59">
        <f>MAX(Table1[[#This Row],[Qty required to meet next quarter]],Table1[[#This Row],[MOQ/One lead time demand]])</f>
        <v>3763.9102611289613</v>
      </c>
      <c r="Z2002" s="59">
        <f>Table1[[#This Row],[Qty to purchase]]*Table1[[#This Row],[Std. Price ($)]]</f>
        <v>45463.696165906775</v>
      </c>
      <c r="AA2002" s="59"/>
      <c r="AB2002" s="59"/>
      <c r="AC2002" s="61">
        <f>Table1[[#This Row],[On Hand Stock (units)]]-(12*Table1[[#This Row],[APU
(units)]])</f>
        <v>-307.30999712896062</v>
      </c>
      <c r="AD2002" s="64">
        <v>312</v>
      </c>
      <c r="AE2002" s="65">
        <f>AD2002*Table1[[#This Row],[Std. Price ($)]]</f>
        <v>3768.6002640000006</v>
      </c>
    </row>
    <row r="2003" spans="1:31" ht="18.5" x14ac:dyDescent="0.35">
      <c r="A2003" s="46">
        <v>32713.08559150805</v>
      </c>
      <c r="B2003" s="47">
        <v>15.523431</v>
      </c>
      <c r="C2003" s="47">
        <v>27.426795728083825</v>
      </c>
      <c r="D2003" s="47">
        <f>Table1[[#This Row],[On-Hand Stock ($)]]/Table1[[#This Row],[Std. Price ($)]]</f>
        <v>1.7667998606805302</v>
      </c>
      <c r="E2003" s="48">
        <v>10</v>
      </c>
      <c r="F2003" s="49">
        <v>1.5</v>
      </c>
      <c r="G2003" s="48">
        <v>0.7</v>
      </c>
      <c r="H2003" s="48">
        <v>0.8</v>
      </c>
      <c r="I2003" s="48">
        <v>5</v>
      </c>
      <c r="J2003" s="55">
        <f>Table1[[#This Row],[APU
(units)]]+(Table1[[#This Row],[APU Trend]]*Table1[[#This Row],[APU
(units)]])</f>
        <v>25</v>
      </c>
      <c r="K2003" s="55" t="str">
        <f>IF(Table1[[#This Row],[On Hand Stock (units)]]&gt;J2003,"Yes","No")</f>
        <v>No</v>
      </c>
      <c r="L2003" s="55">
        <f>Table1[[#This Row],[Lead Time (days)]]/Table1[[#This Row],[S-OTD]]</f>
        <v>7.1428571428571432</v>
      </c>
      <c r="M2003" s="55">
        <f>(Table1[[#This Row],[Demand variability (COV)]]/100)*E2003</f>
        <v>0.08</v>
      </c>
      <c r="N2003" s="55">
        <f>AVERAGE(Table1[[#This Row],[Lead Time (days)]],Table1[[#This Row],[Exp. Lead time]])</f>
        <v>6.0714285714285712</v>
      </c>
      <c r="O2003" s="55">
        <f>(Table1[[#This Row],[Exp. Lead time]]-N2003)^2</f>
        <v>1.1479591836734708</v>
      </c>
      <c r="P2003" s="55">
        <v>1.1479591836734708</v>
      </c>
      <c r="Q2003" s="55">
        <f>1.64*SQRT(Table1[[#This Row],[Lead Time (days)]]*(M2003^2)+Table1[[#This Row],[APU
(units)]]*P2003)</f>
        <v>5.5643128420391381</v>
      </c>
      <c r="R2003" s="58">
        <f>Table1[[#This Row],[Safety Stock]]+(E2003/30)*Table1[[#This Row],[Lead Time (days)]]</f>
        <v>7.2309795087058042</v>
      </c>
      <c r="S2003" s="58" t="str">
        <f>IF(Table1[[#This Row],[On Hand Stock (units)]]&gt;R2003,"yes","no")</f>
        <v>no</v>
      </c>
      <c r="T2003" s="59">
        <f>Table1[[#This Row],[On Hand Stock (units)]]-J2003</f>
        <v>-23.233200139319472</v>
      </c>
      <c r="U2003" s="59">
        <f>Table1[[#This Row],[Exp. Lead time]]*Table1[[#This Row],[APU
(units)]]/30</f>
        <v>2.3809523809523809</v>
      </c>
      <c r="V2003" s="59">
        <f>Table1[[#This Row],[On Hand Stock (units)]]+U2003</f>
        <v>4.1477522416329116</v>
      </c>
      <c r="W2003" s="59" t="str">
        <f>IF(Table1[[#This Row],[On hand quantity after purchase]]&gt;Table1[[#This Row],[APU  Projection for oct]],"Yes","No")</f>
        <v>No</v>
      </c>
      <c r="X2003" s="59">
        <f>AE2003-Table1[[#This Row],[On Hand Stock (units)]]</f>
        <v>1861.0449201393196</v>
      </c>
      <c r="Y2003" s="59">
        <f>MAX(Table1[[#This Row],[Qty required to meet next quarter]],Table1[[#This Row],[MOQ/One lead time demand]])</f>
        <v>1861.0449201393196</v>
      </c>
      <c r="Z2003" s="59">
        <f>Table1[[#This Row],[Qty to purchase]]*Table1[[#This Row],[Std. Price ($)]]</f>
        <v>28889.80240568324</v>
      </c>
      <c r="AA2003" s="59"/>
      <c r="AB2003" s="59"/>
      <c r="AC2003" s="61">
        <f>Table1[[#This Row],[On Hand Stock (units)]]-(12*Table1[[#This Row],[APU
(units)]])</f>
        <v>-118.23320013931946</v>
      </c>
      <c r="AD2003" s="64">
        <v>120</v>
      </c>
      <c r="AE2003" s="65">
        <f>AD2003*Table1[[#This Row],[Std. Price ($)]]</f>
        <v>1862.8117200000002</v>
      </c>
    </row>
    <row r="2004" spans="1:31" ht="18.5" x14ac:dyDescent="0.35">
      <c r="A2004" s="46">
        <v>92433.657160790288</v>
      </c>
      <c r="B2004" s="47">
        <v>5.6459260000000002</v>
      </c>
      <c r="C2004" s="47">
        <v>20.265154625042577</v>
      </c>
      <c r="D2004" s="47">
        <f>Table1[[#This Row],[On-Hand Stock ($)]]/Table1[[#This Row],[Std. Price ($)]]</f>
        <v>3.5893411683119076</v>
      </c>
      <c r="E2004" s="48">
        <v>18</v>
      </c>
      <c r="F2004" s="49">
        <v>1.5</v>
      </c>
      <c r="G2004" s="48">
        <v>0.7</v>
      </c>
      <c r="H2004" s="48">
        <v>0.8</v>
      </c>
      <c r="I2004" s="48">
        <v>5</v>
      </c>
      <c r="J2004" s="55">
        <f>Table1[[#This Row],[APU
(units)]]+(Table1[[#This Row],[APU Trend]]*Table1[[#This Row],[APU
(units)]])</f>
        <v>45</v>
      </c>
      <c r="K2004" s="55" t="str">
        <f>IF(Table1[[#This Row],[On Hand Stock (units)]]&gt;J2004,"Yes","No")</f>
        <v>No</v>
      </c>
      <c r="L2004" s="55">
        <f>Table1[[#This Row],[Lead Time (days)]]/Table1[[#This Row],[S-OTD]]</f>
        <v>7.1428571428571432</v>
      </c>
      <c r="M2004" s="55">
        <f>(Table1[[#This Row],[Demand variability (COV)]]/100)*E2004</f>
        <v>0.14400000000000002</v>
      </c>
      <c r="N2004" s="55">
        <f>AVERAGE(Table1[[#This Row],[Lead Time (days)]],Table1[[#This Row],[Exp. Lead time]])</f>
        <v>6.0714285714285712</v>
      </c>
      <c r="O2004" s="55">
        <f>(Table1[[#This Row],[Exp. Lead time]]-N2004)^2</f>
        <v>1.1479591836734708</v>
      </c>
      <c r="P2004" s="55">
        <v>1.1479591836734708</v>
      </c>
      <c r="Q2004" s="55">
        <f>1.64*SQRT(Table1[[#This Row],[Lead Time (days)]]*(M2004^2)+Table1[[#This Row],[APU
(units)]]*P2004)</f>
        <v>7.4736052943239519</v>
      </c>
      <c r="R2004" s="58">
        <f>Table1[[#This Row],[Safety Stock]]+(E2004/30)*Table1[[#This Row],[Lead Time (days)]]</f>
        <v>10.473605294323953</v>
      </c>
      <c r="S2004" s="58" t="str">
        <f>IF(Table1[[#This Row],[On Hand Stock (units)]]&gt;R2004,"yes","no")</f>
        <v>no</v>
      </c>
      <c r="T2004" s="59">
        <f>Table1[[#This Row],[On Hand Stock (units)]]-J2004</f>
        <v>-41.410658831688096</v>
      </c>
      <c r="U2004" s="59">
        <f>Table1[[#This Row],[Exp. Lead time]]*Table1[[#This Row],[APU
(units)]]/30</f>
        <v>4.2857142857142865</v>
      </c>
      <c r="V2004" s="59">
        <f>Table1[[#This Row],[On Hand Stock (units)]]+U2004</f>
        <v>7.8750554540261941</v>
      </c>
      <c r="W2004" s="59" t="str">
        <f>IF(Table1[[#This Row],[On hand quantity after purchase]]&gt;Table1[[#This Row],[APU  Projection for oct]],"Yes","No")</f>
        <v>No</v>
      </c>
      <c r="X2004" s="59">
        <f>AE2004-Table1[[#This Row],[On Hand Stock (units)]]</f>
        <v>1215.9306748316881</v>
      </c>
      <c r="Y2004" s="59">
        <f>MAX(Table1[[#This Row],[Qty required to meet next quarter]],Table1[[#This Row],[MOQ/One lead time demand]])</f>
        <v>1215.9306748316881</v>
      </c>
      <c r="Z2004" s="59">
        <f>Table1[[#This Row],[Qty to purchase]]*Table1[[#This Row],[Std. Price ($)]]</f>
        <v>6865.0546112297734</v>
      </c>
      <c r="AA2004" s="59"/>
      <c r="AB2004" s="59"/>
      <c r="AC2004" s="61">
        <f>Table1[[#This Row],[On Hand Stock (units)]]-(12*Table1[[#This Row],[APU
(units)]])</f>
        <v>-212.4106588316881</v>
      </c>
      <c r="AD2004" s="64">
        <v>216</v>
      </c>
      <c r="AE2004" s="65">
        <f>AD2004*Table1[[#This Row],[Std. Price ($)]]</f>
        <v>1219.5200159999999</v>
      </c>
    </row>
    <row r="2005" spans="1:31" ht="18.5" x14ac:dyDescent="0.35">
      <c r="A2005" s="46">
        <v>78261.552203637781</v>
      </c>
      <c r="B2005" s="47">
        <v>11.884950000000002</v>
      </c>
      <c r="C2005" s="47">
        <v>73.001424582675412</v>
      </c>
      <c r="D2005" s="47">
        <f>Table1[[#This Row],[On-Hand Stock ($)]]/Table1[[#This Row],[Std. Price ($)]]</f>
        <v>6.142341750085226</v>
      </c>
      <c r="E2005" s="48">
        <v>34</v>
      </c>
      <c r="F2005" s="49">
        <v>-0.4</v>
      </c>
      <c r="G2005" s="48">
        <v>0.7</v>
      </c>
      <c r="H2005" s="48">
        <v>0.8</v>
      </c>
      <c r="I2005" s="48">
        <v>5</v>
      </c>
      <c r="J2005" s="55">
        <f>Table1[[#This Row],[APU
(units)]]+(Table1[[#This Row],[APU Trend]]*Table1[[#This Row],[APU
(units)]])</f>
        <v>20.399999999999999</v>
      </c>
      <c r="K2005" s="55" t="str">
        <f>IF(Table1[[#This Row],[On Hand Stock (units)]]&gt;J2005,"Yes","No")</f>
        <v>No</v>
      </c>
      <c r="L2005" s="55">
        <f>Table1[[#This Row],[Lead Time (days)]]/Table1[[#This Row],[S-OTD]]</f>
        <v>7.1428571428571432</v>
      </c>
      <c r="M2005" s="55">
        <f>(Table1[[#This Row],[Demand variability (COV)]]/100)*E2005</f>
        <v>0.27200000000000002</v>
      </c>
      <c r="N2005" s="55">
        <f>AVERAGE(Table1[[#This Row],[Lead Time (days)]],Table1[[#This Row],[Exp. Lead time]])</f>
        <v>6.0714285714285712</v>
      </c>
      <c r="O2005" s="55">
        <f>(Table1[[#This Row],[Exp. Lead time]]-N2005)^2</f>
        <v>1.1479591836734708</v>
      </c>
      <c r="P2005" s="55">
        <v>1.1479591836734708</v>
      </c>
      <c r="Q2005" s="55">
        <f>1.64*SQRT(Table1[[#This Row],[Lead Time (days)]]*(M2005^2)+Table1[[#This Row],[APU
(units)]]*P2005)</f>
        <v>10.294254296736488</v>
      </c>
      <c r="R2005" s="58">
        <f>Table1[[#This Row],[Safety Stock]]+(E2005/30)*Table1[[#This Row],[Lead Time (days)]]</f>
        <v>15.960920963403154</v>
      </c>
      <c r="S2005" s="58" t="str">
        <f>IF(Table1[[#This Row],[On Hand Stock (units)]]&gt;R2005,"yes","no")</f>
        <v>no</v>
      </c>
      <c r="T2005" s="59">
        <f>Table1[[#This Row],[On Hand Stock (units)]]-J2005</f>
        <v>-14.257658249914773</v>
      </c>
      <c r="U2005" s="59">
        <f>Table1[[#This Row],[Exp. Lead time]]*Table1[[#This Row],[APU
(units)]]/30</f>
        <v>8.0952380952380949</v>
      </c>
      <c r="V2005" s="59">
        <f>Table1[[#This Row],[On Hand Stock (units)]]+U2005</f>
        <v>14.237579845323321</v>
      </c>
      <c r="W2005" s="59" t="str">
        <f>IF(Table1[[#This Row],[On hand quantity after purchase]]&gt;Table1[[#This Row],[APU  Projection for oct]],"Yes","No")</f>
        <v>No</v>
      </c>
      <c r="X2005" s="59">
        <f>AE2005-Table1[[#This Row],[On Hand Stock (units)]]</f>
        <v>236.31063824991472</v>
      </c>
      <c r="Y2005" s="59">
        <f>MAX(Table1[[#This Row],[Qty required to meet next quarter]],Table1[[#This Row],[MOQ/One lead time demand]])</f>
        <v>236.31063824991472</v>
      </c>
      <c r="Z2005" s="59">
        <f>Table1[[#This Row],[Qty to purchase]]*Table1[[#This Row],[Std. Price ($)]]</f>
        <v>2808.5401200683245</v>
      </c>
      <c r="AA2005" s="59"/>
      <c r="AB2005" s="59"/>
      <c r="AC2005" s="61">
        <f>Table1[[#This Row],[On Hand Stock (units)]]-(12*Table1[[#This Row],[APU
(units)]])</f>
        <v>-401.85765824991478</v>
      </c>
      <c r="AD2005" s="64">
        <v>20.399999999999991</v>
      </c>
      <c r="AE2005" s="65">
        <f>AD2005*Table1[[#This Row],[Std. Price ($)]]</f>
        <v>242.45297999999994</v>
      </c>
    </row>
    <row r="2006" spans="1:31" ht="18.5" x14ac:dyDescent="0.35">
      <c r="A2006" s="46">
        <v>57719.39020970391</v>
      </c>
      <c r="B2006" s="47">
        <v>47.049343</v>
      </c>
      <c r="C2006" s="47">
        <v>142.25616970390055</v>
      </c>
      <c r="D2006" s="47">
        <f>Table1[[#This Row],[On-Hand Stock ($)]]/Table1[[#This Row],[Std. Price ($)]]</f>
        <v>3.0235527349213047</v>
      </c>
      <c r="E2006" s="48">
        <v>18</v>
      </c>
      <c r="F2006" s="49">
        <v>1.2</v>
      </c>
      <c r="G2006" s="48">
        <v>0.7</v>
      </c>
      <c r="H2006" s="48">
        <v>0.8</v>
      </c>
      <c r="I2006" s="48">
        <v>5</v>
      </c>
      <c r="J2006" s="55">
        <f>Table1[[#This Row],[APU
(units)]]+(Table1[[#This Row],[APU Trend]]*Table1[[#This Row],[APU
(units)]])</f>
        <v>39.599999999999994</v>
      </c>
      <c r="K2006" s="55" t="str">
        <f>IF(Table1[[#This Row],[On Hand Stock (units)]]&gt;J2006,"Yes","No")</f>
        <v>No</v>
      </c>
      <c r="L2006" s="55">
        <f>Table1[[#This Row],[Lead Time (days)]]/Table1[[#This Row],[S-OTD]]</f>
        <v>7.1428571428571432</v>
      </c>
      <c r="M2006" s="55">
        <f>(Table1[[#This Row],[Demand variability (COV)]]/100)*E2006</f>
        <v>0.14400000000000002</v>
      </c>
      <c r="N2006" s="55">
        <f>AVERAGE(Table1[[#This Row],[Lead Time (days)]],Table1[[#This Row],[Exp. Lead time]])</f>
        <v>6.0714285714285712</v>
      </c>
      <c r="O2006" s="55">
        <f>(Table1[[#This Row],[Exp. Lead time]]-N2006)^2</f>
        <v>1.1479591836734708</v>
      </c>
      <c r="P2006" s="55">
        <v>1.1479591836734708</v>
      </c>
      <c r="Q2006" s="55">
        <f>1.64*SQRT(Table1[[#This Row],[Lead Time (days)]]*(M2006^2)+Table1[[#This Row],[APU
(units)]]*P2006)</f>
        <v>7.4736052943239519</v>
      </c>
      <c r="R2006" s="58">
        <f>Table1[[#This Row],[Safety Stock]]+(E2006/30)*Table1[[#This Row],[Lead Time (days)]]</f>
        <v>10.473605294323953</v>
      </c>
      <c r="S2006" s="58" t="str">
        <f>IF(Table1[[#This Row],[On Hand Stock (units)]]&gt;R2006,"yes","no")</f>
        <v>no</v>
      </c>
      <c r="T2006" s="59">
        <f>Table1[[#This Row],[On Hand Stock (units)]]-J2006</f>
        <v>-36.576447265078691</v>
      </c>
      <c r="U2006" s="59">
        <f>Table1[[#This Row],[Exp. Lead time]]*Table1[[#This Row],[APU
(units)]]/30</f>
        <v>4.2857142857142865</v>
      </c>
      <c r="V2006" s="59">
        <f>Table1[[#This Row],[On Hand Stock (units)]]+U2006</f>
        <v>7.3092670206355912</v>
      </c>
      <c r="W2006" s="59" t="str">
        <f>IF(Table1[[#This Row],[On hand quantity after purchase]]&gt;Table1[[#This Row],[APU  Projection for oct]],"Yes","No")</f>
        <v>No</v>
      </c>
      <c r="X2006" s="59">
        <f>AE2006-Table1[[#This Row],[On Hand Stock (units)]]</f>
        <v>8635.2358220650767</v>
      </c>
      <c r="Y2006" s="59">
        <f>MAX(Table1[[#This Row],[Qty required to meet next quarter]],Table1[[#This Row],[MOQ/One lead time demand]])</f>
        <v>8635.2358220650767</v>
      </c>
      <c r="Z2006" s="59">
        <f>Table1[[#This Row],[Qty to purchase]]*Table1[[#This Row],[Std. Price ($)]]</f>
        <v>406282.17207822675</v>
      </c>
      <c r="AA2006" s="59"/>
      <c r="AB2006" s="59"/>
      <c r="AC2006" s="61">
        <f>Table1[[#This Row],[On Hand Stock (units)]]-(12*Table1[[#This Row],[APU
(units)]])</f>
        <v>-212.97644726507869</v>
      </c>
      <c r="AD2006" s="64">
        <v>183.59999999999997</v>
      </c>
      <c r="AE2006" s="65">
        <f>AD2006*Table1[[#This Row],[Std. Price ($)]]</f>
        <v>8638.2593747999981</v>
      </c>
    </row>
    <row r="2007" spans="1:31" ht="18.5" x14ac:dyDescent="0.35">
      <c r="A2007" s="46">
        <v>2199.0989839852705</v>
      </c>
      <c r="B2007" s="47">
        <v>8.0069440000000007</v>
      </c>
      <c r="C2007" s="47">
        <v>111.91125792061008</v>
      </c>
      <c r="D2007" s="47">
        <f>Table1[[#This Row],[On-Hand Stock ($)]]/Table1[[#This Row],[Std. Price ($)]]</f>
        <v>13.976775399029901</v>
      </c>
      <c r="E2007" s="48">
        <v>74</v>
      </c>
      <c r="F2007" s="49">
        <v>1.2</v>
      </c>
      <c r="G2007" s="48">
        <v>0.7</v>
      </c>
      <c r="H2007" s="48">
        <v>0.8</v>
      </c>
      <c r="I2007" s="48">
        <v>5</v>
      </c>
      <c r="J2007" s="55">
        <f>Table1[[#This Row],[APU
(units)]]+(Table1[[#This Row],[APU Trend]]*Table1[[#This Row],[APU
(units)]])</f>
        <v>162.80000000000001</v>
      </c>
      <c r="K2007" s="55" t="str">
        <f>IF(Table1[[#This Row],[On Hand Stock (units)]]&gt;J2007,"Yes","No")</f>
        <v>No</v>
      </c>
      <c r="L2007" s="55">
        <f>Table1[[#This Row],[Lead Time (days)]]/Table1[[#This Row],[S-OTD]]</f>
        <v>7.1428571428571432</v>
      </c>
      <c r="M2007" s="55">
        <f>(Table1[[#This Row],[Demand variability (COV)]]/100)*E2007</f>
        <v>0.59199999999999997</v>
      </c>
      <c r="N2007" s="55">
        <f>AVERAGE(Table1[[#This Row],[Lead Time (days)]],Table1[[#This Row],[Exp. Lead time]])</f>
        <v>6.0714285714285712</v>
      </c>
      <c r="O2007" s="55">
        <f>(Table1[[#This Row],[Exp. Lead time]]-N2007)^2</f>
        <v>1.1479591836734708</v>
      </c>
      <c r="P2007" s="55">
        <v>1.1479591836734708</v>
      </c>
      <c r="Q2007" s="55">
        <f>1.64*SQRT(Table1[[#This Row],[Lead Time (days)]]*(M2007^2)+Table1[[#This Row],[APU
(units)]]*P2007)</f>
        <v>15.27061935162436</v>
      </c>
      <c r="R2007" s="58">
        <f>Table1[[#This Row],[Safety Stock]]+(E2007/30)*Table1[[#This Row],[Lead Time (days)]]</f>
        <v>27.603952684957694</v>
      </c>
      <c r="S2007" s="58" t="str">
        <f>IF(Table1[[#This Row],[On Hand Stock (units)]]&gt;R2007,"yes","no")</f>
        <v>no</v>
      </c>
      <c r="T2007" s="59">
        <f>Table1[[#This Row],[On Hand Stock (units)]]-J2007</f>
        <v>-148.82322460097012</v>
      </c>
      <c r="U2007" s="59">
        <f>Table1[[#This Row],[Exp. Lead time]]*Table1[[#This Row],[APU
(units)]]/30</f>
        <v>17.619047619047617</v>
      </c>
      <c r="V2007" s="59">
        <f>Table1[[#This Row],[On Hand Stock (units)]]+U2007</f>
        <v>31.595823018077517</v>
      </c>
      <c r="W2007" s="59" t="str">
        <f>IF(Table1[[#This Row],[On hand quantity after purchase]]&gt;Table1[[#This Row],[APU  Projection for oct]],"Yes","No")</f>
        <v>No</v>
      </c>
      <c r="X2007" s="59">
        <f>AE2007-Table1[[#This Row],[On Hand Stock (units)]]</f>
        <v>6029.6645558009704</v>
      </c>
      <c r="Y2007" s="59">
        <f>MAX(Table1[[#This Row],[Qty required to meet next quarter]],Table1[[#This Row],[MOQ/One lead time demand]])</f>
        <v>6029.6645558009704</v>
      </c>
      <c r="Z2007" s="59">
        <f>Table1[[#This Row],[Qty to purchase]]*Table1[[#This Row],[Std. Price ($)]]</f>
        <v>48279.186437083248</v>
      </c>
      <c r="AA2007" s="59"/>
      <c r="AB2007" s="59"/>
      <c r="AC2007" s="61">
        <f>Table1[[#This Row],[On Hand Stock (units)]]-(12*Table1[[#This Row],[APU
(units)]])</f>
        <v>-874.02322460097014</v>
      </c>
      <c r="AD2007" s="64">
        <v>754.8</v>
      </c>
      <c r="AE2007" s="65">
        <f>AD2007*Table1[[#This Row],[Std. Price ($)]]</f>
        <v>6043.6413312000004</v>
      </c>
    </row>
    <row r="2008" spans="1:31" ht="18.5" x14ac:dyDescent="0.35">
      <c r="A2008" s="46">
        <v>31340.146491780939</v>
      </c>
      <c r="B2008" s="47">
        <v>10.454433000000002</v>
      </c>
      <c r="C2008" s="47">
        <v>65.039994315006211</v>
      </c>
      <c r="D2008" s="47">
        <f>Table1[[#This Row],[On-Hand Stock ($)]]/Table1[[#This Row],[Std. Price ($)]]</f>
        <v>6.2212837668964163</v>
      </c>
      <c r="E2008" s="48">
        <v>34</v>
      </c>
      <c r="F2008" s="49">
        <v>1.2</v>
      </c>
      <c r="G2008" s="48">
        <v>0.7</v>
      </c>
      <c r="H2008" s="48">
        <v>0.8</v>
      </c>
      <c r="I2008" s="48">
        <v>5</v>
      </c>
      <c r="J2008" s="55">
        <f>Table1[[#This Row],[APU
(units)]]+(Table1[[#This Row],[APU Trend]]*Table1[[#This Row],[APU
(units)]])</f>
        <v>74.8</v>
      </c>
      <c r="K2008" s="55" t="str">
        <f>IF(Table1[[#This Row],[On Hand Stock (units)]]&gt;J2008,"Yes","No")</f>
        <v>No</v>
      </c>
      <c r="L2008" s="55">
        <f>Table1[[#This Row],[Lead Time (days)]]/Table1[[#This Row],[S-OTD]]</f>
        <v>7.1428571428571432</v>
      </c>
      <c r="M2008" s="55">
        <f>(Table1[[#This Row],[Demand variability (COV)]]/100)*E2008</f>
        <v>0.27200000000000002</v>
      </c>
      <c r="N2008" s="55">
        <f>AVERAGE(Table1[[#This Row],[Lead Time (days)]],Table1[[#This Row],[Exp. Lead time]])</f>
        <v>6.0714285714285712</v>
      </c>
      <c r="O2008" s="55">
        <f>(Table1[[#This Row],[Exp. Lead time]]-N2008)^2</f>
        <v>1.1479591836734708</v>
      </c>
      <c r="P2008" s="55">
        <v>1.1479591836734708</v>
      </c>
      <c r="Q2008" s="55">
        <f>1.64*SQRT(Table1[[#This Row],[Lead Time (days)]]*(M2008^2)+Table1[[#This Row],[APU
(units)]]*P2008)</f>
        <v>10.294254296736488</v>
      </c>
      <c r="R2008" s="58">
        <f>Table1[[#This Row],[Safety Stock]]+(E2008/30)*Table1[[#This Row],[Lead Time (days)]]</f>
        <v>15.960920963403154</v>
      </c>
      <c r="S2008" s="58" t="str">
        <f>IF(Table1[[#This Row],[On Hand Stock (units)]]&gt;R2008,"yes","no")</f>
        <v>no</v>
      </c>
      <c r="T2008" s="59">
        <f>Table1[[#This Row],[On Hand Stock (units)]]-J2008</f>
        <v>-68.578716233103577</v>
      </c>
      <c r="U2008" s="59">
        <f>Table1[[#This Row],[Exp. Lead time]]*Table1[[#This Row],[APU
(units)]]/30</f>
        <v>8.0952380952380949</v>
      </c>
      <c r="V2008" s="59">
        <f>Table1[[#This Row],[On Hand Stock (units)]]+U2008</f>
        <v>14.316521862134511</v>
      </c>
      <c r="W2008" s="59" t="str">
        <f>IF(Table1[[#This Row],[On hand quantity after purchase]]&gt;Table1[[#This Row],[APU  Projection for oct]],"Yes","No")</f>
        <v>No</v>
      </c>
      <c r="X2008" s="59">
        <f>AE2008-Table1[[#This Row],[On Hand Stock (units)]]</f>
        <v>3619.3760806331038</v>
      </c>
      <c r="Y2008" s="59">
        <f>MAX(Table1[[#This Row],[Qty required to meet next quarter]],Table1[[#This Row],[MOQ/One lead time demand]])</f>
        <v>3619.3760806331038</v>
      </c>
      <c r="Z2008" s="59">
        <f>Table1[[#This Row],[Qty to purchase]]*Table1[[#This Row],[Std. Price ($)]]</f>
        <v>37838.524736781386</v>
      </c>
      <c r="AA2008" s="59"/>
      <c r="AB2008" s="59"/>
      <c r="AC2008" s="61">
        <f>Table1[[#This Row],[On Hand Stock (units)]]-(12*Table1[[#This Row],[APU
(units)]])</f>
        <v>-401.77871623310358</v>
      </c>
      <c r="AD2008" s="64">
        <v>346.79999999999995</v>
      </c>
      <c r="AE2008" s="65">
        <f>AD2008*Table1[[#This Row],[Std. Price ($)]]</f>
        <v>3625.5973644000001</v>
      </c>
    </row>
    <row r="2009" spans="1:31" ht="18.5" x14ac:dyDescent="0.35">
      <c r="A2009" s="46">
        <v>44624.305766905978</v>
      </c>
      <c r="B2009" s="47">
        <v>7.719558000000001</v>
      </c>
      <c r="C2009" s="47">
        <v>272.54066753953902</v>
      </c>
      <c r="D2009" s="47">
        <f>Table1[[#This Row],[On-Hand Stock ($)]]/Table1[[#This Row],[Std. Price ($)]]</f>
        <v>35.305216637991315</v>
      </c>
      <c r="E2009" s="48">
        <v>186</v>
      </c>
      <c r="F2009" s="49">
        <v>0.4</v>
      </c>
      <c r="G2009" s="48">
        <v>0.7</v>
      </c>
      <c r="H2009" s="48">
        <v>0.8</v>
      </c>
      <c r="I2009" s="48">
        <v>5</v>
      </c>
      <c r="J2009" s="55">
        <f>Table1[[#This Row],[APU
(units)]]+(Table1[[#This Row],[APU Trend]]*Table1[[#This Row],[APU
(units)]])</f>
        <v>260.39999999999998</v>
      </c>
      <c r="K2009" s="55" t="str">
        <f>IF(Table1[[#This Row],[On Hand Stock (units)]]&gt;J2009,"Yes","No")</f>
        <v>No</v>
      </c>
      <c r="L2009" s="55">
        <f>Table1[[#This Row],[Lead Time (days)]]/Table1[[#This Row],[S-OTD]]</f>
        <v>7.1428571428571432</v>
      </c>
      <c r="M2009" s="55">
        <f>(Table1[[#This Row],[Demand variability (COV)]]/100)*E2009</f>
        <v>1.488</v>
      </c>
      <c r="N2009" s="55">
        <f>AVERAGE(Table1[[#This Row],[Lead Time (days)]],Table1[[#This Row],[Exp. Lead time]])</f>
        <v>6.0714285714285712</v>
      </c>
      <c r="O2009" s="55">
        <f>(Table1[[#This Row],[Exp. Lead time]]-N2009)^2</f>
        <v>1.1479591836734708</v>
      </c>
      <c r="P2009" s="55">
        <v>1.1479591836734708</v>
      </c>
      <c r="Q2009" s="55">
        <f>1.64*SQRT(Table1[[#This Row],[Lead Time (days)]]*(M2009^2)+Table1[[#This Row],[APU
(units)]]*P2009)</f>
        <v>24.577638175950085</v>
      </c>
      <c r="R2009" s="58">
        <f>Table1[[#This Row],[Safety Stock]]+(E2009/30)*Table1[[#This Row],[Lead Time (days)]]</f>
        <v>55.577638175950085</v>
      </c>
      <c r="S2009" s="58" t="str">
        <f>IF(Table1[[#This Row],[On Hand Stock (units)]]&gt;R2009,"yes","no")</f>
        <v>no</v>
      </c>
      <c r="T2009" s="59">
        <f>Table1[[#This Row],[On Hand Stock (units)]]-J2009</f>
        <v>-225.09478336200866</v>
      </c>
      <c r="U2009" s="59">
        <f>Table1[[#This Row],[Exp. Lead time]]*Table1[[#This Row],[APU
(units)]]/30</f>
        <v>44.285714285714292</v>
      </c>
      <c r="V2009" s="59">
        <f>Table1[[#This Row],[On Hand Stock (units)]]+U2009</f>
        <v>79.590930923705599</v>
      </c>
      <c r="W2009" s="59" t="str">
        <f>IF(Table1[[#This Row],[On hand quantity after purchase]]&gt;Table1[[#This Row],[APU  Projection for oct]],"Yes","No")</f>
        <v>No</v>
      </c>
      <c r="X2009" s="59">
        <f>AE2009-Table1[[#This Row],[On Hand Stock (units)]]</f>
        <v>7718.2188385620102</v>
      </c>
      <c r="Y2009" s="59">
        <f>MAX(Table1[[#This Row],[Qty required to meet next quarter]],Table1[[#This Row],[MOQ/One lead time demand]])</f>
        <v>7718.2188385620102</v>
      </c>
      <c r="Z2009" s="59">
        <f>Table1[[#This Row],[Qty to purchase]]*Table1[[#This Row],[Std. Price ($)]]</f>
        <v>59581.237980972081</v>
      </c>
      <c r="AA2009" s="59"/>
      <c r="AB2009" s="59"/>
      <c r="AC2009" s="61">
        <f>Table1[[#This Row],[On Hand Stock (units)]]-(12*Table1[[#This Row],[APU
(units)]])</f>
        <v>-2196.6947833620088</v>
      </c>
      <c r="AD2009" s="64">
        <v>1004.4000000000001</v>
      </c>
      <c r="AE2009" s="65">
        <f>AD2009*Table1[[#This Row],[Std. Price ($)]]</f>
        <v>7753.5240552000014</v>
      </c>
    </row>
    <row r="2010" spans="1:31" x14ac:dyDescent="0.25">
      <c r="F2010" s="15"/>
    </row>
    <row r="2011" spans="1:31" x14ac:dyDescent="0.25">
      <c r="F2011" s="15"/>
    </row>
    <row r="2012" spans="1:31" x14ac:dyDescent="0.25">
      <c r="F2012" s="15"/>
    </row>
    <row r="2013" spans="1:31" x14ac:dyDescent="0.25">
      <c r="F2013" s="15"/>
    </row>
    <row r="2014" spans="1:31" x14ac:dyDescent="0.25">
      <c r="F2014" s="15"/>
    </row>
    <row r="2015" spans="1:31" x14ac:dyDescent="0.25">
      <c r="F2015" s="15"/>
    </row>
    <row r="2016" spans="1:31" x14ac:dyDescent="0.25">
      <c r="F2016" s="15"/>
    </row>
    <row r="2017" spans="6:6" x14ac:dyDescent="0.25">
      <c r="F2017" s="15"/>
    </row>
    <row r="2018" spans="6:6" x14ac:dyDescent="0.25">
      <c r="F2018" s="15"/>
    </row>
    <row r="2019" spans="6:6" x14ac:dyDescent="0.25">
      <c r="F2019" s="15"/>
    </row>
    <row r="2020" spans="6:6" x14ac:dyDescent="0.25">
      <c r="F2020" s="15"/>
    </row>
    <row r="2021" spans="6:6" x14ac:dyDescent="0.25">
      <c r="F2021" s="15"/>
    </row>
    <row r="2022" spans="6:6" x14ac:dyDescent="0.25">
      <c r="F2022" s="15"/>
    </row>
    <row r="2023" spans="6:6" x14ac:dyDescent="0.25">
      <c r="F2023" s="15"/>
    </row>
    <row r="2024" spans="6:6" x14ac:dyDescent="0.25">
      <c r="F2024" s="15"/>
    </row>
    <row r="2025" spans="6:6" x14ac:dyDescent="0.25">
      <c r="F2025" s="15"/>
    </row>
    <row r="2026" spans="6:6" x14ac:dyDescent="0.25">
      <c r="F2026" s="15"/>
    </row>
    <row r="2027" spans="6:6" x14ac:dyDescent="0.25">
      <c r="F2027" s="15"/>
    </row>
    <row r="2028" spans="6:6" x14ac:dyDescent="0.25">
      <c r="F2028" s="15"/>
    </row>
    <row r="2029" spans="6:6" x14ac:dyDescent="0.25">
      <c r="F2029" s="15"/>
    </row>
    <row r="2030" spans="6:6" x14ac:dyDescent="0.25">
      <c r="F2030" s="15"/>
    </row>
    <row r="2031" spans="6:6" x14ac:dyDescent="0.25">
      <c r="F2031" s="15"/>
    </row>
    <row r="2032" spans="6:6" x14ac:dyDescent="0.25">
      <c r="F2032" s="15"/>
    </row>
    <row r="2033" spans="6:6" x14ac:dyDescent="0.25">
      <c r="F2033" s="15"/>
    </row>
    <row r="2034" spans="6:6" x14ac:dyDescent="0.25">
      <c r="F2034" s="15"/>
    </row>
    <row r="2035" spans="6:6" x14ac:dyDescent="0.25">
      <c r="F2035" s="15"/>
    </row>
    <row r="2036" spans="6:6" x14ac:dyDescent="0.25">
      <c r="F2036" s="15"/>
    </row>
    <row r="2037" spans="6:6" x14ac:dyDescent="0.25">
      <c r="F2037" s="15"/>
    </row>
    <row r="2038" spans="6:6" x14ac:dyDescent="0.25">
      <c r="F2038" s="15"/>
    </row>
    <row r="2039" spans="6:6" x14ac:dyDescent="0.25">
      <c r="F2039" s="15"/>
    </row>
    <row r="2040" spans="6:6" x14ac:dyDescent="0.25">
      <c r="F2040" s="15"/>
    </row>
    <row r="2041" spans="6:6" x14ac:dyDescent="0.25">
      <c r="F2041" s="15"/>
    </row>
    <row r="2042" spans="6:6" x14ac:dyDescent="0.25">
      <c r="F2042" s="15"/>
    </row>
    <row r="2043" spans="6:6" x14ac:dyDescent="0.25">
      <c r="F2043" s="15"/>
    </row>
    <row r="2044" spans="6:6" x14ac:dyDescent="0.25">
      <c r="F2044" s="15"/>
    </row>
    <row r="2045" spans="6:6" x14ac:dyDescent="0.25">
      <c r="F2045" s="15"/>
    </row>
    <row r="2046" spans="6:6" x14ac:dyDescent="0.25">
      <c r="F2046" s="15"/>
    </row>
    <row r="2047" spans="6:6" x14ac:dyDescent="0.25">
      <c r="F2047" s="15"/>
    </row>
    <row r="2048" spans="6:6" x14ac:dyDescent="0.25">
      <c r="F2048" s="15"/>
    </row>
    <row r="2049" spans="6:6" x14ac:dyDescent="0.25">
      <c r="F2049" s="15"/>
    </row>
    <row r="2050" spans="6:6" x14ac:dyDescent="0.25">
      <c r="F2050" s="15"/>
    </row>
    <row r="2051" spans="6:6" x14ac:dyDescent="0.25">
      <c r="F2051" s="15"/>
    </row>
    <row r="2052" spans="6:6" x14ac:dyDescent="0.25">
      <c r="F2052" s="15"/>
    </row>
    <row r="2053" spans="6:6" x14ac:dyDescent="0.25">
      <c r="F2053" s="15"/>
    </row>
    <row r="2054" spans="6:6" x14ac:dyDescent="0.25">
      <c r="F2054" s="15"/>
    </row>
    <row r="2055" spans="6:6" x14ac:dyDescent="0.25">
      <c r="F2055" s="15"/>
    </row>
    <row r="2056" spans="6:6" x14ac:dyDescent="0.25">
      <c r="F2056" s="15"/>
    </row>
    <row r="2057" spans="6:6" x14ac:dyDescent="0.25">
      <c r="F2057" s="15"/>
    </row>
    <row r="2058" spans="6:6" x14ac:dyDescent="0.25">
      <c r="F2058" s="15"/>
    </row>
    <row r="2059" spans="6:6" x14ac:dyDescent="0.25">
      <c r="F2059" s="15"/>
    </row>
    <row r="2060" spans="6:6" x14ac:dyDescent="0.25">
      <c r="F2060" s="15"/>
    </row>
    <row r="2061" spans="6:6" x14ac:dyDescent="0.25">
      <c r="F2061" s="15"/>
    </row>
    <row r="2062" spans="6:6" x14ac:dyDescent="0.25">
      <c r="F2062" s="15"/>
    </row>
    <row r="2063" spans="6:6" x14ac:dyDescent="0.25">
      <c r="F2063" s="15"/>
    </row>
    <row r="2064" spans="6:6" x14ac:dyDescent="0.25">
      <c r="F2064" s="15"/>
    </row>
    <row r="2065" spans="6:6" x14ac:dyDescent="0.25">
      <c r="F2065" s="15"/>
    </row>
    <row r="2066" spans="6:6" x14ac:dyDescent="0.25">
      <c r="F2066" s="15"/>
    </row>
    <row r="2067" spans="6:6" x14ac:dyDescent="0.25">
      <c r="F2067" s="15"/>
    </row>
    <row r="2068" spans="6:6" x14ac:dyDescent="0.25">
      <c r="F2068" s="15"/>
    </row>
    <row r="2069" spans="6:6" x14ac:dyDescent="0.25">
      <c r="F2069" s="15"/>
    </row>
    <row r="2070" spans="6:6" x14ac:dyDescent="0.25">
      <c r="F2070" s="15"/>
    </row>
    <row r="2071" spans="6:6" x14ac:dyDescent="0.25">
      <c r="F2071" s="15"/>
    </row>
    <row r="2072" spans="6:6" x14ac:dyDescent="0.25">
      <c r="F2072" s="15"/>
    </row>
    <row r="2073" spans="6:6" x14ac:dyDescent="0.25">
      <c r="F2073" s="15"/>
    </row>
    <row r="2074" spans="6:6" x14ac:dyDescent="0.25">
      <c r="F2074" s="15"/>
    </row>
    <row r="2075" spans="6:6" x14ac:dyDescent="0.25">
      <c r="F2075" s="15"/>
    </row>
    <row r="2076" spans="6:6" x14ac:dyDescent="0.25">
      <c r="F2076" s="15"/>
    </row>
    <row r="2077" spans="6:6" x14ac:dyDescent="0.25">
      <c r="F2077" s="15"/>
    </row>
    <row r="2078" spans="6:6" x14ac:dyDescent="0.25">
      <c r="F2078" s="15"/>
    </row>
    <row r="2079" spans="6:6" x14ac:dyDescent="0.25">
      <c r="F2079" s="15"/>
    </row>
    <row r="2080" spans="6:6" x14ac:dyDescent="0.25">
      <c r="F2080" s="15"/>
    </row>
    <row r="2081" spans="6:6" x14ac:dyDescent="0.25">
      <c r="F2081" s="15"/>
    </row>
    <row r="2082" spans="6:6" x14ac:dyDescent="0.25">
      <c r="F2082" s="15"/>
    </row>
    <row r="2083" spans="6:6" x14ac:dyDescent="0.25">
      <c r="F2083" s="15"/>
    </row>
    <row r="2084" spans="6:6" x14ac:dyDescent="0.25">
      <c r="F2084" s="15"/>
    </row>
    <row r="2085" spans="6:6" x14ac:dyDescent="0.25">
      <c r="F2085" s="15"/>
    </row>
    <row r="2086" spans="6:6" x14ac:dyDescent="0.25">
      <c r="F2086" s="15"/>
    </row>
    <row r="2087" spans="6:6" x14ac:dyDescent="0.25">
      <c r="F2087" s="15"/>
    </row>
    <row r="2088" spans="6:6" x14ac:dyDescent="0.25">
      <c r="F2088" s="15"/>
    </row>
    <row r="2089" spans="6:6" x14ac:dyDescent="0.25">
      <c r="F2089" s="15"/>
    </row>
    <row r="2090" spans="6:6" x14ac:dyDescent="0.25">
      <c r="F2090" s="15"/>
    </row>
    <row r="2091" spans="6:6" x14ac:dyDescent="0.25">
      <c r="F2091" s="15"/>
    </row>
    <row r="2092" spans="6:6" x14ac:dyDescent="0.25">
      <c r="F2092" s="15"/>
    </row>
    <row r="2093" spans="6:6" x14ac:dyDescent="0.25">
      <c r="F2093" s="15"/>
    </row>
    <row r="2094" spans="6:6" x14ac:dyDescent="0.25">
      <c r="F2094" s="15"/>
    </row>
    <row r="2095" spans="6:6" x14ac:dyDescent="0.25">
      <c r="F2095" s="15"/>
    </row>
    <row r="2096" spans="6:6" x14ac:dyDescent="0.25">
      <c r="F2096" s="15"/>
    </row>
    <row r="2097" spans="6:6" x14ac:dyDescent="0.25">
      <c r="F2097" s="15"/>
    </row>
    <row r="2098" spans="6:6" x14ac:dyDescent="0.25">
      <c r="F2098" s="15"/>
    </row>
    <row r="2099" spans="6:6" x14ac:dyDescent="0.25">
      <c r="F2099" s="15"/>
    </row>
    <row r="2100" spans="6:6" x14ac:dyDescent="0.25">
      <c r="F2100" s="15"/>
    </row>
    <row r="2101" spans="6:6" x14ac:dyDescent="0.25">
      <c r="F2101" s="15"/>
    </row>
    <row r="2102" spans="6:6" x14ac:dyDescent="0.25">
      <c r="F2102" s="15"/>
    </row>
    <row r="2103" spans="6:6" x14ac:dyDescent="0.25">
      <c r="F2103" s="15"/>
    </row>
    <row r="2104" spans="6:6" x14ac:dyDescent="0.25">
      <c r="F2104" s="15"/>
    </row>
    <row r="2105" spans="6:6" x14ac:dyDescent="0.25">
      <c r="F2105" s="15"/>
    </row>
    <row r="2106" spans="6:6" x14ac:dyDescent="0.25">
      <c r="F2106" s="15"/>
    </row>
    <row r="2107" spans="6:6" x14ac:dyDescent="0.25">
      <c r="F2107" s="15"/>
    </row>
    <row r="2108" spans="6:6" x14ac:dyDescent="0.25">
      <c r="F2108" s="15"/>
    </row>
    <row r="2109" spans="6:6" x14ac:dyDescent="0.25">
      <c r="F2109" s="15"/>
    </row>
    <row r="2110" spans="6:6" x14ac:dyDescent="0.25">
      <c r="F2110" s="15"/>
    </row>
    <row r="2111" spans="6:6" x14ac:dyDescent="0.25">
      <c r="F2111" s="15"/>
    </row>
    <row r="2112" spans="6:6" x14ac:dyDescent="0.25">
      <c r="F2112" s="15"/>
    </row>
    <row r="2113" spans="6:6" x14ac:dyDescent="0.25">
      <c r="F2113" s="15"/>
    </row>
    <row r="2114" spans="6:6" x14ac:dyDescent="0.25">
      <c r="F2114" s="15"/>
    </row>
    <row r="2115" spans="6:6" x14ac:dyDescent="0.25">
      <c r="F2115" s="15"/>
    </row>
    <row r="2116" spans="6:6" x14ac:dyDescent="0.25">
      <c r="F2116" s="15"/>
    </row>
    <row r="2117" spans="6:6" x14ac:dyDescent="0.25">
      <c r="F2117" s="15"/>
    </row>
    <row r="2118" spans="6:6" x14ac:dyDescent="0.25">
      <c r="F2118" s="15"/>
    </row>
    <row r="2119" spans="6:6" x14ac:dyDescent="0.25">
      <c r="F2119" s="15"/>
    </row>
    <row r="2120" spans="6:6" x14ac:dyDescent="0.25">
      <c r="F2120" s="15"/>
    </row>
    <row r="2121" spans="6:6" x14ac:dyDescent="0.25">
      <c r="F2121" s="15"/>
    </row>
    <row r="2122" spans="6:6" x14ac:dyDescent="0.25">
      <c r="F2122" s="15"/>
    </row>
    <row r="2123" spans="6:6" x14ac:dyDescent="0.25">
      <c r="F2123" s="15"/>
    </row>
    <row r="2124" spans="6:6" x14ac:dyDescent="0.25">
      <c r="F2124" s="15"/>
    </row>
    <row r="2125" spans="6:6" x14ac:dyDescent="0.25">
      <c r="F2125" s="15"/>
    </row>
    <row r="2126" spans="6:6" x14ac:dyDescent="0.25">
      <c r="F2126" s="15"/>
    </row>
    <row r="2127" spans="6:6" x14ac:dyDescent="0.25">
      <c r="F2127" s="15"/>
    </row>
    <row r="2128" spans="6:6" x14ac:dyDescent="0.25">
      <c r="F2128" s="15"/>
    </row>
    <row r="2129" spans="6:6" x14ac:dyDescent="0.25">
      <c r="F2129" s="15"/>
    </row>
    <row r="2130" spans="6:6" x14ac:dyDescent="0.25">
      <c r="F2130" s="15"/>
    </row>
    <row r="2131" spans="6:6" x14ac:dyDescent="0.25">
      <c r="F2131" s="15"/>
    </row>
    <row r="2132" spans="6:6" x14ac:dyDescent="0.25">
      <c r="F2132" s="15"/>
    </row>
    <row r="2133" spans="6:6" x14ac:dyDescent="0.25">
      <c r="F2133" s="15"/>
    </row>
    <row r="2134" spans="6:6" x14ac:dyDescent="0.25">
      <c r="F2134" s="15"/>
    </row>
    <row r="2135" spans="6:6" x14ac:dyDescent="0.25">
      <c r="F2135" s="15"/>
    </row>
    <row r="2136" spans="6:6" x14ac:dyDescent="0.25">
      <c r="F2136" s="15"/>
    </row>
    <row r="2137" spans="6:6" x14ac:dyDescent="0.25">
      <c r="F2137" s="15"/>
    </row>
    <row r="2138" spans="6:6" x14ac:dyDescent="0.25">
      <c r="F2138" s="15"/>
    </row>
    <row r="2139" spans="6:6" x14ac:dyDescent="0.25">
      <c r="F2139" s="15"/>
    </row>
    <row r="2140" spans="6:6" x14ac:dyDescent="0.25">
      <c r="F2140" s="15"/>
    </row>
    <row r="2141" spans="6:6" x14ac:dyDescent="0.25">
      <c r="F2141" s="15"/>
    </row>
    <row r="2142" spans="6:6" x14ac:dyDescent="0.25">
      <c r="F2142" s="15"/>
    </row>
    <row r="2143" spans="6:6" x14ac:dyDescent="0.25">
      <c r="F2143" s="15"/>
    </row>
    <row r="2144" spans="6:6" x14ac:dyDescent="0.25">
      <c r="F2144" s="15"/>
    </row>
    <row r="2145" spans="6:6" x14ac:dyDescent="0.25">
      <c r="F2145" s="15"/>
    </row>
    <row r="2146" spans="6:6" x14ac:dyDescent="0.25">
      <c r="F2146" s="15"/>
    </row>
    <row r="2147" spans="6:6" x14ac:dyDescent="0.25">
      <c r="F2147" s="15"/>
    </row>
    <row r="2148" spans="6:6" x14ac:dyDescent="0.25">
      <c r="F2148" s="15"/>
    </row>
    <row r="2149" spans="6:6" x14ac:dyDescent="0.25">
      <c r="F2149" s="15"/>
    </row>
    <row r="2150" spans="6:6" x14ac:dyDescent="0.25">
      <c r="F2150" s="15"/>
    </row>
    <row r="2151" spans="6:6" x14ac:dyDescent="0.25">
      <c r="F2151" s="15"/>
    </row>
    <row r="2152" spans="6:6" x14ac:dyDescent="0.25">
      <c r="F2152" s="15"/>
    </row>
    <row r="2153" spans="6:6" x14ac:dyDescent="0.25">
      <c r="F2153" s="15"/>
    </row>
    <row r="2154" spans="6:6" x14ac:dyDescent="0.25">
      <c r="F2154" s="15"/>
    </row>
    <row r="2155" spans="6:6" x14ac:dyDescent="0.25">
      <c r="F2155" s="15"/>
    </row>
    <row r="2156" spans="6:6" x14ac:dyDescent="0.25">
      <c r="F2156" s="15"/>
    </row>
    <row r="2157" spans="6:6" x14ac:dyDescent="0.25">
      <c r="F2157" s="15"/>
    </row>
    <row r="2158" spans="6:6" x14ac:dyDescent="0.25">
      <c r="F2158" s="15"/>
    </row>
    <row r="2159" spans="6:6" x14ac:dyDescent="0.25">
      <c r="F2159" s="15"/>
    </row>
    <row r="2160" spans="6:6" x14ac:dyDescent="0.25">
      <c r="F2160" s="15"/>
    </row>
    <row r="2161" spans="6:6" x14ac:dyDescent="0.25">
      <c r="F2161" s="15"/>
    </row>
    <row r="2162" spans="6:6" x14ac:dyDescent="0.25">
      <c r="F2162" s="15"/>
    </row>
    <row r="2163" spans="6:6" x14ac:dyDescent="0.25">
      <c r="F2163" s="15"/>
    </row>
    <row r="2164" spans="6:6" x14ac:dyDescent="0.25">
      <c r="F2164" s="15"/>
    </row>
    <row r="2165" spans="6:6" x14ac:dyDescent="0.25">
      <c r="F2165" s="15"/>
    </row>
    <row r="2166" spans="6:6" x14ac:dyDescent="0.25">
      <c r="F2166" s="15"/>
    </row>
    <row r="2167" spans="6:6" x14ac:dyDescent="0.25">
      <c r="F2167" s="15"/>
    </row>
    <row r="2168" spans="6:6" x14ac:dyDescent="0.25">
      <c r="F2168" s="15"/>
    </row>
    <row r="2169" spans="6:6" x14ac:dyDescent="0.25">
      <c r="F2169" s="15"/>
    </row>
    <row r="2170" spans="6:6" x14ac:dyDescent="0.25">
      <c r="F2170" s="15"/>
    </row>
    <row r="2171" spans="6:6" x14ac:dyDescent="0.25">
      <c r="F2171" s="15"/>
    </row>
    <row r="2172" spans="6:6" x14ac:dyDescent="0.25">
      <c r="F2172" s="15"/>
    </row>
    <row r="2173" spans="6:6" x14ac:dyDescent="0.25">
      <c r="F2173" s="15"/>
    </row>
    <row r="2174" spans="6:6" x14ac:dyDescent="0.25">
      <c r="F2174" s="15"/>
    </row>
    <row r="2175" spans="6:6" x14ac:dyDescent="0.25">
      <c r="F2175" s="15"/>
    </row>
    <row r="2176" spans="6:6" x14ac:dyDescent="0.25">
      <c r="F2176" s="15"/>
    </row>
    <row r="2177" spans="6:6" x14ac:dyDescent="0.25">
      <c r="F2177" s="15"/>
    </row>
    <row r="2178" spans="6:6" x14ac:dyDescent="0.25">
      <c r="F2178" s="15"/>
    </row>
    <row r="2179" spans="6:6" x14ac:dyDescent="0.25">
      <c r="F2179" s="15"/>
    </row>
    <row r="2180" spans="6:6" x14ac:dyDescent="0.25">
      <c r="F2180" s="15"/>
    </row>
    <row r="2181" spans="6:6" x14ac:dyDescent="0.25">
      <c r="F2181" s="15"/>
    </row>
    <row r="2182" spans="6:6" x14ac:dyDescent="0.25">
      <c r="F2182" s="15"/>
    </row>
    <row r="2183" spans="6:6" x14ac:dyDescent="0.25">
      <c r="F2183" s="15"/>
    </row>
    <row r="2184" spans="6:6" x14ac:dyDescent="0.25">
      <c r="F2184" s="15"/>
    </row>
    <row r="2185" spans="6:6" x14ac:dyDescent="0.25">
      <c r="F2185" s="15"/>
    </row>
    <row r="2186" spans="6:6" x14ac:dyDescent="0.25">
      <c r="F2186" s="15"/>
    </row>
    <row r="2187" spans="6:6" x14ac:dyDescent="0.25">
      <c r="F2187" s="15"/>
    </row>
    <row r="2188" spans="6:6" x14ac:dyDescent="0.25">
      <c r="F2188" s="15"/>
    </row>
    <row r="2189" spans="6:6" x14ac:dyDescent="0.25">
      <c r="F2189" s="15"/>
    </row>
    <row r="2190" spans="6:6" x14ac:dyDescent="0.25">
      <c r="F2190" s="15"/>
    </row>
    <row r="2191" spans="6:6" x14ac:dyDescent="0.25">
      <c r="F2191" s="15"/>
    </row>
    <row r="2192" spans="6:6" x14ac:dyDescent="0.25">
      <c r="F2192" s="15"/>
    </row>
    <row r="2193" spans="6:6" x14ac:dyDescent="0.25">
      <c r="F2193" s="15"/>
    </row>
    <row r="2194" spans="6:6" x14ac:dyDescent="0.25">
      <c r="F2194" s="15"/>
    </row>
    <row r="2195" spans="6:6" x14ac:dyDescent="0.25">
      <c r="F2195" s="15"/>
    </row>
    <row r="2196" spans="6:6" x14ac:dyDescent="0.25">
      <c r="F2196" s="15"/>
    </row>
    <row r="2197" spans="6:6" x14ac:dyDescent="0.25">
      <c r="F2197" s="15"/>
    </row>
    <row r="2198" spans="6:6" x14ac:dyDescent="0.25">
      <c r="F2198" s="15"/>
    </row>
    <row r="2199" spans="6:6" x14ac:dyDescent="0.25">
      <c r="F2199" s="15"/>
    </row>
    <row r="2200" spans="6:6" x14ac:dyDescent="0.25">
      <c r="F2200" s="15"/>
    </row>
    <row r="2201" spans="6:6" x14ac:dyDescent="0.25">
      <c r="F2201" s="15"/>
    </row>
    <row r="2202" spans="6:6" x14ac:dyDescent="0.25">
      <c r="F2202" s="15"/>
    </row>
    <row r="2203" spans="6:6" x14ac:dyDescent="0.25">
      <c r="F2203" s="15"/>
    </row>
    <row r="2204" spans="6:6" x14ac:dyDescent="0.25">
      <c r="F2204" s="15"/>
    </row>
    <row r="2205" spans="6:6" x14ac:dyDescent="0.25">
      <c r="F2205" s="15"/>
    </row>
    <row r="2206" spans="6:6" x14ac:dyDescent="0.25">
      <c r="F2206" s="15"/>
    </row>
    <row r="2207" spans="6:6" x14ac:dyDescent="0.25">
      <c r="F2207" s="15"/>
    </row>
    <row r="2208" spans="6:6" x14ac:dyDescent="0.25">
      <c r="F2208" s="15"/>
    </row>
    <row r="2209" spans="6:6" x14ac:dyDescent="0.25">
      <c r="F2209" s="15"/>
    </row>
    <row r="2210" spans="6:6" x14ac:dyDescent="0.25">
      <c r="F2210" s="15"/>
    </row>
    <row r="2211" spans="6:6" x14ac:dyDescent="0.25">
      <c r="F2211" s="15"/>
    </row>
    <row r="2212" spans="6:6" x14ac:dyDescent="0.25">
      <c r="F2212" s="15"/>
    </row>
    <row r="2213" spans="6:6" x14ac:dyDescent="0.25">
      <c r="F2213" s="15"/>
    </row>
    <row r="2214" spans="6:6" x14ac:dyDescent="0.25">
      <c r="F2214" s="15"/>
    </row>
    <row r="2215" spans="6:6" x14ac:dyDescent="0.25">
      <c r="F2215" s="15"/>
    </row>
    <row r="2216" spans="6:6" x14ac:dyDescent="0.25">
      <c r="F2216" s="15"/>
    </row>
    <row r="2217" spans="6:6" x14ac:dyDescent="0.25">
      <c r="F2217" s="15"/>
    </row>
    <row r="2218" spans="6:6" x14ac:dyDescent="0.25">
      <c r="F2218" s="15"/>
    </row>
    <row r="2219" spans="6:6" x14ac:dyDescent="0.25">
      <c r="F2219" s="15"/>
    </row>
    <row r="2220" spans="6:6" x14ac:dyDescent="0.25">
      <c r="F2220" s="15"/>
    </row>
    <row r="2221" spans="6:6" x14ac:dyDescent="0.25">
      <c r="F2221" s="15"/>
    </row>
    <row r="2222" spans="6:6" x14ac:dyDescent="0.25">
      <c r="F2222" s="15"/>
    </row>
    <row r="2223" spans="6:6" x14ac:dyDescent="0.25">
      <c r="F2223" s="15"/>
    </row>
    <row r="2224" spans="6:6" x14ac:dyDescent="0.25">
      <c r="F2224" s="15"/>
    </row>
    <row r="2225" spans="6:6" x14ac:dyDescent="0.25">
      <c r="F2225" s="15"/>
    </row>
    <row r="2226" spans="6:6" x14ac:dyDescent="0.25">
      <c r="F2226" s="15"/>
    </row>
    <row r="2227" spans="6:6" x14ac:dyDescent="0.25">
      <c r="F2227" s="15"/>
    </row>
    <row r="2228" spans="6:6" x14ac:dyDescent="0.25">
      <c r="F2228" s="15"/>
    </row>
    <row r="2229" spans="6:6" x14ac:dyDescent="0.25">
      <c r="F2229" s="15"/>
    </row>
    <row r="2230" spans="6:6" x14ac:dyDescent="0.25">
      <c r="F2230" s="15"/>
    </row>
    <row r="2231" spans="6:6" x14ac:dyDescent="0.25">
      <c r="F2231" s="15"/>
    </row>
    <row r="2232" spans="6:6" x14ac:dyDescent="0.25">
      <c r="F2232" s="15"/>
    </row>
    <row r="2233" spans="6:6" x14ac:dyDescent="0.25">
      <c r="F2233" s="15"/>
    </row>
    <row r="2234" spans="6:6" x14ac:dyDescent="0.25">
      <c r="F2234" s="15"/>
    </row>
    <row r="2235" spans="6:6" x14ac:dyDescent="0.25">
      <c r="F2235" s="15"/>
    </row>
    <row r="2236" spans="6:6" x14ac:dyDescent="0.25">
      <c r="F2236" s="15"/>
    </row>
    <row r="2237" spans="6:6" x14ac:dyDescent="0.25">
      <c r="F2237" s="15"/>
    </row>
    <row r="2238" spans="6:6" x14ac:dyDescent="0.25">
      <c r="F2238" s="15"/>
    </row>
    <row r="2239" spans="6:6" x14ac:dyDescent="0.25">
      <c r="F2239" s="15"/>
    </row>
    <row r="2240" spans="6:6" x14ac:dyDescent="0.25">
      <c r="F2240" s="15"/>
    </row>
    <row r="2241" spans="6:6" x14ac:dyDescent="0.25">
      <c r="F2241" s="15"/>
    </row>
    <row r="2242" spans="6:6" x14ac:dyDescent="0.25">
      <c r="F2242" s="15"/>
    </row>
    <row r="2243" spans="6:6" x14ac:dyDescent="0.25">
      <c r="F2243" s="15"/>
    </row>
    <row r="2244" spans="6:6" x14ac:dyDescent="0.25">
      <c r="F2244" s="15"/>
    </row>
    <row r="2245" spans="6:6" x14ac:dyDescent="0.25">
      <c r="F2245" s="15"/>
    </row>
    <row r="2246" spans="6:6" x14ac:dyDescent="0.25">
      <c r="F2246" s="15"/>
    </row>
    <row r="2247" spans="6:6" x14ac:dyDescent="0.25">
      <c r="F2247" s="15"/>
    </row>
    <row r="2248" spans="6:6" x14ac:dyDescent="0.25">
      <c r="F2248" s="15"/>
    </row>
    <row r="2249" spans="6:6" x14ac:dyDescent="0.25">
      <c r="F2249" s="15"/>
    </row>
    <row r="2250" spans="6:6" x14ac:dyDescent="0.25">
      <c r="F2250" s="15"/>
    </row>
    <row r="2251" spans="6:6" x14ac:dyDescent="0.25">
      <c r="F2251" s="15"/>
    </row>
    <row r="2252" spans="6:6" x14ac:dyDescent="0.25">
      <c r="F2252" s="15"/>
    </row>
    <row r="2253" spans="6:6" x14ac:dyDescent="0.25">
      <c r="F2253" s="15"/>
    </row>
    <row r="2254" spans="6:6" x14ac:dyDescent="0.25">
      <c r="F2254" s="15"/>
    </row>
    <row r="2255" spans="6:6" x14ac:dyDescent="0.25">
      <c r="F2255" s="15"/>
    </row>
    <row r="2256" spans="6:6" x14ac:dyDescent="0.25">
      <c r="F2256" s="15"/>
    </row>
    <row r="2257" spans="6:6" x14ac:dyDescent="0.25">
      <c r="F2257" s="15"/>
    </row>
    <row r="2258" spans="6:6" x14ac:dyDescent="0.25">
      <c r="F2258" s="15"/>
    </row>
    <row r="2259" spans="6:6" x14ac:dyDescent="0.25">
      <c r="F2259" s="15"/>
    </row>
    <row r="2260" spans="6:6" x14ac:dyDescent="0.25">
      <c r="F2260" s="15"/>
    </row>
    <row r="2261" spans="6:6" x14ac:dyDescent="0.25">
      <c r="F2261" s="15"/>
    </row>
    <row r="2262" spans="6:6" x14ac:dyDescent="0.25">
      <c r="F2262" s="15"/>
    </row>
    <row r="2263" spans="6:6" x14ac:dyDescent="0.25">
      <c r="F2263" s="15"/>
    </row>
    <row r="2264" spans="6:6" x14ac:dyDescent="0.25">
      <c r="F2264" s="15"/>
    </row>
    <row r="2265" spans="6:6" x14ac:dyDescent="0.25">
      <c r="F2265" s="15"/>
    </row>
    <row r="2266" spans="6:6" x14ac:dyDescent="0.25">
      <c r="F2266" s="15"/>
    </row>
    <row r="2267" spans="6:6" x14ac:dyDescent="0.25">
      <c r="F2267" s="15"/>
    </row>
    <row r="2268" spans="6:6" x14ac:dyDescent="0.25">
      <c r="F2268" s="15"/>
    </row>
    <row r="2269" spans="6:6" x14ac:dyDescent="0.25">
      <c r="F2269" s="15"/>
    </row>
    <row r="2270" spans="6:6" x14ac:dyDescent="0.25">
      <c r="F2270" s="15"/>
    </row>
    <row r="2271" spans="6:6" x14ac:dyDescent="0.25">
      <c r="F2271" s="15"/>
    </row>
    <row r="2272" spans="6:6" x14ac:dyDescent="0.25">
      <c r="F2272" s="15"/>
    </row>
    <row r="2273" spans="6:6" x14ac:dyDescent="0.25">
      <c r="F2273" s="15"/>
    </row>
    <row r="2274" spans="6:6" x14ac:dyDescent="0.25">
      <c r="F2274" s="15"/>
    </row>
    <row r="2275" spans="6:6" x14ac:dyDescent="0.25">
      <c r="F2275" s="15"/>
    </row>
    <row r="2276" spans="6:6" x14ac:dyDescent="0.25">
      <c r="F2276" s="15"/>
    </row>
    <row r="2277" spans="6:6" x14ac:dyDescent="0.25">
      <c r="F2277" s="15"/>
    </row>
    <row r="2278" spans="6:6" x14ac:dyDescent="0.25">
      <c r="F2278" s="15"/>
    </row>
    <row r="2279" spans="6:6" x14ac:dyDescent="0.25">
      <c r="F2279" s="15"/>
    </row>
    <row r="2280" spans="6:6" x14ac:dyDescent="0.25">
      <c r="F2280" s="15"/>
    </row>
    <row r="2281" spans="6:6" x14ac:dyDescent="0.25">
      <c r="F2281" s="15"/>
    </row>
    <row r="2282" spans="6:6" x14ac:dyDescent="0.25">
      <c r="F2282" s="15"/>
    </row>
    <row r="2283" spans="6:6" x14ac:dyDescent="0.25">
      <c r="F2283" s="15"/>
    </row>
    <row r="2284" spans="6:6" x14ac:dyDescent="0.25">
      <c r="F2284" s="15"/>
    </row>
    <row r="2285" spans="6:6" x14ac:dyDescent="0.25">
      <c r="F2285" s="15"/>
    </row>
    <row r="2286" spans="6:6" x14ac:dyDescent="0.25">
      <c r="F2286" s="15"/>
    </row>
    <row r="2287" spans="6:6" x14ac:dyDescent="0.25">
      <c r="F2287" s="15"/>
    </row>
    <row r="2288" spans="6:6" x14ac:dyDescent="0.25">
      <c r="F2288" s="15"/>
    </row>
    <row r="2289" spans="6:6" x14ac:dyDescent="0.25">
      <c r="F2289" s="15"/>
    </row>
    <row r="2290" spans="6:6" x14ac:dyDescent="0.25">
      <c r="F2290" s="15"/>
    </row>
    <row r="2291" spans="6:6" x14ac:dyDescent="0.25">
      <c r="F2291" s="15"/>
    </row>
    <row r="2292" spans="6:6" x14ac:dyDescent="0.25">
      <c r="F2292" s="15"/>
    </row>
    <row r="2293" spans="6:6" x14ac:dyDescent="0.25">
      <c r="F2293" s="15"/>
    </row>
    <row r="2294" spans="6:6" x14ac:dyDescent="0.25">
      <c r="F2294" s="15"/>
    </row>
    <row r="2295" spans="6:6" x14ac:dyDescent="0.25">
      <c r="F2295" s="15"/>
    </row>
    <row r="2296" spans="6:6" x14ac:dyDescent="0.25">
      <c r="F2296" s="15"/>
    </row>
    <row r="2297" spans="6:6" x14ac:dyDescent="0.25">
      <c r="F2297" s="15"/>
    </row>
    <row r="2298" spans="6:6" x14ac:dyDescent="0.25">
      <c r="F2298" s="15"/>
    </row>
    <row r="2299" spans="6:6" x14ac:dyDescent="0.25">
      <c r="F2299" s="15"/>
    </row>
    <row r="2300" spans="6:6" x14ac:dyDescent="0.25">
      <c r="F2300" s="15"/>
    </row>
    <row r="2301" spans="6:6" x14ac:dyDescent="0.25">
      <c r="F2301" s="15"/>
    </row>
    <row r="2302" spans="6:6" x14ac:dyDescent="0.25">
      <c r="F2302" s="15"/>
    </row>
    <row r="2303" spans="6:6" x14ac:dyDescent="0.25">
      <c r="F2303" s="15"/>
    </row>
    <row r="2304" spans="6:6" x14ac:dyDescent="0.25">
      <c r="F2304" s="15"/>
    </row>
    <row r="2305" spans="6:6" x14ac:dyDescent="0.25">
      <c r="F2305" s="15"/>
    </row>
    <row r="2306" spans="6:6" x14ac:dyDescent="0.25">
      <c r="F2306" s="15"/>
    </row>
    <row r="2307" spans="6:6" x14ac:dyDescent="0.25">
      <c r="F2307" s="15"/>
    </row>
    <row r="2308" spans="6:6" x14ac:dyDescent="0.25">
      <c r="F2308" s="15"/>
    </row>
    <row r="2309" spans="6:6" x14ac:dyDescent="0.25">
      <c r="F2309" s="15"/>
    </row>
    <row r="2310" spans="6:6" x14ac:dyDescent="0.25">
      <c r="F2310" s="15"/>
    </row>
    <row r="2311" spans="6:6" x14ac:dyDescent="0.25">
      <c r="F2311" s="15"/>
    </row>
    <row r="2312" spans="6:6" x14ac:dyDescent="0.25">
      <c r="F2312" s="15"/>
    </row>
    <row r="2313" spans="6:6" x14ac:dyDescent="0.25">
      <c r="F2313" s="15"/>
    </row>
    <row r="2314" spans="6:6" x14ac:dyDescent="0.25">
      <c r="F2314" s="15"/>
    </row>
    <row r="2315" spans="6:6" x14ac:dyDescent="0.25">
      <c r="F2315" s="15"/>
    </row>
    <row r="2316" spans="6:6" x14ac:dyDescent="0.25">
      <c r="F2316" s="15"/>
    </row>
    <row r="2317" spans="6:6" x14ac:dyDescent="0.25">
      <c r="F2317" s="15"/>
    </row>
    <row r="2318" spans="6:6" x14ac:dyDescent="0.25">
      <c r="F2318" s="15"/>
    </row>
    <row r="2319" spans="6:6" x14ac:dyDescent="0.25">
      <c r="F2319" s="15"/>
    </row>
    <row r="2320" spans="6:6" x14ac:dyDescent="0.25">
      <c r="F2320" s="15"/>
    </row>
    <row r="2321" spans="6:6" x14ac:dyDescent="0.25">
      <c r="F2321" s="15"/>
    </row>
    <row r="2322" spans="6:6" x14ac:dyDescent="0.25">
      <c r="F2322" s="15"/>
    </row>
    <row r="2323" spans="6:6" x14ac:dyDescent="0.25">
      <c r="F2323" s="15"/>
    </row>
    <row r="2324" spans="6:6" x14ac:dyDescent="0.25">
      <c r="F2324" s="15"/>
    </row>
    <row r="2325" spans="6:6" x14ac:dyDescent="0.25">
      <c r="F2325" s="15"/>
    </row>
    <row r="2326" spans="6:6" x14ac:dyDescent="0.25">
      <c r="F2326" s="15"/>
    </row>
    <row r="2327" spans="6:6" x14ac:dyDescent="0.25">
      <c r="F2327" s="15"/>
    </row>
    <row r="2328" spans="6:6" x14ac:dyDescent="0.25">
      <c r="F2328" s="15"/>
    </row>
    <row r="2329" spans="6:6" x14ac:dyDescent="0.25">
      <c r="F2329" s="15"/>
    </row>
    <row r="2330" spans="6:6" x14ac:dyDescent="0.25">
      <c r="F2330" s="15"/>
    </row>
    <row r="2331" spans="6:6" x14ac:dyDescent="0.25">
      <c r="F2331" s="15"/>
    </row>
    <row r="2332" spans="6:6" x14ac:dyDescent="0.25">
      <c r="F2332" s="15"/>
    </row>
    <row r="2333" spans="6:6" x14ac:dyDescent="0.25">
      <c r="F2333" s="15"/>
    </row>
    <row r="2334" spans="6:6" x14ac:dyDescent="0.25">
      <c r="F2334" s="15"/>
    </row>
    <row r="2335" spans="6:6" x14ac:dyDescent="0.25">
      <c r="F2335" s="15"/>
    </row>
    <row r="2336" spans="6:6" x14ac:dyDescent="0.25">
      <c r="F2336" s="15"/>
    </row>
    <row r="2337" spans="6:6" x14ac:dyDescent="0.25">
      <c r="F2337" s="15"/>
    </row>
    <row r="2338" spans="6:6" x14ac:dyDescent="0.25">
      <c r="F2338" s="15"/>
    </row>
    <row r="2339" spans="6:6" x14ac:dyDescent="0.25">
      <c r="F2339" s="15"/>
    </row>
    <row r="2340" spans="6:6" x14ac:dyDescent="0.25">
      <c r="F2340" s="15"/>
    </row>
    <row r="2341" spans="6:6" x14ac:dyDescent="0.25">
      <c r="F2341" s="15"/>
    </row>
    <row r="2342" spans="6:6" x14ac:dyDescent="0.25">
      <c r="F2342" s="15"/>
    </row>
    <row r="2343" spans="6:6" x14ac:dyDescent="0.25">
      <c r="F2343" s="15"/>
    </row>
    <row r="2344" spans="6:6" x14ac:dyDescent="0.25">
      <c r="F2344" s="15"/>
    </row>
    <row r="2345" spans="6:6" x14ac:dyDescent="0.25">
      <c r="F2345" s="15"/>
    </row>
    <row r="2346" spans="6:6" x14ac:dyDescent="0.25">
      <c r="F2346" s="15"/>
    </row>
    <row r="2347" spans="6:6" x14ac:dyDescent="0.25">
      <c r="F2347" s="15"/>
    </row>
    <row r="2348" spans="6:6" x14ac:dyDescent="0.25">
      <c r="F2348" s="15"/>
    </row>
    <row r="2349" spans="6:6" x14ac:dyDescent="0.25">
      <c r="F2349" s="15"/>
    </row>
    <row r="2350" spans="6:6" x14ac:dyDescent="0.25">
      <c r="F2350" s="15"/>
    </row>
    <row r="2351" spans="6:6" x14ac:dyDescent="0.25">
      <c r="F2351" s="15"/>
    </row>
    <row r="2352" spans="6:6" x14ac:dyDescent="0.25">
      <c r="F2352" s="15"/>
    </row>
    <row r="2353" spans="6:6" x14ac:dyDescent="0.25">
      <c r="F2353" s="15"/>
    </row>
    <row r="2354" spans="6:6" x14ac:dyDescent="0.25">
      <c r="F2354" s="15"/>
    </row>
    <row r="2355" spans="6:6" x14ac:dyDescent="0.25">
      <c r="F2355" s="15"/>
    </row>
    <row r="2356" spans="6:6" x14ac:dyDescent="0.25">
      <c r="F2356" s="15"/>
    </row>
    <row r="2357" spans="6:6" x14ac:dyDescent="0.25">
      <c r="F2357" s="15"/>
    </row>
    <row r="2358" spans="6:6" x14ac:dyDescent="0.25">
      <c r="F2358" s="15"/>
    </row>
    <row r="2359" spans="6:6" x14ac:dyDescent="0.25">
      <c r="F2359" s="15"/>
    </row>
    <row r="2360" spans="6:6" x14ac:dyDescent="0.25">
      <c r="F2360" s="15"/>
    </row>
    <row r="2361" spans="6:6" x14ac:dyDescent="0.25">
      <c r="F2361" s="15"/>
    </row>
    <row r="2362" spans="6:6" x14ac:dyDescent="0.25">
      <c r="F2362" s="15"/>
    </row>
    <row r="2363" spans="6:6" x14ac:dyDescent="0.25">
      <c r="F2363" s="15"/>
    </row>
    <row r="2364" spans="6:6" x14ac:dyDescent="0.25">
      <c r="F2364" s="15"/>
    </row>
    <row r="2365" spans="6:6" x14ac:dyDescent="0.25">
      <c r="F2365" s="15"/>
    </row>
    <row r="2366" spans="6:6" x14ac:dyDescent="0.25">
      <c r="F2366" s="15"/>
    </row>
    <row r="2367" spans="6:6" x14ac:dyDescent="0.25">
      <c r="F2367" s="15"/>
    </row>
    <row r="2368" spans="6:6" x14ac:dyDescent="0.25">
      <c r="F2368" s="15"/>
    </row>
    <row r="2369" spans="6:6" x14ac:dyDescent="0.25">
      <c r="F2369" s="15"/>
    </row>
    <row r="2370" spans="6:6" x14ac:dyDescent="0.25">
      <c r="F2370" s="15"/>
    </row>
    <row r="2371" spans="6:6" x14ac:dyDescent="0.25">
      <c r="F2371" s="15"/>
    </row>
    <row r="2372" spans="6:6" x14ac:dyDescent="0.25">
      <c r="F2372" s="15"/>
    </row>
    <row r="2373" spans="6:6" x14ac:dyDescent="0.25">
      <c r="F2373" s="15"/>
    </row>
    <row r="2374" spans="6:6" x14ac:dyDescent="0.25">
      <c r="F2374" s="15"/>
    </row>
    <row r="2375" spans="6:6" x14ac:dyDescent="0.25">
      <c r="F2375" s="15"/>
    </row>
    <row r="2376" spans="6:6" x14ac:dyDescent="0.25">
      <c r="F2376" s="15"/>
    </row>
    <row r="2377" spans="6:6" x14ac:dyDescent="0.25">
      <c r="F2377" s="15"/>
    </row>
    <row r="2378" spans="6:6" x14ac:dyDescent="0.25">
      <c r="F2378" s="15"/>
    </row>
    <row r="2379" spans="6:6" x14ac:dyDescent="0.25">
      <c r="F2379" s="15"/>
    </row>
    <row r="2380" spans="6:6" x14ac:dyDescent="0.25">
      <c r="F2380" s="15"/>
    </row>
    <row r="2381" spans="6:6" x14ac:dyDescent="0.25">
      <c r="F2381" s="15"/>
    </row>
    <row r="2382" spans="6:6" x14ac:dyDescent="0.25">
      <c r="F2382" s="15"/>
    </row>
    <row r="2383" spans="6:6" x14ac:dyDescent="0.25">
      <c r="F2383" s="15"/>
    </row>
    <row r="2384" spans="6:6" x14ac:dyDescent="0.25">
      <c r="F2384" s="15"/>
    </row>
    <row r="2385" spans="6:6" x14ac:dyDescent="0.25">
      <c r="F2385" s="15"/>
    </row>
    <row r="2386" spans="6:6" x14ac:dyDescent="0.25">
      <c r="F2386" s="15"/>
    </row>
    <row r="2387" spans="6:6" x14ac:dyDescent="0.25">
      <c r="F2387" s="15"/>
    </row>
    <row r="2388" spans="6:6" x14ac:dyDescent="0.25">
      <c r="F2388" s="15"/>
    </row>
    <row r="2389" spans="6:6" x14ac:dyDescent="0.25">
      <c r="F2389" s="15"/>
    </row>
    <row r="2390" spans="6:6" x14ac:dyDescent="0.25">
      <c r="F2390" s="15"/>
    </row>
    <row r="2391" spans="6:6" x14ac:dyDescent="0.25">
      <c r="F2391" s="15"/>
    </row>
    <row r="2392" spans="6:6" x14ac:dyDescent="0.25">
      <c r="F2392" s="15"/>
    </row>
    <row r="2393" spans="6:6" x14ac:dyDescent="0.25">
      <c r="F2393" s="15"/>
    </row>
    <row r="2394" spans="6:6" x14ac:dyDescent="0.25">
      <c r="F2394" s="15"/>
    </row>
    <row r="2395" spans="6:6" x14ac:dyDescent="0.25">
      <c r="F2395" s="15"/>
    </row>
    <row r="2396" spans="6:6" x14ac:dyDescent="0.25">
      <c r="F2396" s="15"/>
    </row>
    <row r="2397" spans="6:6" x14ac:dyDescent="0.25">
      <c r="F2397" s="15"/>
    </row>
    <row r="2398" spans="6:6" x14ac:dyDescent="0.25">
      <c r="F2398" s="15"/>
    </row>
    <row r="2399" spans="6:6" x14ac:dyDescent="0.25">
      <c r="F2399" s="15"/>
    </row>
    <row r="2400" spans="6:6" x14ac:dyDescent="0.25">
      <c r="F2400" s="15"/>
    </row>
    <row r="2401" spans="6:6" x14ac:dyDescent="0.25">
      <c r="F2401" s="15"/>
    </row>
    <row r="2402" spans="6:6" x14ac:dyDescent="0.25">
      <c r="F2402" s="15"/>
    </row>
    <row r="2403" spans="6:6" x14ac:dyDescent="0.25">
      <c r="F2403" s="15"/>
    </row>
    <row r="2404" spans="6:6" x14ac:dyDescent="0.25">
      <c r="F2404" s="15"/>
    </row>
    <row r="2405" spans="6:6" x14ac:dyDescent="0.25">
      <c r="F2405" s="15"/>
    </row>
    <row r="2406" spans="6:6" x14ac:dyDescent="0.25">
      <c r="F2406" s="15"/>
    </row>
    <row r="2407" spans="6:6" x14ac:dyDescent="0.25">
      <c r="F2407" s="15"/>
    </row>
    <row r="2408" spans="6:6" x14ac:dyDescent="0.25">
      <c r="F2408" s="15"/>
    </row>
    <row r="2409" spans="6:6" x14ac:dyDescent="0.25">
      <c r="F2409" s="15"/>
    </row>
    <row r="2410" spans="6:6" x14ac:dyDescent="0.25">
      <c r="F2410" s="15"/>
    </row>
    <row r="2411" spans="6:6" x14ac:dyDescent="0.25">
      <c r="F2411" s="15"/>
    </row>
    <row r="2412" spans="6:6" x14ac:dyDescent="0.25">
      <c r="F2412" s="15"/>
    </row>
    <row r="2413" spans="6:6" x14ac:dyDescent="0.25">
      <c r="F2413" s="15"/>
    </row>
    <row r="2414" spans="6:6" x14ac:dyDescent="0.25">
      <c r="F2414" s="15"/>
    </row>
    <row r="2415" spans="6:6" x14ac:dyDescent="0.25">
      <c r="F2415" s="15"/>
    </row>
    <row r="2416" spans="6:6" x14ac:dyDescent="0.25">
      <c r="F2416" s="15"/>
    </row>
    <row r="2417" spans="6:6" x14ac:dyDescent="0.25">
      <c r="F2417" s="15"/>
    </row>
    <row r="2418" spans="6:6" x14ac:dyDescent="0.25">
      <c r="F2418" s="15"/>
    </row>
    <row r="2419" spans="6:6" x14ac:dyDescent="0.25">
      <c r="F2419" s="15"/>
    </row>
    <row r="2420" spans="6:6" x14ac:dyDescent="0.25">
      <c r="F2420" s="15"/>
    </row>
    <row r="2421" spans="6:6" x14ac:dyDescent="0.25">
      <c r="F2421" s="15"/>
    </row>
    <row r="2422" spans="6:6" x14ac:dyDescent="0.25">
      <c r="F2422" s="15"/>
    </row>
    <row r="2423" spans="6:6" x14ac:dyDescent="0.25">
      <c r="F2423" s="15"/>
    </row>
    <row r="2424" spans="6:6" x14ac:dyDescent="0.25">
      <c r="F2424" s="15"/>
    </row>
    <row r="2425" spans="6:6" x14ac:dyDescent="0.25">
      <c r="F2425" s="15"/>
    </row>
    <row r="2426" spans="6:6" x14ac:dyDescent="0.25">
      <c r="F2426" s="15"/>
    </row>
    <row r="2427" spans="6:6" x14ac:dyDescent="0.25">
      <c r="F2427" s="15"/>
    </row>
    <row r="2428" spans="6:6" x14ac:dyDescent="0.25">
      <c r="F2428" s="15"/>
    </row>
    <row r="2429" spans="6:6" x14ac:dyDescent="0.25">
      <c r="F2429" s="15"/>
    </row>
    <row r="2430" spans="6:6" x14ac:dyDescent="0.25">
      <c r="F2430" s="15"/>
    </row>
    <row r="2431" spans="6:6" x14ac:dyDescent="0.25">
      <c r="F2431" s="15"/>
    </row>
    <row r="2432" spans="6:6" x14ac:dyDescent="0.25">
      <c r="F2432" s="15"/>
    </row>
    <row r="2433" spans="6:6" x14ac:dyDescent="0.25">
      <c r="F2433" s="15"/>
    </row>
    <row r="2434" spans="6:6" x14ac:dyDescent="0.25">
      <c r="F2434" s="15"/>
    </row>
    <row r="2435" spans="6:6" x14ac:dyDescent="0.25">
      <c r="F2435" s="15"/>
    </row>
    <row r="2436" spans="6:6" x14ac:dyDescent="0.25">
      <c r="F2436" s="15"/>
    </row>
    <row r="2437" spans="6:6" x14ac:dyDescent="0.25">
      <c r="F2437" s="15"/>
    </row>
    <row r="2438" spans="6:6" x14ac:dyDescent="0.25">
      <c r="F2438" s="15"/>
    </row>
    <row r="2439" spans="6:6" x14ac:dyDescent="0.25">
      <c r="F2439" s="15"/>
    </row>
    <row r="2440" spans="6:6" x14ac:dyDescent="0.25">
      <c r="F2440" s="15"/>
    </row>
    <row r="2441" spans="6:6" x14ac:dyDescent="0.25">
      <c r="F2441" s="15"/>
    </row>
    <row r="2442" spans="6:6" x14ac:dyDescent="0.25">
      <c r="F2442" s="15"/>
    </row>
    <row r="2443" spans="6:6" x14ac:dyDescent="0.25">
      <c r="F2443" s="15"/>
    </row>
    <row r="2444" spans="6:6" x14ac:dyDescent="0.25">
      <c r="F2444" s="15"/>
    </row>
    <row r="2445" spans="6:6" x14ac:dyDescent="0.25">
      <c r="F2445" s="15"/>
    </row>
    <row r="2446" spans="6:6" x14ac:dyDescent="0.25">
      <c r="F2446" s="15"/>
    </row>
    <row r="2447" spans="6:6" x14ac:dyDescent="0.25">
      <c r="F2447" s="15"/>
    </row>
    <row r="2448" spans="6:6" x14ac:dyDescent="0.25">
      <c r="F2448" s="15"/>
    </row>
    <row r="2449" spans="6:6" x14ac:dyDescent="0.25">
      <c r="F2449" s="15"/>
    </row>
    <row r="2450" spans="6:6" x14ac:dyDescent="0.25">
      <c r="F2450" s="15"/>
    </row>
    <row r="2451" spans="6:6" x14ac:dyDescent="0.25">
      <c r="F2451" s="15"/>
    </row>
    <row r="2452" spans="6:6" x14ac:dyDescent="0.25">
      <c r="F2452" s="15"/>
    </row>
    <row r="2453" spans="6:6" x14ac:dyDescent="0.25">
      <c r="F2453" s="15"/>
    </row>
    <row r="2454" spans="6:6" x14ac:dyDescent="0.25">
      <c r="F2454" s="15"/>
    </row>
    <row r="2455" spans="6:6" x14ac:dyDescent="0.25">
      <c r="F2455" s="15"/>
    </row>
    <row r="2456" spans="6:6" x14ac:dyDescent="0.25">
      <c r="F2456" s="15"/>
    </row>
    <row r="2457" spans="6:6" x14ac:dyDescent="0.25">
      <c r="F2457" s="15"/>
    </row>
    <row r="2458" spans="6:6" x14ac:dyDescent="0.25">
      <c r="F2458" s="15"/>
    </row>
    <row r="2459" spans="6:6" x14ac:dyDescent="0.25">
      <c r="F2459" s="15"/>
    </row>
    <row r="2460" spans="6:6" x14ac:dyDescent="0.25">
      <c r="F2460" s="15"/>
    </row>
    <row r="2461" spans="6:6" x14ac:dyDescent="0.25">
      <c r="F2461" s="15"/>
    </row>
    <row r="2462" spans="6:6" x14ac:dyDescent="0.25">
      <c r="F2462" s="15"/>
    </row>
    <row r="2463" spans="6:6" x14ac:dyDescent="0.25">
      <c r="F2463" s="15"/>
    </row>
    <row r="2464" spans="6:6" x14ac:dyDescent="0.25">
      <c r="F2464" s="15"/>
    </row>
    <row r="2465" spans="6:6" x14ac:dyDescent="0.25">
      <c r="F2465" s="15"/>
    </row>
    <row r="2466" spans="6:6" x14ac:dyDescent="0.25">
      <c r="F2466" s="15"/>
    </row>
    <row r="2467" spans="6:6" x14ac:dyDescent="0.25">
      <c r="F2467" s="15"/>
    </row>
    <row r="2468" spans="6:6" x14ac:dyDescent="0.25">
      <c r="F2468" s="15"/>
    </row>
    <row r="2469" spans="6:6" x14ac:dyDescent="0.25">
      <c r="F2469" s="15"/>
    </row>
    <row r="2470" spans="6:6" x14ac:dyDescent="0.25">
      <c r="F2470" s="15"/>
    </row>
    <row r="2471" spans="6:6" x14ac:dyDescent="0.25">
      <c r="F2471" s="15"/>
    </row>
    <row r="2472" spans="6:6" x14ac:dyDescent="0.25">
      <c r="F2472" s="15"/>
    </row>
    <row r="2473" spans="6:6" x14ac:dyDescent="0.25">
      <c r="F2473" s="15"/>
    </row>
    <row r="2474" spans="6:6" x14ac:dyDescent="0.25">
      <c r="F2474" s="15"/>
    </row>
    <row r="2475" spans="6:6" x14ac:dyDescent="0.25">
      <c r="F2475" s="15"/>
    </row>
    <row r="2476" spans="6:6" x14ac:dyDescent="0.25">
      <c r="F2476" s="15"/>
    </row>
    <row r="2477" spans="6:6" x14ac:dyDescent="0.25">
      <c r="F2477" s="15"/>
    </row>
    <row r="2478" spans="6:6" x14ac:dyDescent="0.25">
      <c r="F2478" s="15"/>
    </row>
    <row r="2479" spans="6:6" x14ac:dyDescent="0.25">
      <c r="F2479" s="15"/>
    </row>
    <row r="2480" spans="6:6" x14ac:dyDescent="0.25">
      <c r="F2480" s="15"/>
    </row>
    <row r="2481" spans="6:6" x14ac:dyDescent="0.25">
      <c r="F2481" s="15"/>
    </row>
    <row r="2482" spans="6:6" x14ac:dyDescent="0.25">
      <c r="F2482" s="15"/>
    </row>
    <row r="2483" spans="6:6" x14ac:dyDescent="0.25">
      <c r="F2483" s="15"/>
    </row>
    <row r="2484" spans="6:6" x14ac:dyDescent="0.25">
      <c r="F2484" s="15"/>
    </row>
    <row r="2485" spans="6:6" x14ac:dyDescent="0.25">
      <c r="F2485" s="15"/>
    </row>
    <row r="2486" spans="6:6" x14ac:dyDescent="0.25">
      <c r="F2486" s="15"/>
    </row>
    <row r="2487" spans="6:6" x14ac:dyDescent="0.25">
      <c r="F2487" s="15"/>
    </row>
    <row r="2488" spans="6:6" x14ac:dyDescent="0.25">
      <c r="F2488" s="15"/>
    </row>
    <row r="2489" spans="6:6" x14ac:dyDescent="0.25">
      <c r="F2489" s="15"/>
    </row>
    <row r="2490" spans="6:6" x14ac:dyDescent="0.25">
      <c r="F2490" s="15"/>
    </row>
    <row r="2491" spans="6:6" x14ac:dyDescent="0.25">
      <c r="F2491" s="15"/>
    </row>
    <row r="2492" spans="6:6" x14ac:dyDescent="0.25">
      <c r="F2492" s="15"/>
    </row>
    <row r="2493" spans="6:6" x14ac:dyDescent="0.25">
      <c r="F2493" s="15"/>
    </row>
    <row r="2494" spans="6:6" x14ac:dyDescent="0.25">
      <c r="F2494" s="15"/>
    </row>
    <row r="2495" spans="6:6" x14ac:dyDescent="0.25">
      <c r="F2495" s="15"/>
    </row>
    <row r="2496" spans="6:6" x14ac:dyDescent="0.25">
      <c r="F2496" s="15"/>
    </row>
    <row r="2497" spans="6:6" x14ac:dyDescent="0.25">
      <c r="F2497" s="15"/>
    </row>
    <row r="2498" spans="6:6" x14ac:dyDescent="0.25">
      <c r="F2498" s="15"/>
    </row>
    <row r="2499" spans="6:6" x14ac:dyDescent="0.25">
      <c r="F2499" s="15"/>
    </row>
    <row r="2500" spans="6:6" x14ac:dyDescent="0.25">
      <c r="F2500" s="15"/>
    </row>
    <row r="2501" spans="6:6" x14ac:dyDescent="0.25">
      <c r="F2501" s="15"/>
    </row>
    <row r="2502" spans="6:6" x14ac:dyDescent="0.25">
      <c r="F2502" s="15"/>
    </row>
    <row r="2503" spans="6:6" x14ac:dyDescent="0.25">
      <c r="F2503" s="15"/>
    </row>
    <row r="2504" spans="6:6" x14ac:dyDescent="0.25">
      <c r="F2504" s="15"/>
    </row>
    <row r="2505" spans="6:6" x14ac:dyDescent="0.25">
      <c r="F2505" s="15"/>
    </row>
    <row r="2506" spans="6:6" x14ac:dyDescent="0.25">
      <c r="F2506" s="15"/>
    </row>
    <row r="2507" spans="6:6" x14ac:dyDescent="0.25">
      <c r="F2507" s="15"/>
    </row>
    <row r="2508" spans="6:6" x14ac:dyDescent="0.25">
      <c r="F2508" s="15"/>
    </row>
    <row r="2509" spans="6:6" x14ac:dyDescent="0.25">
      <c r="F2509" s="15"/>
    </row>
    <row r="2510" spans="6:6" x14ac:dyDescent="0.25">
      <c r="F2510" s="15"/>
    </row>
    <row r="2511" spans="6:6" x14ac:dyDescent="0.25">
      <c r="F2511" s="15"/>
    </row>
    <row r="2512" spans="6:6" x14ac:dyDescent="0.25">
      <c r="F2512" s="15"/>
    </row>
    <row r="2513" spans="6:6" x14ac:dyDescent="0.25">
      <c r="F2513" s="15"/>
    </row>
    <row r="2514" spans="6:6" x14ac:dyDescent="0.25">
      <c r="F2514" s="15"/>
    </row>
    <row r="2515" spans="6:6" x14ac:dyDescent="0.25">
      <c r="F2515" s="15"/>
    </row>
    <row r="2516" spans="6:6" x14ac:dyDescent="0.25">
      <c r="F2516" s="15"/>
    </row>
    <row r="2517" spans="6:6" x14ac:dyDescent="0.25">
      <c r="F2517" s="15"/>
    </row>
    <row r="2518" spans="6:6" x14ac:dyDescent="0.25">
      <c r="F2518" s="15"/>
    </row>
    <row r="2519" spans="6:6" x14ac:dyDescent="0.25">
      <c r="F2519" s="15"/>
    </row>
    <row r="2520" spans="6:6" x14ac:dyDescent="0.25">
      <c r="F2520" s="15"/>
    </row>
    <row r="2521" spans="6:6" x14ac:dyDescent="0.25">
      <c r="F2521" s="15"/>
    </row>
    <row r="2522" spans="6:6" x14ac:dyDescent="0.25">
      <c r="F2522" s="15"/>
    </row>
    <row r="2523" spans="6:6" x14ac:dyDescent="0.25">
      <c r="F2523" s="15"/>
    </row>
    <row r="2524" spans="6:6" x14ac:dyDescent="0.25">
      <c r="F2524" s="15"/>
    </row>
    <row r="2525" spans="6:6" x14ac:dyDescent="0.25">
      <c r="F2525" s="15"/>
    </row>
    <row r="2526" spans="6:6" x14ac:dyDescent="0.25">
      <c r="F2526" s="15"/>
    </row>
    <row r="2527" spans="6:6" x14ac:dyDescent="0.25">
      <c r="F2527" s="15"/>
    </row>
    <row r="2528" spans="6:6" x14ac:dyDescent="0.25">
      <c r="F2528" s="15"/>
    </row>
    <row r="2529" spans="6:6" x14ac:dyDescent="0.25">
      <c r="F2529" s="15"/>
    </row>
    <row r="2530" spans="6:6" x14ac:dyDescent="0.25">
      <c r="F2530" s="15"/>
    </row>
    <row r="2531" spans="6:6" x14ac:dyDescent="0.25">
      <c r="F2531" s="15"/>
    </row>
    <row r="2532" spans="6:6" x14ac:dyDescent="0.25">
      <c r="F2532" s="15"/>
    </row>
    <row r="2533" spans="6:6" x14ac:dyDescent="0.25">
      <c r="F2533" s="15"/>
    </row>
    <row r="2534" spans="6:6" x14ac:dyDescent="0.25">
      <c r="F2534" s="15"/>
    </row>
    <row r="2535" spans="6:6" x14ac:dyDescent="0.25">
      <c r="F2535" s="15"/>
    </row>
    <row r="2536" spans="6:6" x14ac:dyDescent="0.25">
      <c r="F2536" s="15"/>
    </row>
    <row r="2537" spans="6:6" x14ac:dyDescent="0.25">
      <c r="F2537" s="15"/>
    </row>
    <row r="2538" spans="6:6" x14ac:dyDescent="0.25">
      <c r="F2538" s="15"/>
    </row>
    <row r="2539" spans="6:6" x14ac:dyDescent="0.25">
      <c r="F2539" s="15"/>
    </row>
    <row r="2540" spans="6:6" x14ac:dyDescent="0.25">
      <c r="F2540" s="15"/>
    </row>
    <row r="2541" spans="6:6" x14ac:dyDescent="0.25">
      <c r="F2541" s="15"/>
    </row>
    <row r="2542" spans="6:6" x14ac:dyDescent="0.25">
      <c r="F2542" s="15"/>
    </row>
    <row r="2543" spans="6:6" x14ac:dyDescent="0.25">
      <c r="F2543" s="15"/>
    </row>
    <row r="2544" spans="6:6" x14ac:dyDescent="0.25">
      <c r="F2544" s="15"/>
    </row>
    <row r="2545" spans="6:6" x14ac:dyDescent="0.25">
      <c r="F2545" s="15"/>
    </row>
    <row r="2546" spans="6:6" x14ac:dyDescent="0.25">
      <c r="F2546" s="15"/>
    </row>
    <row r="2547" spans="6:6" x14ac:dyDescent="0.25">
      <c r="F2547" s="15"/>
    </row>
    <row r="2548" spans="6:6" x14ac:dyDescent="0.25">
      <c r="F2548" s="15"/>
    </row>
    <row r="2549" spans="6:6" x14ac:dyDescent="0.25">
      <c r="F2549" s="15"/>
    </row>
    <row r="2550" spans="6:6" x14ac:dyDescent="0.25">
      <c r="F2550" s="15"/>
    </row>
    <row r="2551" spans="6:6" x14ac:dyDescent="0.25">
      <c r="F2551" s="15"/>
    </row>
    <row r="2552" spans="6:6" x14ac:dyDescent="0.25">
      <c r="F2552" s="15"/>
    </row>
    <row r="2553" spans="6:6" x14ac:dyDescent="0.25">
      <c r="F2553" s="15"/>
    </row>
    <row r="2554" spans="6:6" x14ac:dyDescent="0.25">
      <c r="F2554" s="15"/>
    </row>
    <row r="2555" spans="6:6" x14ac:dyDescent="0.25">
      <c r="F2555" s="15"/>
    </row>
    <row r="2556" spans="6:6" x14ac:dyDescent="0.25">
      <c r="F2556" s="15"/>
    </row>
    <row r="2557" spans="6:6" x14ac:dyDescent="0.25">
      <c r="F2557" s="15"/>
    </row>
    <row r="2558" spans="6:6" x14ac:dyDescent="0.25">
      <c r="F2558" s="15"/>
    </row>
    <row r="2559" spans="6:6" x14ac:dyDescent="0.25">
      <c r="F2559" s="15"/>
    </row>
    <row r="2560" spans="6:6" x14ac:dyDescent="0.25">
      <c r="F2560" s="15"/>
    </row>
    <row r="2561" spans="6:6" x14ac:dyDescent="0.25">
      <c r="F2561" s="15"/>
    </row>
    <row r="2562" spans="6:6" x14ac:dyDescent="0.25">
      <c r="F2562" s="15"/>
    </row>
    <row r="2563" spans="6:6" x14ac:dyDescent="0.25">
      <c r="F2563" s="15"/>
    </row>
    <row r="2564" spans="6:6" x14ac:dyDescent="0.25">
      <c r="F2564" s="15"/>
    </row>
    <row r="2565" spans="6:6" x14ac:dyDescent="0.25">
      <c r="F2565" s="15"/>
    </row>
    <row r="2566" spans="6:6" x14ac:dyDescent="0.25">
      <c r="F2566" s="15"/>
    </row>
    <row r="2567" spans="6:6" x14ac:dyDescent="0.25">
      <c r="F2567" s="15"/>
    </row>
    <row r="2568" spans="6:6" x14ac:dyDescent="0.25">
      <c r="F2568" s="15"/>
    </row>
    <row r="2569" spans="6:6" x14ac:dyDescent="0.25">
      <c r="F2569" s="15"/>
    </row>
    <row r="2570" spans="6:6" x14ac:dyDescent="0.25">
      <c r="F2570" s="15"/>
    </row>
    <row r="2571" spans="6:6" x14ac:dyDescent="0.25">
      <c r="F2571" s="15"/>
    </row>
    <row r="2572" spans="6:6" x14ac:dyDescent="0.25">
      <c r="F2572" s="15"/>
    </row>
    <row r="2573" spans="6:6" x14ac:dyDescent="0.25">
      <c r="F2573" s="15"/>
    </row>
    <row r="2574" spans="6:6" x14ac:dyDescent="0.25">
      <c r="F2574" s="15"/>
    </row>
    <row r="2575" spans="6:6" x14ac:dyDescent="0.25">
      <c r="F2575" s="15"/>
    </row>
    <row r="2576" spans="6:6" x14ac:dyDescent="0.25">
      <c r="F2576" s="15"/>
    </row>
    <row r="2577" spans="6:6" x14ac:dyDescent="0.25">
      <c r="F2577" s="15"/>
    </row>
    <row r="2578" spans="6:6" x14ac:dyDescent="0.25">
      <c r="F2578" s="15"/>
    </row>
    <row r="2579" spans="6:6" x14ac:dyDescent="0.25">
      <c r="F2579" s="15"/>
    </row>
    <row r="2580" spans="6:6" x14ac:dyDescent="0.25">
      <c r="F2580" s="15"/>
    </row>
    <row r="2581" spans="6:6" x14ac:dyDescent="0.25">
      <c r="F2581" s="15"/>
    </row>
    <row r="2582" spans="6:6" x14ac:dyDescent="0.25">
      <c r="F2582" s="15"/>
    </row>
    <row r="2583" spans="6:6" x14ac:dyDescent="0.25">
      <c r="F2583" s="15"/>
    </row>
    <row r="2584" spans="6:6" x14ac:dyDescent="0.25">
      <c r="F2584" s="15"/>
    </row>
    <row r="2585" spans="6:6" x14ac:dyDescent="0.25">
      <c r="F2585" s="15"/>
    </row>
    <row r="2586" spans="6:6" x14ac:dyDescent="0.25">
      <c r="F2586" s="15"/>
    </row>
    <row r="2587" spans="6:6" x14ac:dyDescent="0.25">
      <c r="F2587" s="15"/>
    </row>
    <row r="2588" spans="6:6" x14ac:dyDescent="0.25">
      <c r="F2588" s="15"/>
    </row>
    <row r="2589" spans="6:6" x14ac:dyDescent="0.25">
      <c r="F2589" s="15"/>
    </row>
    <row r="2590" spans="6:6" x14ac:dyDescent="0.25">
      <c r="F2590" s="15"/>
    </row>
    <row r="2591" spans="6:6" x14ac:dyDescent="0.25">
      <c r="F2591" s="15"/>
    </row>
    <row r="2592" spans="6:6" x14ac:dyDescent="0.25">
      <c r="F2592" s="15"/>
    </row>
    <row r="2593" spans="6:6" x14ac:dyDescent="0.25">
      <c r="F2593" s="15"/>
    </row>
    <row r="2594" spans="6:6" x14ac:dyDescent="0.25">
      <c r="F2594" s="15"/>
    </row>
    <row r="2595" spans="6:6" x14ac:dyDescent="0.25">
      <c r="F2595" s="15"/>
    </row>
    <row r="2596" spans="6:6" x14ac:dyDescent="0.25">
      <c r="F2596" s="15"/>
    </row>
    <row r="2597" spans="6:6" x14ac:dyDescent="0.25">
      <c r="F2597" s="15"/>
    </row>
    <row r="2598" spans="6:6" x14ac:dyDescent="0.25">
      <c r="F2598" s="15"/>
    </row>
    <row r="2599" spans="6:6" x14ac:dyDescent="0.25">
      <c r="F2599" s="15"/>
    </row>
    <row r="2600" spans="6:6" x14ac:dyDescent="0.25">
      <c r="F2600" s="15"/>
    </row>
    <row r="2601" spans="6:6" x14ac:dyDescent="0.25">
      <c r="F2601" s="15"/>
    </row>
    <row r="2602" spans="6:6" x14ac:dyDescent="0.25">
      <c r="F2602" s="15"/>
    </row>
    <row r="2603" spans="6:6" x14ac:dyDescent="0.25">
      <c r="F2603" s="15"/>
    </row>
    <row r="2604" spans="6:6" x14ac:dyDescent="0.25">
      <c r="F2604" s="15"/>
    </row>
    <row r="2605" spans="6:6" x14ac:dyDescent="0.25">
      <c r="F2605" s="15"/>
    </row>
    <row r="2606" spans="6:6" x14ac:dyDescent="0.25">
      <c r="F2606" s="15"/>
    </row>
    <row r="2607" spans="6:6" x14ac:dyDescent="0.25">
      <c r="F2607" s="15"/>
    </row>
    <row r="2608" spans="6:6" x14ac:dyDescent="0.25">
      <c r="F2608" s="15"/>
    </row>
    <row r="2609" spans="6:6" x14ac:dyDescent="0.25">
      <c r="F2609" s="15"/>
    </row>
    <row r="2610" spans="6:6" x14ac:dyDescent="0.25">
      <c r="F2610" s="15"/>
    </row>
    <row r="2611" spans="6:6" x14ac:dyDescent="0.25">
      <c r="F2611" s="15"/>
    </row>
    <row r="2612" spans="6:6" x14ac:dyDescent="0.25">
      <c r="F2612" s="15"/>
    </row>
    <row r="2613" spans="6:6" x14ac:dyDescent="0.25">
      <c r="F2613" s="15"/>
    </row>
    <row r="2614" spans="6:6" x14ac:dyDescent="0.25">
      <c r="F2614" s="15"/>
    </row>
    <row r="2615" spans="6:6" x14ac:dyDescent="0.25">
      <c r="F2615" s="15"/>
    </row>
    <row r="2616" spans="6:6" x14ac:dyDescent="0.25">
      <c r="F2616" s="15"/>
    </row>
    <row r="2617" spans="6:6" x14ac:dyDescent="0.25">
      <c r="F2617" s="15"/>
    </row>
    <row r="2618" spans="6:6" x14ac:dyDescent="0.25">
      <c r="F2618" s="15"/>
    </row>
    <row r="2619" spans="6:6" x14ac:dyDescent="0.25">
      <c r="F2619" s="15"/>
    </row>
    <row r="2620" spans="6:6" x14ac:dyDescent="0.25">
      <c r="F2620" s="15"/>
    </row>
    <row r="2621" spans="6:6" x14ac:dyDescent="0.25">
      <c r="F2621" s="15"/>
    </row>
    <row r="2622" spans="6:6" x14ac:dyDescent="0.25">
      <c r="F2622" s="15"/>
    </row>
    <row r="2623" spans="6:6" x14ac:dyDescent="0.25">
      <c r="F2623" s="15"/>
    </row>
    <row r="2624" spans="6:6" x14ac:dyDescent="0.25">
      <c r="F2624" s="15"/>
    </row>
    <row r="2625" spans="6:6" x14ac:dyDescent="0.25">
      <c r="F2625" s="15"/>
    </row>
    <row r="2626" spans="6:6" x14ac:dyDescent="0.25">
      <c r="F2626" s="15"/>
    </row>
    <row r="2627" spans="6:6" x14ac:dyDescent="0.25">
      <c r="F2627" s="15"/>
    </row>
    <row r="2628" spans="6:6" x14ac:dyDescent="0.25">
      <c r="F2628" s="15"/>
    </row>
    <row r="2629" spans="6:6" x14ac:dyDescent="0.25">
      <c r="F2629" s="15"/>
    </row>
    <row r="2630" spans="6:6" x14ac:dyDescent="0.25">
      <c r="F2630" s="15"/>
    </row>
    <row r="2631" spans="6:6" x14ac:dyDescent="0.25">
      <c r="F2631" s="15"/>
    </row>
    <row r="2632" spans="6:6" x14ac:dyDescent="0.25">
      <c r="F2632" s="15"/>
    </row>
    <row r="2633" spans="6:6" x14ac:dyDescent="0.25">
      <c r="F2633" s="15"/>
    </row>
    <row r="2634" spans="6:6" x14ac:dyDescent="0.25">
      <c r="F2634" s="15"/>
    </row>
    <row r="2635" spans="6:6" x14ac:dyDescent="0.25">
      <c r="F2635" s="15"/>
    </row>
    <row r="2636" spans="6:6" x14ac:dyDescent="0.25">
      <c r="F2636" s="15"/>
    </row>
    <row r="2637" spans="6:6" x14ac:dyDescent="0.25">
      <c r="F2637" s="15"/>
    </row>
    <row r="2638" spans="6:6" x14ac:dyDescent="0.25">
      <c r="F2638" s="15"/>
    </row>
    <row r="2639" spans="6:6" x14ac:dyDescent="0.25">
      <c r="F2639" s="15"/>
    </row>
    <row r="2640" spans="6:6" x14ac:dyDescent="0.25">
      <c r="F2640" s="15"/>
    </row>
    <row r="2641" spans="6:6" x14ac:dyDescent="0.25">
      <c r="F2641" s="15"/>
    </row>
    <row r="2642" spans="6:6" x14ac:dyDescent="0.25">
      <c r="F2642" s="15"/>
    </row>
    <row r="2643" spans="6:6" x14ac:dyDescent="0.25">
      <c r="F2643" s="15"/>
    </row>
    <row r="2644" spans="6:6" x14ac:dyDescent="0.25">
      <c r="F2644" s="15"/>
    </row>
    <row r="2645" spans="6:6" x14ac:dyDescent="0.25">
      <c r="F2645" s="15"/>
    </row>
    <row r="2646" spans="6:6" x14ac:dyDescent="0.25">
      <c r="F2646" s="15"/>
    </row>
    <row r="2647" spans="6:6" x14ac:dyDescent="0.25">
      <c r="F2647" s="15"/>
    </row>
    <row r="2648" spans="6:6" x14ac:dyDescent="0.25">
      <c r="F2648" s="15"/>
    </row>
    <row r="2649" spans="6:6" x14ac:dyDescent="0.25">
      <c r="F2649" s="15"/>
    </row>
    <row r="2650" spans="6:6" x14ac:dyDescent="0.25">
      <c r="F2650" s="15"/>
    </row>
    <row r="2651" spans="6:6" x14ac:dyDescent="0.25">
      <c r="F2651" s="15"/>
    </row>
    <row r="2652" spans="6:6" x14ac:dyDescent="0.25">
      <c r="F2652" s="15"/>
    </row>
    <row r="2653" spans="6:6" x14ac:dyDescent="0.25">
      <c r="F2653" s="15"/>
    </row>
    <row r="2654" spans="6:6" x14ac:dyDescent="0.25">
      <c r="F2654" s="15"/>
    </row>
    <row r="2655" spans="6:6" x14ac:dyDescent="0.25">
      <c r="F2655" s="15"/>
    </row>
    <row r="2656" spans="6:6" x14ac:dyDescent="0.25">
      <c r="F2656" s="15"/>
    </row>
    <row r="2657" spans="6:6" x14ac:dyDescent="0.25">
      <c r="F2657" s="15"/>
    </row>
    <row r="2658" spans="6:6" x14ac:dyDescent="0.25">
      <c r="F2658" s="15"/>
    </row>
    <row r="2659" spans="6:6" x14ac:dyDescent="0.25">
      <c r="F2659" s="15"/>
    </row>
    <row r="2660" spans="6:6" x14ac:dyDescent="0.25">
      <c r="F2660" s="15"/>
    </row>
    <row r="2661" spans="6:6" x14ac:dyDescent="0.25">
      <c r="F2661" s="15"/>
    </row>
    <row r="2662" spans="6:6" x14ac:dyDescent="0.25">
      <c r="F2662" s="15"/>
    </row>
    <row r="2663" spans="6:6" x14ac:dyDescent="0.25">
      <c r="F2663" s="15"/>
    </row>
    <row r="2664" spans="6:6" x14ac:dyDescent="0.25">
      <c r="F2664" s="15"/>
    </row>
    <row r="2665" spans="6:6" x14ac:dyDescent="0.25">
      <c r="F2665" s="15"/>
    </row>
    <row r="2666" spans="6:6" x14ac:dyDescent="0.25">
      <c r="F2666" s="15"/>
    </row>
    <row r="2667" spans="6:6" x14ac:dyDescent="0.25">
      <c r="F2667" s="15"/>
    </row>
    <row r="2668" spans="6:6" x14ac:dyDescent="0.25">
      <c r="F2668" s="15"/>
    </row>
    <row r="2669" spans="6:6" x14ac:dyDescent="0.25">
      <c r="F2669" s="15"/>
    </row>
    <row r="2670" spans="6:6" x14ac:dyDescent="0.25">
      <c r="F2670" s="15"/>
    </row>
    <row r="2671" spans="6:6" x14ac:dyDescent="0.25">
      <c r="F2671" s="15"/>
    </row>
    <row r="2672" spans="6:6" x14ac:dyDescent="0.25">
      <c r="F2672" s="15"/>
    </row>
    <row r="2673" spans="6:6" x14ac:dyDescent="0.25">
      <c r="F2673" s="15"/>
    </row>
    <row r="2674" spans="6:6" x14ac:dyDescent="0.25">
      <c r="F2674" s="15"/>
    </row>
    <row r="2675" spans="6:6" x14ac:dyDescent="0.25">
      <c r="F2675" s="15"/>
    </row>
    <row r="2676" spans="6:6" x14ac:dyDescent="0.25">
      <c r="F2676" s="15"/>
    </row>
    <row r="2677" spans="6:6" x14ac:dyDescent="0.25">
      <c r="F2677" s="15"/>
    </row>
    <row r="2678" spans="6:6" x14ac:dyDescent="0.25">
      <c r="F2678" s="15"/>
    </row>
    <row r="2679" spans="6:6" x14ac:dyDescent="0.25">
      <c r="F2679" s="15"/>
    </row>
    <row r="2680" spans="6:6" x14ac:dyDescent="0.25">
      <c r="F2680" s="15"/>
    </row>
    <row r="2681" spans="6:6" x14ac:dyDescent="0.25">
      <c r="F2681" s="15"/>
    </row>
    <row r="2682" spans="6:6" x14ac:dyDescent="0.25">
      <c r="F2682" s="15"/>
    </row>
    <row r="2683" spans="6:6" x14ac:dyDescent="0.25">
      <c r="F2683" s="15"/>
    </row>
    <row r="2684" spans="6:6" x14ac:dyDescent="0.25">
      <c r="F2684" s="15"/>
    </row>
    <row r="2685" spans="6:6" x14ac:dyDescent="0.25">
      <c r="F2685" s="15"/>
    </row>
    <row r="2686" spans="6:6" x14ac:dyDescent="0.25">
      <c r="F2686" s="15"/>
    </row>
    <row r="2687" spans="6:6" x14ac:dyDescent="0.25">
      <c r="F2687" s="15"/>
    </row>
    <row r="2688" spans="6:6" x14ac:dyDescent="0.25">
      <c r="F2688" s="15"/>
    </row>
    <row r="2689" spans="6:6" x14ac:dyDescent="0.25">
      <c r="F2689" s="15"/>
    </row>
    <row r="2690" spans="6:6" x14ac:dyDescent="0.25">
      <c r="F2690" s="15"/>
    </row>
    <row r="2691" spans="6:6" x14ac:dyDescent="0.25">
      <c r="F2691" s="15"/>
    </row>
    <row r="2692" spans="6:6" x14ac:dyDescent="0.25">
      <c r="F2692" s="15"/>
    </row>
    <row r="2693" spans="6:6" x14ac:dyDescent="0.25">
      <c r="F2693" s="15"/>
    </row>
    <row r="2694" spans="6:6" x14ac:dyDescent="0.25">
      <c r="F2694" s="15"/>
    </row>
    <row r="2695" spans="6:6" x14ac:dyDescent="0.25">
      <c r="F2695" s="15"/>
    </row>
    <row r="2696" spans="6:6" x14ac:dyDescent="0.25">
      <c r="F2696" s="15"/>
    </row>
    <row r="2697" spans="6:6" x14ac:dyDescent="0.25">
      <c r="F2697" s="15"/>
    </row>
    <row r="2698" spans="6:6" x14ac:dyDescent="0.25">
      <c r="F2698" s="15"/>
    </row>
    <row r="2699" spans="6:6" x14ac:dyDescent="0.25">
      <c r="F2699" s="15"/>
    </row>
    <row r="2700" spans="6:6" x14ac:dyDescent="0.25">
      <c r="F2700" s="15"/>
    </row>
    <row r="2701" spans="6:6" x14ac:dyDescent="0.25">
      <c r="F2701" s="15"/>
    </row>
    <row r="2702" spans="6:6" x14ac:dyDescent="0.25">
      <c r="F2702" s="15"/>
    </row>
    <row r="2703" spans="6:6" x14ac:dyDescent="0.25">
      <c r="F2703" s="15"/>
    </row>
    <row r="2704" spans="6:6" x14ac:dyDescent="0.25">
      <c r="F2704" s="15"/>
    </row>
    <row r="2705" spans="6:6" x14ac:dyDescent="0.25">
      <c r="F2705" s="15"/>
    </row>
    <row r="2706" spans="6:6" x14ac:dyDescent="0.25">
      <c r="F2706" s="15"/>
    </row>
    <row r="2707" spans="6:6" x14ac:dyDescent="0.25">
      <c r="F2707" s="15"/>
    </row>
    <row r="2708" spans="6:6" x14ac:dyDescent="0.25">
      <c r="F2708" s="15"/>
    </row>
    <row r="2709" spans="6:6" x14ac:dyDescent="0.25">
      <c r="F2709" s="15"/>
    </row>
    <row r="2710" spans="6:6" x14ac:dyDescent="0.25">
      <c r="F2710" s="15"/>
    </row>
    <row r="2711" spans="6:6" x14ac:dyDescent="0.25">
      <c r="F2711" s="15"/>
    </row>
    <row r="2712" spans="6:6" x14ac:dyDescent="0.25">
      <c r="F2712" s="15"/>
    </row>
    <row r="2713" spans="6:6" x14ac:dyDescent="0.25">
      <c r="F2713" s="15"/>
    </row>
    <row r="2714" spans="6:6" x14ac:dyDescent="0.25">
      <c r="F2714" s="15"/>
    </row>
    <row r="2715" spans="6:6" x14ac:dyDescent="0.25">
      <c r="F2715" s="15"/>
    </row>
    <row r="2716" spans="6:6" x14ac:dyDescent="0.25">
      <c r="F2716" s="15"/>
    </row>
    <row r="2717" spans="6:6" x14ac:dyDescent="0.25">
      <c r="F2717" s="15"/>
    </row>
    <row r="2718" spans="6:6" x14ac:dyDescent="0.25">
      <c r="F2718" s="15"/>
    </row>
    <row r="2719" spans="6:6" x14ac:dyDescent="0.25">
      <c r="F2719" s="15"/>
    </row>
    <row r="2720" spans="6:6" x14ac:dyDescent="0.25">
      <c r="F2720" s="15"/>
    </row>
    <row r="2721" spans="6:6" x14ac:dyDescent="0.25">
      <c r="F2721" s="15"/>
    </row>
    <row r="2722" spans="6:6" x14ac:dyDescent="0.25">
      <c r="F2722" s="15"/>
    </row>
    <row r="2723" spans="6:6" x14ac:dyDescent="0.25">
      <c r="F2723" s="15"/>
    </row>
    <row r="2724" spans="6:6" x14ac:dyDescent="0.25">
      <c r="F2724" s="15"/>
    </row>
    <row r="2725" spans="6:6" x14ac:dyDescent="0.25">
      <c r="F2725" s="15"/>
    </row>
    <row r="2726" spans="6:6" x14ac:dyDescent="0.25">
      <c r="F2726" s="15"/>
    </row>
    <row r="2727" spans="6:6" x14ac:dyDescent="0.25">
      <c r="F2727" s="15"/>
    </row>
    <row r="2728" spans="6:6" x14ac:dyDescent="0.25">
      <c r="F2728" s="15"/>
    </row>
    <row r="2729" spans="6:6" x14ac:dyDescent="0.25">
      <c r="F2729" s="15"/>
    </row>
    <row r="2730" spans="6:6" x14ac:dyDescent="0.25">
      <c r="F2730" s="15"/>
    </row>
    <row r="2731" spans="6:6" x14ac:dyDescent="0.25">
      <c r="F2731" s="15"/>
    </row>
    <row r="2732" spans="6:6" x14ac:dyDescent="0.25">
      <c r="F2732" s="15"/>
    </row>
    <row r="2733" spans="6:6" x14ac:dyDescent="0.25">
      <c r="F2733" s="15"/>
    </row>
    <row r="2734" spans="6:6" x14ac:dyDescent="0.25">
      <c r="F2734" s="15"/>
    </row>
    <row r="2735" spans="6:6" x14ac:dyDescent="0.25">
      <c r="F2735" s="15"/>
    </row>
    <row r="2736" spans="6:6" x14ac:dyDescent="0.25">
      <c r="F2736" s="15"/>
    </row>
    <row r="2737" spans="6:6" x14ac:dyDescent="0.25">
      <c r="F2737" s="15"/>
    </row>
    <row r="2738" spans="6:6" x14ac:dyDescent="0.25">
      <c r="F2738" s="15"/>
    </row>
    <row r="2739" spans="6:6" x14ac:dyDescent="0.25">
      <c r="F2739" s="15"/>
    </row>
    <row r="2740" spans="6:6" x14ac:dyDescent="0.25">
      <c r="F2740" s="15"/>
    </row>
    <row r="2741" spans="6:6" x14ac:dyDescent="0.25">
      <c r="F2741" s="15"/>
    </row>
    <row r="2742" spans="6:6" x14ac:dyDescent="0.25">
      <c r="F2742" s="15"/>
    </row>
    <row r="2743" spans="6:6" x14ac:dyDescent="0.25">
      <c r="F2743" s="15"/>
    </row>
    <row r="2744" spans="6:6" x14ac:dyDescent="0.25">
      <c r="F2744" s="15"/>
    </row>
    <row r="2745" spans="6:6" x14ac:dyDescent="0.25">
      <c r="F2745" s="15"/>
    </row>
    <row r="2746" spans="6:6" x14ac:dyDescent="0.25">
      <c r="F2746" s="15"/>
    </row>
    <row r="2747" spans="6:6" x14ac:dyDescent="0.25">
      <c r="F2747" s="15"/>
    </row>
    <row r="2748" spans="6:6" x14ac:dyDescent="0.25">
      <c r="F2748" s="15"/>
    </row>
    <row r="2749" spans="6:6" x14ac:dyDescent="0.25">
      <c r="F2749" s="15"/>
    </row>
    <row r="2750" spans="6:6" x14ac:dyDescent="0.25">
      <c r="F2750" s="15"/>
    </row>
    <row r="2751" spans="6:6" x14ac:dyDescent="0.25">
      <c r="F2751" s="15"/>
    </row>
    <row r="2752" spans="6:6" x14ac:dyDescent="0.25">
      <c r="F2752" s="15"/>
    </row>
    <row r="2753" spans="6:6" x14ac:dyDescent="0.25">
      <c r="F2753" s="15"/>
    </row>
    <row r="2754" spans="6:6" x14ac:dyDescent="0.25">
      <c r="F2754" s="15"/>
    </row>
    <row r="2755" spans="6:6" x14ac:dyDescent="0.25">
      <c r="F2755" s="15"/>
    </row>
    <row r="2756" spans="6:6" x14ac:dyDescent="0.25">
      <c r="F2756" s="15"/>
    </row>
    <row r="2757" spans="6:6" x14ac:dyDescent="0.25">
      <c r="F2757" s="15"/>
    </row>
    <row r="2758" spans="6:6" x14ac:dyDescent="0.25">
      <c r="F2758" s="15"/>
    </row>
    <row r="2759" spans="6:6" x14ac:dyDescent="0.25">
      <c r="F2759" s="15"/>
    </row>
    <row r="2760" spans="6:6" x14ac:dyDescent="0.25">
      <c r="F2760" s="15"/>
    </row>
    <row r="2761" spans="6:6" x14ac:dyDescent="0.25">
      <c r="F2761" s="15"/>
    </row>
    <row r="2762" spans="6:6" x14ac:dyDescent="0.25">
      <c r="F2762" s="15"/>
    </row>
    <row r="2763" spans="6:6" x14ac:dyDescent="0.25">
      <c r="F2763" s="15"/>
    </row>
    <row r="2764" spans="6:6" x14ac:dyDescent="0.25">
      <c r="F2764" s="15"/>
    </row>
    <row r="2765" spans="6:6" x14ac:dyDescent="0.25">
      <c r="F2765" s="15"/>
    </row>
    <row r="2766" spans="6:6" x14ac:dyDescent="0.25">
      <c r="F2766" s="15"/>
    </row>
    <row r="2767" spans="6:6" x14ac:dyDescent="0.25">
      <c r="F2767" s="15"/>
    </row>
    <row r="2768" spans="6:6" x14ac:dyDescent="0.25">
      <c r="F2768" s="15"/>
    </row>
    <row r="2769" spans="6:6" x14ac:dyDescent="0.25">
      <c r="F2769" s="15"/>
    </row>
    <row r="2770" spans="6:6" x14ac:dyDescent="0.25">
      <c r="F2770" s="15"/>
    </row>
    <row r="2771" spans="6:6" x14ac:dyDescent="0.25">
      <c r="F2771" s="15"/>
    </row>
    <row r="2772" spans="6:6" x14ac:dyDescent="0.25">
      <c r="F2772" s="15"/>
    </row>
    <row r="2773" spans="6:6" x14ac:dyDescent="0.25">
      <c r="F2773" s="15"/>
    </row>
    <row r="2774" spans="6:6" x14ac:dyDescent="0.25">
      <c r="F2774" s="15"/>
    </row>
    <row r="2775" spans="6:6" x14ac:dyDescent="0.25">
      <c r="F2775" s="15"/>
    </row>
    <row r="2776" spans="6:6" x14ac:dyDescent="0.25">
      <c r="F2776" s="15"/>
    </row>
    <row r="2777" spans="6:6" x14ac:dyDescent="0.25">
      <c r="F2777" s="15"/>
    </row>
    <row r="2778" spans="6:6" x14ac:dyDescent="0.25">
      <c r="F2778" s="15"/>
    </row>
    <row r="2779" spans="6:6" x14ac:dyDescent="0.25">
      <c r="F2779" s="15"/>
    </row>
    <row r="2780" spans="6:6" x14ac:dyDescent="0.25">
      <c r="F2780" s="15"/>
    </row>
    <row r="2781" spans="6:6" x14ac:dyDescent="0.25">
      <c r="F2781" s="15"/>
    </row>
    <row r="2782" spans="6:6" x14ac:dyDescent="0.25">
      <c r="F2782" s="15"/>
    </row>
    <row r="2783" spans="6:6" x14ac:dyDescent="0.25">
      <c r="F2783" s="15"/>
    </row>
    <row r="2784" spans="6:6" x14ac:dyDescent="0.25">
      <c r="F2784" s="15"/>
    </row>
    <row r="2785" spans="6:6" x14ac:dyDescent="0.25">
      <c r="F2785" s="15"/>
    </row>
    <row r="2786" spans="6:6" x14ac:dyDescent="0.25">
      <c r="F2786" s="15"/>
    </row>
    <row r="2787" spans="6:6" x14ac:dyDescent="0.25">
      <c r="F2787" s="15"/>
    </row>
    <row r="2788" spans="6:6" x14ac:dyDescent="0.25">
      <c r="F2788" s="15"/>
    </row>
    <row r="2789" spans="6:6" x14ac:dyDescent="0.25">
      <c r="F2789" s="15"/>
    </row>
    <row r="2790" spans="6:6" x14ac:dyDescent="0.25">
      <c r="F2790" s="15"/>
    </row>
    <row r="2791" spans="6:6" x14ac:dyDescent="0.25">
      <c r="F2791" s="15"/>
    </row>
    <row r="2792" spans="6:6" x14ac:dyDescent="0.25">
      <c r="F2792" s="15"/>
    </row>
    <row r="2793" spans="6:6" x14ac:dyDescent="0.25">
      <c r="F2793" s="15"/>
    </row>
    <row r="2794" spans="6:6" x14ac:dyDescent="0.25">
      <c r="F2794" s="15"/>
    </row>
    <row r="2795" spans="6:6" x14ac:dyDescent="0.25">
      <c r="F2795" s="15"/>
    </row>
    <row r="2796" spans="6:6" x14ac:dyDescent="0.25">
      <c r="F2796" s="15"/>
    </row>
    <row r="2797" spans="6:6" x14ac:dyDescent="0.25">
      <c r="F2797" s="15"/>
    </row>
    <row r="2798" spans="6:6" x14ac:dyDescent="0.25">
      <c r="F2798" s="15"/>
    </row>
    <row r="2799" spans="6:6" x14ac:dyDescent="0.25">
      <c r="F2799" s="15"/>
    </row>
    <row r="2800" spans="6:6" x14ac:dyDescent="0.25">
      <c r="F2800" s="15"/>
    </row>
    <row r="2801" spans="6:6" x14ac:dyDescent="0.25">
      <c r="F2801" s="15"/>
    </row>
    <row r="2802" spans="6:6" x14ac:dyDescent="0.25">
      <c r="F2802" s="15"/>
    </row>
    <row r="2803" spans="6:6" x14ac:dyDescent="0.25">
      <c r="F2803" s="15"/>
    </row>
    <row r="2804" spans="6:6" x14ac:dyDescent="0.25">
      <c r="F2804" s="15"/>
    </row>
    <row r="2805" spans="6:6" x14ac:dyDescent="0.25">
      <c r="F2805" s="15"/>
    </row>
    <row r="2806" spans="6:6" x14ac:dyDescent="0.25">
      <c r="F2806" s="15"/>
    </row>
    <row r="2807" spans="6:6" x14ac:dyDescent="0.25">
      <c r="F2807" s="15"/>
    </row>
    <row r="2808" spans="6:6" x14ac:dyDescent="0.25">
      <c r="F2808" s="15"/>
    </row>
    <row r="2809" spans="6:6" x14ac:dyDescent="0.25">
      <c r="F2809" s="15"/>
    </row>
    <row r="2810" spans="6:6" x14ac:dyDescent="0.25">
      <c r="F2810" s="15"/>
    </row>
    <row r="2811" spans="6:6" x14ac:dyDescent="0.25">
      <c r="F2811" s="15"/>
    </row>
    <row r="2812" spans="6:6" x14ac:dyDescent="0.25">
      <c r="F2812" s="15"/>
    </row>
    <row r="2813" spans="6:6" x14ac:dyDescent="0.25">
      <c r="F2813" s="15"/>
    </row>
    <row r="2814" spans="6:6" x14ac:dyDescent="0.25">
      <c r="F2814" s="15"/>
    </row>
    <row r="2815" spans="6:6" x14ac:dyDescent="0.25">
      <c r="F2815" s="15"/>
    </row>
    <row r="2816" spans="6:6" x14ac:dyDescent="0.25">
      <c r="F2816" s="15"/>
    </row>
    <row r="2817" spans="6:6" x14ac:dyDescent="0.25">
      <c r="F2817" s="15"/>
    </row>
    <row r="2818" spans="6:6" x14ac:dyDescent="0.25">
      <c r="F2818" s="15"/>
    </row>
    <row r="2819" spans="6:6" x14ac:dyDescent="0.25">
      <c r="F2819" s="15"/>
    </row>
    <row r="2820" spans="6:6" x14ac:dyDescent="0.25">
      <c r="F2820" s="15"/>
    </row>
    <row r="2821" spans="6:6" x14ac:dyDescent="0.25">
      <c r="F2821" s="15"/>
    </row>
    <row r="2822" spans="6:6" x14ac:dyDescent="0.25">
      <c r="F2822" s="15"/>
    </row>
    <row r="2823" spans="6:6" x14ac:dyDescent="0.25">
      <c r="F2823" s="15"/>
    </row>
    <row r="2824" spans="6:6" x14ac:dyDescent="0.25">
      <c r="F2824" s="15"/>
    </row>
    <row r="2825" spans="6:6" x14ac:dyDescent="0.25">
      <c r="F2825" s="15"/>
    </row>
    <row r="2826" spans="6:6" x14ac:dyDescent="0.25">
      <c r="F2826" s="15"/>
    </row>
    <row r="2827" spans="6:6" x14ac:dyDescent="0.25">
      <c r="F2827" s="15"/>
    </row>
    <row r="2828" spans="6:6" x14ac:dyDescent="0.25">
      <c r="F2828" s="15"/>
    </row>
    <row r="2829" spans="6:6" x14ac:dyDescent="0.25">
      <c r="F2829" s="15"/>
    </row>
    <row r="2830" spans="6:6" x14ac:dyDescent="0.25">
      <c r="F2830" s="15"/>
    </row>
    <row r="2831" spans="6:6" x14ac:dyDescent="0.25">
      <c r="F2831" s="15"/>
    </row>
    <row r="2832" spans="6:6" x14ac:dyDescent="0.25">
      <c r="F2832" s="15"/>
    </row>
    <row r="2833" spans="6:6" x14ac:dyDescent="0.25">
      <c r="F2833" s="15"/>
    </row>
    <row r="2834" spans="6:6" x14ac:dyDescent="0.25">
      <c r="F2834" s="15"/>
    </row>
    <row r="2835" spans="6:6" x14ac:dyDescent="0.25">
      <c r="F2835" s="15"/>
    </row>
    <row r="2836" spans="6:6" x14ac:dyDescent="0.25">
      <c r="F2836" s="15"/>
    </row>
    <row r="2837" spans="6:6" x14ac:dyDescent="0.25">
      <c r="F2837" s="15"/>
    </row>
    <row r="2838" spans="6:6" x14ac:dyDescent="0.25">
      <c r="F2838" s="15"/>
    </row>
    <row r="2839" spans="6:6" x14ac:dyDescent="0.25">
      <c r="F2839" s="15"/>
    </row>
    <row r="2840" spans="6:6" x14ac:dyDescent="0.25">
      <c r="F2840" s="15"/>
    </row>
    <row r="2841" spans="6:6" x14ac:dyDescent="0.25">
      <c r="F2841" s="15"/>
    </row>
    <row r="2842" spans="6:6" x14ac:dyDescent="0.25">
      <c r="F2842" s="15"/>
    </row>
    <row r="2843" spans="6:6" x14ac:dyDescent="0.25">
      <c r="F2843" s="15"/>
    </row>
    <row r="2844" spans="6:6" x14ac:dyDescent="0.25">
      <c r="F2844" s="15"/>
    </row>
    <row r="2845" spans="6:6" x14ac:dyDescent="0.25">
      <c r="F2845" s="15"/>
    </row>
    <row r="2846" spans="6:6" x14ac:dyDescent="0.25">
      <c r="F2846" s="15"/>
    </row>
    <row r="2847" spans="6:6" x14ac:dyDescent="0.25">
      <c r="F2847" s="15"/>
    </row>
    <row r="2848" spans="6:6" x14ac:dyDescent="0.25">
      <c r="F2848" s="15"/>
    </row>
    <row r="2849" spans="6:6" x14ac:dyDescent="0.25">
      <c r="F2849" s="15"/>
    </row>
    <row r="2850" spans="6:6" x14ac:dyDescent="0.25">
      <c r="F2850" s="15"/>
    </row>
    <row r="2851" spans="6:6" x14ac:dyDescent="0.25">
      <c r="F2851" s="15"/>
    </row>
    <row r="2852" spans="6:6" x14ac:dyDescent="0.25">
      <c r="F2852" s="15"/>
    </row>
    <row r="2853" spans="6:6" x14ac:dyDescent="0.25">
      <c r="F2853" s="15"/>
    </row>
    <row r="2854" spans="6:6" x14ac:dyDescent="0.25">
      <c r="F2854" s="15"/>
    </row>
    <row r="2855" spans="6:6" x14ac:dyDescent="0.25">
      <c r="F2855" s="15"/>
    </row>
    <row r="2856" spans="6:6" x14ac:dyDescent="0.25">
      <c r="F2856" s="15"/>
    </row>
    <row r="2857" spans="6:6" x14ac:dyDescent="0.25">
      <c r="F2857" s="15"/>
    </row>
    <row r="2858" spans="6:6" x14ac:dyDescent="0.25">
      <c r="F2858" s="15"/>
    </row>
    <row r="2859" spans="6:6" x14ac:dyDescent="0.25">
      <c r="F2859" s="15"/>
    </row>
    <row r="2860" spans="6:6" x14ac:dyDescent="0.25">
      <c r="F2860" s="15"/>
    </row>
    <row r="2861" spans="6:6" x14ac:dyDescent="0.25">
      <c r="F2861" s="15"/>
    </row>
    <row r="2862" spans="6:6" x14ac:dyDescent="0.25">
      <c r="F2862" s="15"/>
    </row>
    <row r="2863" spans="6:6" x14ac:dyDescent="0.25">
      <c r="F2863" s="15"/>
    </row>
    <row r="2864" spans="6:6" x14ac:dyDescent="0.25">
      <c r="F2864" s="15"/>
    </row>
    <row r="2865" spans="6:6" x14ac:dyDescent="0.25">
      <c r="F2865" s="15"/>
    </row>
    <row r="2866" spans="6:6" x14ac:dyDescent="0.25">
      <c r="F2866" s="15"/>
    </row>
    <row r="2867" spans="6:6" x14ac:dyDescent="0.25">
      <c r="F2867" s="15"/>
    </row>
    <row r="2868" spans="6:6" x14ac:dyDescent="0.25">
      <c r="F2868" s="15"/>
    </row>
    <row r="2869" spans="6:6" x14ac:dyDescent="0.25">
      <c r="F2869" s="15"/>
    </row>
    <row r="2870" spans="6:6" x14ac:dyDescent="0.25">
      <c r="F2870" s="15"/>
    </row>
    <row r="2871" spans="6:6" x14ac:dyDescent="0.25">
      <c r="F2871" s="15"/>
    </row>
    <row r="2872" spans="6:6" x14ac:dyDescent="0.25">
      <c r="F2872" s="15"/>
    </row>
    <row r="2873" spans="6:6" x14ac:dyDescent="0.25">
      <c r="F2873" s="15"/>
    </row>
    <row r="2874" spans="6:6" x14ac:dyDescent="0.25">
      <c r="F2874" s="15"/>
    </row>
    <row r="2875" spans="6:6" x14ac:dyDescent="0.25">
      <c r="F2875" s="15"/>
    </row>
    <row r="2876" spans="6:6" x14ac:dyDescent="0.25">
      <c r="F2876" s="15"/>
    </row>
    <row r="2877" spans="6:6" x14ac:dyDescent="0.25">
      <c r="F2877" s="15"/>
    </row>
    <row r="2878" spans="6:6" x14ac:dyDescent="0.25">
      <c r="F2878" s="15"/>
    </row>
    <row r="2879" spans="6:6" x14ac:dyDescent="0.25">
      <c r="F2879" s="15"/>
    </row>
    <row r="2880" spans="6:6" x14ac:dyDescent="0.25">
      <c r="F2880" s="15"/>
    </row>
    <row r="2881" spans="6:6" x14ac:dyDescent="0.25">
      <c r="F2881" s="15"/>
    </row>
    <row r="2882" spans="6:6" x14ac:dyDescent="0.25">
      <c r="F2882" s="15"/>
    </row>
    <row r="2883" spans="6:6" x14ac:dyDescent="0.25">
      <c r="F2883" s="15"/>
    </row>
    <row r="2884" spans="6:6" x14ac:dyDescent="0.25">
      <c r="F2884" s="15"/>
    </row>
    <row r="2885" spans="6:6" x14ac:dyDescent="0.25">
      <c r="F2885" s="15"/>
    </row>
    <row r="2886" spans="6:6" x14ac:dyDescent="0.25">
      <c r="F2886" s="15"/>
    </row>
    <row r="2887" spans="6:6" x14ac:dyDescent="0.25">
      <c r="F2887" s="15"/>
    </row>
    <row r="2888" spans="6:6" x14ac:dyDescent="0.25">
      <c r="F2888" s="15"/>
    </row>
    <row r="2889" spans="6:6" x14ac:dyDescent="0.25">
      <c r="F2889" s="15"/>
    </row>
    <row r="2890" spans="6:6" x14ac:dyDescent="0.25">
      <c r="F2890" s="15"/>
    </row>
    <row r="2891" spans="6:6" x14ac:dyDescent="0.25">
      <c r="F2891" s="15"/>
    </row>
    <row r="2892" spans="6:6" x14ac:dyDescent="0.25">
      <c r="F2892" s="15"/>
    </row>
    <row r="2893" spans="6:6" x14ac:dyDescent="0.25">
      <c r="F2893" s="15"/>
    </row>
    <row r="2894" spans="6:6" x14ac:dyDescent="0.25">
      <c r="F2894" s="15"/>
    </row>
    <row r="2895" spans="6:6" x14ac:dyDescent="0.25">
      <c r="F2895" s="15"/>
    </row>
    <row r="2896" spans="6:6" x14ac:dyDescent="0.25">
      <c r="F2896" s="15"/>
    </row>
    <row r="2897" spans="6:6" x14ac:dyDescent="0.25">
      <c r="F2897" s="15"/>
    </row>
    <row r="2898" spans="6:6" x14ac:dyDescent="0.25">
      <c r="F2898" s="15"/>
    </row>
    <row r="2899" spans="6:6" x14ac:dyDescent="0.25">
      <c r="F2899" s="15"/>
    </row>
    <row r="2900" spans="6:6" x14ac:dyDescent="0.25">
      <c r="F2900" s="15"/>
    </row>
    <row r="2901" spans="6:6" x14ac:dyDescent="0.25">
      <c r="F2901" s="15"/>
    </row>
    <row r="2902" spans="6:6" x14ac:dyDescent="0.25">
      <c r="F2902" s="15"/>
    </row>
    <row r="2903" spans="6:6" x14ac:dyDescent="0.25">
      <c r="F2903" s="15"/>
    </row>
    <row r="2904" spans="6:6" x14ac:dyDescent="0.25">
      <c r="F2904" s="15"/>
    </row>
    <row r="2905" spans="6:6" x14ac:dyDescent="0.25">
      <c r="F2905" s="15"/>
    </row>
    <row r="2906" spans="6:6" x14ac:dyDescent="0.25">
      <c r="F2906" s="15"/>
    </row>
    <row r="2907" spans="6:6" x14ac:dyDescent="0.25">
      <c r="F2907" s="15"/>
    </row>
    <row r="2908" spans="6:6" x14ac:dyDescent="0.25">
      <c r="F2908" s="15"/>
    </row>
    <row r="2909" spans="6:6" x14ac:dyDescent="0.25">
      <c r="F2909" s="15"/>
    </row>
    <row r="2910" spans="6:6" x14ac:dyDescent="0.25">
      <c r="F2910" s="15"/>
    </row>
    <row r="2911" spans="6:6" x14ac:dyDescent="0.25">
      <c r="F2911" s="15"/>
    </row>
    <row r="2912" spans="6:6" x14ac:dyDescent="0.25">
      <c r="F2912" s="15"/>
    </row>
    <row r="2913" spans="6:6" x14ac:dyDescent="0.25">
      <c r="F2913" s="15"/>
    </row>
    <row r="2914" spans="6:6" x14ac:dyDescent="0.25">
      <c r="F2914" s="15"/>
    </row>
    <row r="2915" spans="6:6" x14ac:dyDescent="0.25">
      <c r="F2915" s="15"/>
    </row>
    <row r="2916" spans="6:6" x14ac:dyDescent="0.25">
      <c r="F2916" s="15"/>
    </row>
    <row r="2917" spans="6:6" x14ac:dyDescent="0.25">
      <c r="F2917" s="15"/>
    </row>
    <row r="2918" spans="6:6" x14ac:dyDescent="0.25">
      <c r="F2918" s="15"/>
    </row>
    <row r="2919" spans="6:6" x14ac:dyDescent="0.25">
      <c r="F2919" s="15"/>
    </row>
    <row r="2920" spans="6:6" x14ac:dyDescent="0.25">
      <c r="F2920" s="15"/>
    </row>
    <row r="2921" spans="6:6" x14ac:dyDescent="0.25">
      <c r="F2921" s="15"/>
    </row>
    <row r="2922" spans="6:6" x14ac:dyDescent="0.25">
      <c r="F2922" s="15"/>
    </row>
    <row r="2923" spans="6:6" x14ac:dyDescent="0.25">
      <c r="F2923" s="15"/>
    </row>
    <row r="2924" spans="6:6" x14ac:dyDescent="0.25">
      <c r="F2924" s="15"/>
    </row>
    <row r="2925" spans="6:6" x14ac:dyDescent="0.25">
      <c r="F2925" s="15"/>
    </row>
    <row r="2926" spans="6:6" x14ac:dyDescent="0.25">
      <c r="F2926" s="15"/>
    </row>
    <row r="2927" spans="6:6" x14ac:dyDescent="0.25">
      <c r="F2927" s="15"/>
    </row>
    <row r="2928" spans="6:6" x14ac:dyDescent="0.25">
      <c r="F2928" s="15"/>
    </row>
    <row r="2929" spans="6:6" x14ac:dyDescent="0.25">
      <c r="F2929" s="15"/>
    </row>
    <row r="2930" spans="6:6" x14ac:dyDescent="0.25">
      <c r="F2930" s="15"/>
    </row>
    <row r="2931" spans="6:6" x14ac:dyDescent="0.25">
      <c r="F2931" s="15"/>
    </row>
    <row r="2932" spans="6:6" x14ac:dyDescent="0.25">
      <c r="F2932" s="15"/>
    </row>
    <row r="2933" spans="6:6" x14ac:dyDescent="0.25">
      <c r="F2933" s="15"/>
    </row>
    <row r="2934" spans="6:6" x14ac:dyDescent="0.25">
      <c r="F2934" s="15"/>
    </row>
    <row r="2935" spans="6:6" x14ac:dyDescent="0.25">
      <c r="F2935" s="15"/>
    </row>
    <row r="2936" spans="6:6" x14ac:dyDescent="0.25">
      <c r="F2936" s="15"/>
    </row>
    <row r="2937" spans="6:6" x14ac:dyDescent="0.25">
      <c r="F2937" s="15"/>
    </row>
    <row r="2938" spans="6:6" x14ac:dyDescent="0.25">
      <c r="F2938" s="15"/>
    </row>
    <row r="2939" spans="6:6" x14ac:dyDescent="0.25">
      <c r="F2939" s="15"/>
    </row>
    <row r="2940" spans="6:6" x14ac:dyDescent="0.25">
      <c r="F2940" s="15"/>
    </row>
    <row r="2941" spans="6:6" x14ac:dyDescent="0.25">
      <c r="F2941" s="15"/>
    </row>
    <row r="2942" spans="6:6" x14ac:dyDescent="0.25">
      <c r="F2942" s="15"/>
    </row>
    <row r="2943" spans="6:6" x14ac:dyDescent="0.25">
      <c r="F2943" s="15"/>
    </row>
    <row r="2944" spans="6:6" x14ac:dyDescent="0.25">
      <c r="F2944" s="15"/>
    </row>
    <row r="2945" spans="6:6" x14ac:dyDescent="0.25">
      <c r="F2945" s="15"/>
    </row>
    <row r="2946" spans="6:6" x14ac:dyDescent="0.25">
      <c r="F2946" s="15"/>
    </row>
    <row r="2947" spans="6:6" x14ac:dyDescent="0.25">
      <c r="F2947" s="15"/>
    </row>
    <row r="2948" spans="6:6" x14ac:dyDescent="0.25">
      <c r="F2948" s="15"/>
    </row>
    <row r="2949" spans="6:6" x14ac:dyDescent="0.25">
      <c r="F2949" s="15"/>
    </row>
    <row r="2950" spans="6:6" x14ac:dyDescent="0.25">
      <c r="F2950" s="15"/>
    </row>
    <row r="2951" spans="6:6" x14ac:dyDescent="0.25">
      <c r="F2951" s="15"/>
    </row>
    <row r="2952" spans="6:6" x14ac:dyDescent="0.25">
      <c r="F2952" s="15"/>
    </row>
    <row r="2953" spans="6:6" x14ac:dyDescent="0.25">
      <c r="F2953" s="15"/>
    </row>
    <row r="2954" spans="6:6" x14ac:dyDescent="0.25">
      <c r="F2954" s="15"/>
    </row>
    <row r="2955" spans="6:6" x14ac:dyDescent="0.25">
      <c r="F2955" s="15"/>
    </row>
    <row r="2956" spans="6:6" x14ac:dyDescent="0.25">
      <c r="F2956" s="15"/>
    </row>
    <row r="2957" spans="6:6" x14ac:dyDescent="0.25">
      <c r="F2957" s="15"/>
    </row>
    <row r="2958" spans="6:6" x14ac:dyDescent="0.25">
      <c r="F2958" s="15"/>
    </row>
    <row r="2959" spans="6:6" x14ac:dyDescent="0.25">
      <c r="F2959" s="15"/>
    </row>
    <row r="2960" spans="6:6" x14ac:dyDescent="0.25">
      <c r="F2960" s="15"/>
    </row>
    <row r="2961" spans="6:6" x14ac:dyDescent="0.25">
      <c r="F2961" s="15"/>
    </row>
    <row r="2962" spans="6:6" x14ac:dyDescent="0.25">
      <c r="F2962" s="15"/>
    </row>
    <row r="2963" spans="6:6" x14ac:dyDescent="0.25">
      <c r="F2963" s="15"/>
    </row>
    <row r="2964" spans="6:6" x14ac:dyDescent="0.25">
      <c r="F2964" s="15"/>
    </row>
    <row r="2965" spans="6:6" x14ac:dyDescent="0.25">
      <c r="F2965" s="15"/>
    </row>
    <row r="2966" spans="6:6" x14ac:dyDescent="0.25">
      <c r="F2966" s="15"/>
    </row>
    <row r="2967" spans="6:6" x14ac:dyDescent="0.25">
      <c r="F2967" s="15"/>
    </row>
    <row r="2968" spans="6:6" x14ac:dyDescent="0.25">
      <c r="F2968" s="15"/>
    </row>
    <row r="2969" spans="6:6" x14ac:dyDescent="0.25">
      <c r="F2969" s="15"/>
    </row>
    <row r="2970" spans="6:6" x14ac:dyDescent="0.25">
      <c r="F2970" s="15"/>
    </row>
    <row r="2971" spans="6:6" x14ac:dyDescent="0.25">
      <c r="F2971" s="15"/>
    </row>
    <row r="2972" spans="6:6" x14ac:dyDescent="0.25">
      <c r="F2972" s="15"/>
    </row>
    <row r="2973" spans="6:6" x14ac:dyDescent="0.25">
      <c r="F2973" s="15"/>
    </row>
    <row r="2974" spans="6:6" x14ac:dyDescent="0.25">
      <c r="F2974" s="15"/>
    </row>
    <row r="2975" spans="6:6" x14ac:dyDescent="0.25">
      <c r="F2975" s="15"/>
    </row>
    <row r="2976" spans="6:6" x14ac:dyDescent="0.25">
      <c r="F2976" s="15"/>
    </row>
    <row r="2977" spans="6:6" x14ac:dyDescent="0.25">
      <c r="F2977" s="15"/>
    </row>
    <row r="2978" spans="6:6" x14ac:dyDescent="0.25">
      <c r="F2978" s="15"/>
    </row>
    <row r="2979" spans="6:6" x14ac:dyDescent="0.25">
      <c r="F2979" s="15"/>
    </row>
    <row r="2980" spans="6:6" x14ac:dyDescent="0.25">
      <c r="F2980" s="15"/>
    </row>
    <row r="2981" spans="6:6" x14ac:dyDescent="0.25">
      <c r="F2981" s="15"/>
    </row>
    <row r="2982" spans="6:6" x14ac:dyDescent="0.25">
      <c r="F2982" s="15"/>
    </row>
    <row r="2983" spans="6:6" x14ac:dyDescent="0.25">
      <c r="F2983" s="15"/>
    </row>
    <row r="2984" spans="6:6" x14ac:dyDescent="0.25">
      <c r="F2984" s="15"/>
    </row>
    <row r="2985" spans="6:6" x14ac:dyDescent="0.25">
      <c r="F2985" s="15"/>
    </row>
    <row r="2986" spans="6:6" x14ac:dyDescent="0.25">
      <c r="F2986" s="15"/>
    </row>
    <row r="2987" spans="6:6" x14ac:dyDescent="0.25">
      <c r="F2987" s="15"/>
    </row>
    <row r="2988" spans="6:6" x14ac:dyDescent="0.25">
      <c r="F2988" s="15"/>
    </row>
    <row r="2989" spans="6:6" x14ac:dyDescent="0.25">
      <c r="F2989" s="15"/>
    </row>
    <row r="2990" spans="6:6" x14ac:dyDescent="0.25">
      <c r="F2990" s="15"/>
    </row>
    <row r="2991" spans="6:6" x14ac:dyDescent="0.25">
      <c r="F2991" s="15"/>
    </row>
    <row r="2992" spans="6:6" x14ac:dyDescent="0.25">
      <c r="F2992" s="15"/>
    </row>
    <row r="2993" spans="6:6" x14ac:dyDescent="0.25">
      <c r="F2993" s="15"/>
    </row>
    <row r="2994" spans="6:6" x14ac:dyDescent="0.25">
      <c r="F2994" s="15"/>
    </row>
    <row r="2995" spans="6:6" x14ac:dyDescent="0.25">
      <c r="F2995" s="15"/>
    </row>
    <row r="2996" spans="6:6" x14ac:dyDescent="0.25">
      <c r="F2996" s="15"/>
    </row>
    <row r="2997" spans="6:6" x14ac:dyDescent="0.25">
      <c r="F2997" s="15"/>
    </row>
    <row r="2998" spans="6:6" x14ac:dyDescent="0.25">
      <c r="F2998" s="15"/>
    </row>
    <row r="2999" spans="6:6" x14ac:dyDescent="0.25">
      <c r="F2999" s="15"/>
    </row>
    <row r="3000" spans="6:6" x14ac:dyDescent="0.25">
      <c r="F3000" s="15"/>
    </row>
    <row r="3001" spans="6:6" x14ac:dyDescent="0.25">
      <c r="F3001" s="15"/>
    </row>
    <row r="3002" spans="6:6" x14ac:dyDescent="0.25">
      <c r="F3002" s="15"/>
    </row>
    <row r="3003" spans="6:6" x14ac:dyDescent="0.25">
      <c r="F3003" s="15"/>
    </row>
    <row r="3004" spans="6:6" x14ac:dyDescent="0.25">
      <c r="F3004" s="15"/>
    </row>
    <row r="3005" spans="6:6" x14ac:dyDescent="0.25">
      <c r="F3005" s="15"/>
    </row>
    <row r="3006" spans="6:6" x14ac:dyDescent="0.25">
      <c r="F3006" s="15"/>
    </row>
    <row r="3007" spans="6:6" x14ac:dyDescent="0.25">
      <c r="F3007" s="15"/>
    </row>
    <row r="3008" spans="6:6" x14ac:dyDescent="0.25">
      <c r="F3008" s="15"/>
    </row>
    <row r="3009" spans="6:6" x14ac:dyDescent="0.25">
      <c r="F3009" s="15"/>
    </row>
    <row r="3010" spans="6:6" x14ac:dyDescent="0.25">
      <c r="F3010" s="15"/>
    </row>
    <row r="3011" spans="6:6" x14ac:dyDescent="0.25">
      <c r="F3011" s="15"/>
    </row>
    <row r="3012" spans="6:6" x14ac:dyDescent="0.25">
      <c r="F3012" s="15"/>
    </row>
    <row r="3013" spans="6:6" x14ac:dyDescent="0.25">
      <c r="F3013" s="15"/>
    </row>
    <row r="3014" spans="6:6" x14ac:dyDescent="0.25">
      <c r="F3014" s="15"/>
    </row>
    <row r="3015" spans="6:6" x14ac:dyDescent="0.25">
      <c r="F3015" s="15"/>
    </row>
    <row r="3016" spans="6:6" x14ac:dyDescent="0.25">
      <c r="F3016" s="15"/>
    </row>
    <row r="3017" spans="6:6" x14ac:dyDescent="0.25">
      <c r="F3017" s="15"/>
    </row>
    <row r="3018" spans="6:6" x14ac:dyDescent="0.25">
      <c r="F3018" s="15"/>
    </row>
    <row r="3019" spans="6:6" x14ac:dyDescent="0.25">
      <c r="F3019" s="15"/>
    </row>
    <row r="3020" spans="6:6" x14ac:dyDescent="0.25">
      <c r="F3020" s="15"/>
    </row>
    <row r="3021" spans="6:6" x14ac:dyDescent="0.25">
      <c r="F3021" s="15"/>
    </row>
    <row r="3022" spans="6:6" x14ac:dyDescent="0.25">
      <c r="F3022" s="15"/>
    </row>
    <row r="3023" spans="6:6" x14ac:dyDescent="0.25">
      <c r="F3023" s="15"/>
    </row>
    <row r="3024" spans="6:6" x14ac:dyDescent="0.25">
      <c r="F3024" s="15"/>
    </row>
    <row r="3025" spans="6:6" x14ac:dyDescent="0.25">
      <c r="F3025" s="15"/>
    </row>
    <row r="3026" spans="6:6" x14ac:dyDescent="0.25">
      <c r="F3026" s="15"/>
    </row>
    <row r="3027" spans="6:6" x14ac:dyDescent="0.25">
      <c r="F3027" s="15"/>
    </row>
    <row r="3028" spans="6:6" x14ac:dyDescent="0.25">
      <c r="F3028" s="15"/>
    </row>
    <row r="3029" spans="6:6" x14ac:dyDescent="0.25">
      <c r="F3029" s="15"/>
    </row>
    <row r="3030" spans="6:6" x14ac:dyDescent="0.25">
      <c r="F3030" s="15"/>
    </row>
    <row r="3031" spans="6:6" x14ac:dyDescent="0.25">
      <c r="F3031" s="15"/>
    </row>
    <row r="3032" spans="6:6" x14ac:dyDescent="0.25">
      <c r="F3032" s="15"/>
    </row>
    <row r="3033" spans="6:6" x14ac:dyDescent="0.25">
      <c r="F3033" s="15"/>
    </row>
    <row r="3034" spans="6:6" x14ac:dyDescent="0.25">
      <c r="F3034" s="15"/>
    </row>
    <row r="3035" spans="6:6" x14ac:dyDescent="0.25">
      <c r="F3035" s="15"/>
    </row>
    <row r="3036" spans="6:6" x14ac:dyDescent="0.25">
      <c r="F3036" s="15"/>
    </row>
    <row r="3037" spans="6:6" x14ac:dyDescent="0.25">
      <c r="F3037" s="15"/>
    </row>
    <row r="3038" spans="6:6" x14ac:dyDescent="0.25">
      <c r="F3038" s="15"/>
    </row>
    <row r="3039" spans="6:6" x14ac:dyDescent="0.25">
      <c r="F3039" s="15"/>
    </row>
    <row r="3040" spans="6:6" x14ac:dyDescent="0.25">
      <c r="F3040" s="15"/>
    </row>
    <row r="3041" spans="6:6" x14ac:dyDescent="0.25">
      <c r="F3041" s="15"/>
    </row>
    <row r="3042" spans="6:6" x14ac:dyDescent="0.25">
      <c r="F3042" s="15"/>
    </row>
    <row r="3043" spans="6:6" x14ac:dyDescent="0.25">
      <c r="F3043" s="15"/>
    </row>
    <row r="3044" spans="6:6" x14ac:dyDescent="0.25">
      <c r="F3044" s="15"/>
    </row>
    <row r="3045" spans="6:6" x14ac:dyDescent="0.25">
      <c r="F3045" s="15"/>
    </row>
    <row r="3046" spans="6:6" x14ac:dyDescent="0.25">
      <c r="F3046" s="15"/>
    </row>
    <row r="3047" spans="6:6" x14ac:dyDescent="0.25">
      <c r="F3047" s="15"/>
    </row>
    <row r="3048" spans="6:6" x14ac:dyDescent="0.25">
      <c r="F3048" s="15"/>
    </row>
    <row r="3049" spans="6:6" x14ac:dyDescent="0.25">
      <c r="F3049" s="15"/>
    </row>
    <row r="3050" spans="6:6" x14ac:dyDescent="0.25">
      <c r="F3050" s="15"/>
    </row>
    <row r="3051" spans="6:6" x14ac:dyDescent="0.25">
      <c r="F3051" s="15"/>
    </row>
    <row r="3052" spans="6:6" x14ac:dyDescent="0.25">
      <c r="F3052" s="15"/>
    </row>
    <row r="3053" spans="6:6" x14ac:dyDescent="0.25">
      <c r="F3053" s="15"/>
    </row>
    <row r="3054" spans="6:6" x14ac:dyDescent="0.25">
      <c r="F3054" s="15"/>
    </row>
    <row r="3055" spans="6:6" x14ac:dyDescent="0.25">
      <c r="F3055" s="15"/>
    </row>
    <row r="3056" spans="6:6" x14ac:dyDescent="0.25">
      <c r="F3056" s="15"/>
    </row>
    <row r="3057" spans="6:6" x14ac:dyDescent="0.25">
      <c r="F3057" s="15"/>
    </row>
    <row r="3058" spans="6:6" x14ac:dyDescent="0.25">
      <c r="F3058" s="15"/>
    </row>
    <row r="3059" spans="6:6" x14ac:dyDescent="0.25">
      <c r="F3059" s="15"/>
    </row>
    <row r="3060" spans="6:6" x14ac:dyDescent="0.25">
      <c r="F3060" s="15"/>
    </row>
    <row r="3061" spans="6:6" x14ac:dyDescent="0.25">
      <c r="F3061" s="15"/>
    </row>
    <row r="3062" spans="6:6" x14ac:dyDescent="0.25">
      <c r="F3062" s="15"/>
    </row>
    <row r="3063" spans="6:6" x14ac:dyDescent="0.25">
      <c r="F3063" s="15"/>
    </row>
    <row r="3064" spans="6:6" x14ac:dyDescent="0.25">
      <c r="F3064" s="15"/>
    </row>
    <row r="3065" spans="6:6" x14ac:dyDescent="0.25">
      <c r="F3065" s="15"/>
    </row>
    <row r="3066" spans="6:6" x14ac:dyDescent="0.25">
      <c r="F3066" s="15"/>
    </row>
    <row r="3067" spans="6:6" x14ac:dyDescent="0.25">
      <c r="F3067" s="15"/>
    </row>
    <row r="3068" spans="6:6" x14ac:dyDescent="0.25">
      <c r="F3068" s="15"/>
    </row>
    <row r="3069" spans="6:6" x14ac:dyDescent="0.25">
      <c r="F3069" s="15"/>
    </row>
    <row r="3070" spans="6:6" x14ac:dyDescent="0.25">
      <c r="F3070" s="15"/>
    </row>
    <row r="3071" spans="6:6" x14ac:dyDescent="0.25">
      <c r="F3071" s="15"/>
    </row>
    <row r="3072" spans="6:6" x14ac:dyDescent="0.25">
      <c r="F3072" s="15"/>
    </row>
    <row r="3073" spans="6:6" x14ac:dyDescent="0.25">
      <c r="F3073" s="15"/>
    </row>
    <row r="3074" spans="6:6" x14ac:dyDescent="0.25">
      <c r="F3074" s="15"/>
    </row>
    <row r="3075" spans="6:6" x14ac:dyDescent="0.25">
      <c r="F3075" s="15"/>
    </row>
    <row r="3076" spans="6:6" x14ac:dyDescent="0.25">
      <c r="F3076" s="15"/>
    </row>
    <row r="3077" spans="6:6" x14ac:dyDescent="0.25">
      <c r="F3077" s="15"/>
    </row>
    <row r="3078" spans="6:6" x14ac:dyDescent="0.25">
      <c r="F3078" s="15"/>
    </row>
    <row r="3079" spans="6:6" x14ac:dyDescent="0.25">
      <c r="F3079" s="15"/>
    </row>
    <row r="3080" spans="6:6" x14ac:dyDescent="0.25">
      <c r="F3080" s="15"/>
    </row>
    <row r="3081" spans="6:6" x14ac:dyDescent="0.25">
      <c r="F3081" s="15"/>
    </row>
    <row r="3082" spans="6:6" x14ac:dyDescent="0.25">
      <c r="F3082" s="15"/>
    </row>
    <row r="3083" spans="6:6" x14ac:dyDescent="0.25">
      <c r="F3083" s="15"/>
    </row>
    <row r="3084" spans="6:6" x14ac:dyDescent="0.25">
      <c r="F3084" s="15"/>
    </row>
    <row r="3085" spans="6:6" x14ac:dyDescent="0.25">
      <c r="F3085" s="15"/>
    </row>
    <row r="3086" spans="6:6" x14ac:dyDescent="0.25">
      <c r="F3086" s="15"/>
    </row>
    <row r="3087" spans="6:6" x14ac:dyDescent="0.25">
      <c r="F3087" s="15"/>
    </row>
    <row r="3088" spans="6:6" x14ac:dyDescent="0.25">
      <c r="F3088" s="15"/>
    </row>
    <row r="3089" spans="6:6" x14ac:dyDescent="0.25">
      <c r="F3089" s="15"/>
    </row>
    <row r="3090" spans="6:6" x14ac:dyDescent="0.25">
      <c r="F3090" s="15"/>
    </row>
    <row r="3091" spans="6:6" x14ac:dyDescent="0.25">
      <c r="F3091" s="15"/>
    </row>
    <row r="3092" spans="6:6" x14ac:dyDescent="0.25">
      <c r="F3092" s="15"/>
    </row>
    <row r="3093" spans="6:6" x14ac:dyDescent="0.25">
      <c r="F3093" s="15"/>
    </row>
    <row r="3094" spans="6:6" x14ac:dyDescent="0.25">
      <c r="F3094" s="15"/>
    </row>
    <row r="3095" spans="6:6" x14ac:dyDescent="0.25">
      <c r="F3095" s="15"/>
    </row>
    <row r="3096" spans="6:6" x14ac:dyDescent="0.25">
      <c r="F3096" s="15"/>
    </row>
    <row r="3097" spans="6:6" x14ac:dyDescent="0.25">
      <c r="F3097" s="15"/>
    </row>
    <row r="3098" spans="6:6" x14ac:dyDescent="0.25">
      <c r="F3098" s="15"/>
    </row>
    <row r="3099" spans="6:6" x14ac:dyDescent="0.25">
      <c r="F3099" s="15"/>
    </row>
    <row r="3100" spans="6:6" x14ac:dyDescent="0.25">
      <c r="F3100" s="15"/>
    </row>
    <row r="3101" spans="6:6" x14ac:dyDescent="0.25">
      <c r="F3101" s="15"/>
    </row>
    <row r="3102" spans="6:6" x14ac:dyDescent="0.25">
      <c r="F3102" s="15"/>
    </row>
    <row r="3103" spans="6:6" x14ac:dyDescent="0.25">
      <c r="F3103" s="15"/>
    </row>
    <row r="3104" spans="6:6" x14ac:dyDescent="0.25">
      <c r="F3104" s="15"/>
    </row>
    <row r="3105" spans="6:6" x14ac:dyDescent="0.25">
      <c r="F3105" s="15"/>
    </row>
    <row r="3106" spans="6:6" x14ac:dyDescent="0.25">
      <c r="F3106" s="15"/>
    </row>
    <row r="3107" spans="6:6" x14ac:dyDescent="0.25">
      <c r="F3107" s="15"/>
    </row>
    <row r="3108" spans="6:6" x14ac:dyDescent="0.25">
      <c r="F3108" s="15"/>
    </row>
    <row r="3109" spans="6:6" x14ac:dyDescent="0.25">
      <c r="F3109" s="15"/>
    </row>
    <row r="3110" spans="6:6" x14ac:dyDescent="0.25">
      <c r="F3110" s="15"/>
    </row>
    <row r="3111" spans="6:6" x14ac:dyDescent="0.25">
      <c r="F3111" s="15"/>
    </row>
    <row r="3112" spans="6:6" x14ac:dyDescent="0.25">
      <c r="F3112" s="15"/>
    </row>
    <row r="3113" spans="6:6" x14ac:dyDescent="0.25">
      <c r="F3113" s="15"/>
    </row>
    <row r="3114" spans="6:6" x14ac:dyDescent="0.25">
      <c r="F3114" s="15"/>
    </row>
    <row r="3115" spans="6:6" x14ac:dyDescent="0.25">
      <c r="F3115" s="15"/>
    </row>
    <row r="3116" spans="6:6" x14ac:dyDescent="0.25">
      <c r="F3116" s="15"/>
    </row>
    <row r="3117" spans="6:6" x14ac:dyDescent="0.25">
      <c r="F3117" s="15"/>
    </row>
    <row r="3118" spans="6:6" x14ac:dyDescent="0.25">
      <c r="F3118" s="15"/>
    </row>
    <row r="3119" spans="6:6" x14ac:dyDescent="0.25">
      <c r="F3119" s="15"/>
    </row>
    <row r="3120" spans="6:6" x14ac:dyDescent="0.25">
      <c r="F3120" s="15"/>
    </row>
    <row r="3121" spans="6:6" x14ac:dyDescent="0.25">
      <c r="F3121" s="15"/>
    </row>
    <row r="3122" spans="6:6" x14ac:dyDescent="0.25">
      <c r="F3122" s="15"/>
    </row>
    <row r="3123" spans="6:6" x14ac:dyDescent="0.25">
      <c r="F3123" s="15"/>
    </row>
    <row r="3124" spans="6:6" x14ac:dyDescent="0.25">
      <c r="F3124" s="15"/>
    </row>
    <row r="3125" spans="6:6" x14ac:dyDescent="0.25">
      <c r="F3125" s="15"/>
    </row>
    <row r="3126" spans="6:6" x14ac:dyDescent="0.25">
      <c r="F3126" s="15"/>
    </row>
    <row r="3127" spans="6:6" x14ac:dyDescent="0.25">
      <c r="F3127" s="15"/>
    </row>
    <row r="3128" spans="6:6" x14ac:dyDescent="0.25">
      <c r="F3128" s="15"/>
    </row>
    <row r="3129" spans="6:6" x14ac:dyDescent="0.25">
      <c r="F3129" s="15"/>
    </row>
    <row r="3130" spans="6:6" x14ac:dyDescent="0.25">
      <c r="F3130" s="15"/>
    </row>
    <row r="3131" spans="6:6" x14ac:dyDescent="0.25">
      <c r="F3131" s="15"/>
    </row>
    <row r="3132" spans="6:6" x14ac:dyDescent="0.25">
      <c r="F3132" s="15"/>
    </row>
    <row r="3133" spans="6:6" x14ac:dyDescent="0.25">
      <c r="F3133" s="15"/>
    </row>
    <row r="3134" spans="6:6" x14ac:dyDescent="0.25">
      <c r="F3134" s="15"/>
    </row>
    <row r="3135" spans="6:6" x14ac:dyDescent="0.25">
      <c r="F3135" s="15"/>
    </row>
    <row r="3136" spans="6:6" x14ac:dyDescent="0.25">
      <c r="F3136" s="15"/>
    </row>
    <row r="3137" spans="6:6" x14ac:dyDescent="0.25">
      <c r="F3137" s="15"/>
    </row>
    <row r="3138" spans="6:6" x14ac:dyDescent="0.25">
      <c r="F3138" s="15"/>
    </row>
    <row r="3139" spans="6:6" x14ac:dyDescent="0.25">
      <c r="F3139" s="15"/>
    </row>
    <row r="3140" spans="6:6" x14ac:dyDescent="0.25">
      <c r="F3140" s="15"/>
    </row>
    <row r="3141" spans="6:6" x14ac:dyDescent="0.25">
      <c r="F3141" s="15"/>
    </row>
    <row r="3142" spans="6:6" x14ac:dyDescent="0.25">
      <c r="F3142" s="15"/>
    </row>
    <row r="3143" spans="6:6" x14ac:dyDescent="0.25">
      <c r="F3143" s="15"/>
    </row>
    <row r="3144" spans="6:6" x14ac:dyDescent="0.25">
      <c r="F3144" s="15"/>
    </row>
    <row r="3145" spans="6:6" x14ac:dyDescent="0.25">
      <c r="F3145" s="15"/>
    </row>
    <row r="3146" spans="6:6" x14ac:dyDescent="0.25">
      <c r="F3146" s="15"/>
    </row>
    <row r="3147" spans="6:6" x14ac:dyDescent="0.25">
      <c r="F3147" s="15"/>
    </row>
    <row r="3148" spans="6:6" x14ac:dyDescent="0.25">
      <c r="F3148" s="15"/>
    </row>
    <row r="3149" spans="6:6" x14ac:dyDescent="0.25">
      <c r="F3149" s="15"/>
    </row>
    <row r="3150" spans="6:6" x14ac:dyDescent="0.25">
      <c r="F3150" s="15"/>
    </row>
    <row r="3151" spans="6:6" x14ac:dyDescent="0.25">
      <c r="F3151" s="15"/>
    </row>
    <row r="3152" spans="6:6" x14ac:dyDescent="0.25">
      <c r="F3152" s="15"/>
    </row>
    <row r="3153" spans="6:6" x14ac:dyDescent="0.25">
      <c r="F3153" s="15"/>
    </row>
    <row r="3154" spans="6:6" x14ac:dyDescent="0.25">
      <c r="F3154" s="15"/>
    </row>
    <row r="3155" spans="6:6" x14ac:dyDescent="0.25">
      <c r="F3155" s="15"/>
    </row>
    <row r="3156" spans="6:6" x14ac:dyDescent="0.25">
      <c r="F3156" s="15"/>
    </row>
    <row r="3157" spans="6:6" x14ac:dyDescent="0.25">
      <c r="F3157" s="15"/>
    </row>
    <row r="3158" spans="6:6" x14ac:dyDescent="0.25">
      <c r="F3158" s="15"/>
    </row>
    <row r="3159" spans="6:6" x14ac:dyDescent="0.25">
      <c r="F3159" s="15"/>
    </row>
    <row r="3160" spans="6:6" x14ac:dyDescent="0.25">
      <c r="F3160" s="15"/>
    </row>
    <row r="3161" spans="6:6" x14ac:dyDescent="0.25">
      <c r="F3161" s="15"/>
    </row>
    <row r="3162" spans="6:6" x14ac:dyDescent="0.25">
      <c r="F3162" s="15"/>
    </row>
    <row r="3163" spans="6:6" x14ac:dyDescent="0.25">
      <c r="F3163" s="15"/>
    </row>
    <row r="3164" spans="6:6" x14ac:dyDescent="0.25">
      <c r="F3164" s="15"/>
    </row>
    <row r="3165" spans="6:6" x14ac:dyDescent="0.25">
      <c r="F3165" s="15"/>
    </row>
    <row r="3166" spans="6:6" x14ac:dyDescent="0.25">
      <c r="F3166" s="15"/>
    </row>
    <row r="3167" spans="6:6" x14ac:dyDescent="0.25">
      <c r="F3167" s="15"/>
    </row>
    <row r="3168" spans="6:6" x14ac:dyDescent="0.25">
      <c r="F3168" s="15"/>
    </row>
    <row r="3169" spans="6:6" x14ac:dyDescent="0.25">
      <c r="F3169" s="15"/>
    </row>
    <row r="3170" spans="6:6" x14ac:dyDescent="0.25">
      <c r="F3170" s="15"/>
    </row>
    <row r="3171" spans="6:6" x14ac:dyDescent="0.25">
      <c r="F3171" s="15"/>
    </row>
    <row r="3172" spans="6:6" x14ac:dyDescent="0.25">
      <c r="F3172" s="15"/>
    </row>
    <row r="3173" spans="6:6" x14ac:dyDescent="0.25">
      <c r="F3173" s="15"/>
    </row>
    <row r="3174" spans="6:6" x14ac:dyDescent="0.25">
      <c r="F3174" s="15"/>
    </row>
    <row r="3175" spans="6:6" x14ac:dyDescent="0.25">
      <c r="F3175" s="15"/>
    </row>
    <row r="3176" spans="6:6" x14ac:dyDescent="0.25">
      <c r="F3176" s="15"/>
    </row>
    <row r="3177" spans="6:6" x14ac:dyDescent="0.25">
      <c r="F3177" s="15"/>
    </row>
    <row r="3178" spans="6:6" x14ac:dyDescent="0.25">
      <c r="F3178" s="15"/>
    </row>
    <row r="3179" spans="6:6" x14ac:dyDescent="0.25">
      <c r="F3179" s="15"/>
    </row>
    <row r="3180" spans="6:6" x14ac:dyDescent="0.25">
      <c r="F3180" s="15"/>
    </row>
    <row r="3181" spans="6:6" x14ac:dyDescent="0.25">
      <c r="F3181" s="15"/>
    </row>
    <row r="3182" spans="6:6" x14ac:dyDescent="0.25">
      <c r="F3182" s="15"/>
    </row>
    <row r="3183" spans="6:6" x14ac:dyDescent="0.25">
      <c r="F3183" s="15"/>
    </row>
    <row r="3184" spans="6:6" x14ac:dyDescent="0.25">
      <c r="F3184" s="15"/>
    </row>
    <row r="3185" spans="6:6" x14ac:dyDescent="0.25">
      <c r="F3185" s="15"/>
    </row>
    <row r="3186" spans="6:6" x14ac:dyDescent="0.25">
      <c r="F3186" s="15"/>
    </row>
    <row r="3187" spans="6:6" x14ac:dyDescent="0.25">
      <c r="F3187" s="15"/>
    </row>
    <row r="3188" spans="6:6" x14ac:dyDescent="0.25">
      <c r="F3188" s="15"/>
    </row>
    <row r="3189" spans="6:6" x14ac:dyDescent="0.25">
      <c r="F3189" s="15"/>
    </row>
    <row r="3190" spans="6:6" x14ac:dyDescent="0.25">
      <c r="F3190" s="15"/>
    </row>
    <row r="3191" spans="6:6" x14ac:dyDescent="0.25">
      <c r="F3191" s="15"/>
    </row>
    <row r="3192" spans="6:6" x14ac:dyDescent="0.25">
      <c r="F3192" s="15"/>
    </row>
    <row r="3193" spans="6:6" x14ac:dyDescent="0.25">
      <c r="F3193" s="15"/>
    </row>
    <row r="3194" spans="6:6" x14ac:dyDescent="0.25">
      <c r="F3194" s="15"/>
    </row>
    <row r="3195" spans="6:6" x14ac:dyDescent="0.25">
      <c r="F3195" s="15"/>
    </row>
    <row r="3196" spans="6:6" x14ac:dyDescent="0.25">
      <c r="F3196" s="15"/>
    </row>
    <row r="3197" spans="6:6" x14ac:dyDescent="0.25">
      <c r="F3197" s="15"/>
    </row>
    <row r="3198" spans="6:6" x14ac:dyDescent="0.25">
      <c r="F3198" s="15"/>
    </row>
    <row r="3199" spans="6:6" x14ac:dyDescent="0.25">
      <c r="F3199" s="15"/>
    </row>
    <row r="3200" spans="6:6" x14ac:dyDescent="0.25">
      <c r="F3200" s="15"/>
    </row>
    <row r="3201" spans="6:6" x14ac:dyDescent="0.25">
      <c r="F3201" s="15"/>
    </row>
    <row r="3202" spans="6:6" x14ac:dyDescent="0.25">
      <c r="F3202" s="15"/>
    </row>
    <row r="3203" spans="6:6" x14ac:dyDescent="0.25">
      <c r="F3203" s="15"/>
    </row>
    <row r="3204" spans="6:6" x14ac:dyDescent="0.25">
      <c r="F3204" s="15"/>
    </row>
    <row r="3205" spans="6:6" x14ac:dyDescent="0.25">
      <c r="F3205" s="15"/>
    </row>
    <row r="3206" spans="6:6" x14ac:dyDescent="0.25">
      <c r="F3206" s="15"/>
    </row>
    <row r="3207" spans="6:6" x14ac:dyDescent="0.25">
      <c r="F3207" s="15"/>
    </row>
    <row r="3208" spans="6:6" x14ac:dyDescent="0.25">
      <c r="F3208" s="15"/>
    </row>
    <row r="3209" spans="6:6" x14ac:dyDescent="0.25">
      <c r="F3209" s="15"/>
    </row>
    <row r="3210" spans="6:6" x14ac:dyDescent="0.25">
      <c r="F3210" s="15"/>
    </row>
    <row r="3211" spans="6:6" x14ac:dyDescent="0.25">
      <c r="F3211" s="15"/>
    </row>
    <row r="3212" spans="6:6" x14ac:dyDescent="0.25">
      <c r="F3212" s="15"/>
    </row>
    <row r="3213" spans="6:6" x14ac:dyDescent="0.25">
      <c r="F3213" s="15"/>
    </row>
    <row r="3214" spans="6:6" x14ac:dyDescent="0.25">
      <c r="F3214" s="15"/>
    </row>
    <row r="3215" spans="6:6" x14ac:dyDescent="0.25">
      <c r="F3215" s="15"/>
    </row>
    <row r="3216" spans="6:6" x14ac:dyDescent="0.25">
      <c r="F3216" s="15"/>
    </row>
    <row r="3217" spans="6:6" x14ac:dyDescent="0.25">
      <c r="F3217" s="15"/>
    </row>
    <row r="3218" spans="6:6" x14ac:dyDescent="0.25">
      <c r="F3218" s="15"/>
    </row>
    <row r="3219" spans="6:6" x14ac:dyDescent="0.25">
      <c r="F3219" s="15"/>
    </row>
    <row r="3220" spans="6:6" x14ac:dyDescent="0.25">
      <c r="F3220" s="15"/>
    </row>
    <row r="3221" spans="6:6" x14ac:dyDescent="0.25">
      <c r="F3221" s="15"/>
    </row>
    <row r="3222" spans="6:6" x14ac:dyDescent="0.25">
      <c r="F3222" s="15"/>
    </row>
    <row r="3223" spans="6:6" x14ac:dyDescent="0.25">
      <c r="F3223" s="15"/>
    </row>
    <row r="3224" spans="6:6" x14ac:dyDescent="0.25">
      <c r="F3224" s="15"/>
    </row>
    <row r="3225" spans="6:6" x14ac:dyDescent="0.25">
      <c r="F3225" s="15"/>
    </row>
    <row r="3226" spans="6:6" x14ac:dyDescent="0.25">
      <c r="F3226" s="15"/>
    </row>
    <row r="3227" spans="6:6" x14ac:dyDescent="0.25">
      <c r="F3227" s="15"/>
    </row>
    <row r="3228" spans="6:6" x14ac:dyDescent="0.25">
      <c r="F3228" s="15"/>
    </row>
    <row r="3229" spans="6:6" x14ac:dyDescent="0.25">
      <c r="F3229" s="15"/>
    </row>
    <row r="3230" spans="6:6" x14ac:dyDescent="0.25">
      <c r="F3230" s="15"/>
    </row>
    <row r="3231" spans="6:6" x14ac:dyDescent="0.25">
      <c r="F3231" s="15"/>
    </row>
    <row r="3232" spans="6:6" x14ac:dyDescent="0.25">
      <c r="F3232" s="15"/>
    </row>
    <row r="3233" spans="6:6" x14ac:dyDescent="0.25">
      <c r="F3233" s="15"/>
    </row>
    <row r="3234" spans="6:6" x14ac:dyDescent="0.25">
      <c r="F3234" s="15"/>
    </row>
    <row r="3235" spans="6:6" x14ac:dyDescent="0.25">
      <c r="F3235" s="15"/>
    </row>
    <row r="3236" spans="6:6" x14ac:dyDescent="0.25">
      <c r="F3236" s="15"/>
    </row>
    <row r="3237" spans="6:6" x14ac:dyDescent="0.25">
      <c r="F3237" s="15"/>
    </row>
    <row r="3238" spans="6:6" x14ac:dyDescent="0.25">
      <c r="F3238" s="15"/>
    </row>
    <row r="3239" spans="6:6" x14ac:dyDescent="0.25">
      <c r="F3239" s="15"/>
    </row>
    <row r="3240" spans="6:6" x14ac:dyDescent="0.25">
      <c r="F3240" s="15"/>
    </row>
    <row r="3241" spans="6:6" x14ac:dyDescent="0.25">
      <c r="F3241" s="15"/>
    </row>
    <row r="3242" spans="6:6" x14ac:dyDescent="0.25">
      <c r="F3242" s="15"/>
    </row>
    <row r="3243" spans="6:6" x14ac:dyDescent="0.25">
      <c r="F3243" s="15"/>
    </row>
    <row r="3244" spans="6:6" x14ac:dyDescent="0.25">
      <c r="F3244" s="15"/>
    </row>
    <row r="3245" spans="6:6" x14ac:dyDescent="0.25">
      <c r="F3245" s="15"/>
    </row>
    <row r="3246" spans="6:6" x14ac:dyDescent="0.25">
      <c r="F3246" s="15"/>
    </row>
    <row r="3247" spans="6:6" x14ac:dyDescent="0.25">
      <c r="F3247" s="15"/>
    </row>
    <row r="3248" spans="6:6" x14ac:dyDescent="0.25">
      <c r="F3248" s="15"/>
    </row>
    <row r="3249" spans="6:6" x14ac:dyDescent="0.25">
      <c r="F3249" s="15"/>
    </row>
    <row r="3250" spans="6:6" x14ac:dyDescent="0.25">
      <c r="F3250" s="15"/>
    </row>
    <row r="3251" spans="6:6" x14ac:dyDescent="0.25">
      <c r="F3251" s="15"/>
    </row>
    <row r="3252" spans="6:6" x14ac:dyDescent="0.25">
      <c r="F3252" s="15"/>
    </row>
    <row r="3253" spans="6:6" x14ac:dyDescent="0.25">
      <c r="F3253" s="15"/>
    </row>
    <row r="3254" spans="6:6" x14ac:dyDescent="0.25">
      <c r="F3254" s="15"/>
    </row>
    <row r="3255" spans="6:6" x14ac:dyDescent="0.25">
      <c r="F3255" s="15"/>
    </row>
    <row r="3256" spans="6:6" x14ac:dyDescent="0.25">
      <c r="F3256" s="15"/>
    </row>
    <row r="3257" spans="6:6" x14ac:dyDescent="0.25">
      <c r="F3257" s="15"/>
    </row>
    <row r="3258" spans="6:6" x14ac:dyDescent="0.25">
      <c r="F3258" s="15"/>
    </row>
    <row r="3259" spans="6:6" x14ac:dyDescent="0.25">
      <c r="F3259" s="15"/>
    </row>
    <row r="3260" spans="6:6" x14ac:dyDescent="0.25">
      <c r="F3260" s="15"/>
    </row>
    <row r="3261" spans="6:6" x14ac:dyDescent="0.25">
      <c r="F3261" s="15"/>
    </row>
    <row r="3262" spans="6:6" x14ac:dyDescent="0.25">
      <c r="F3262" s="15"/>
    </row>
    <row r="3263" spans="6:6" x14ac:dyDescent="0.25">
      <c r="F3263" s="15"/>
    </row>
    <row r="3264" spans="6:6" x14ac:dyDescent="0.25">
      <c r="F3264" s="15"/>
    </row>
    <row r="3265" spans="6:6" x14ac:dyDescent="0.25">
      <c r="F3265" s="15"/>
    </row>
    <row r="3266" spans="6:6" x14ac:dyDescent="0.25">
      <c r="F3266" s="15"/>
    </row>
    <row r="3267" spans="6:6" x14ac:dyDescent="0.25">
      <c r="F3267" s="15"/>
    </row>
    <row r="3268" spans="6:6" x14ac:dyDescent="0.25">
      <c r="F3268" s="15"/>
    </row>
    <row r="3269" spans="6:6" x14ac:dyDescent="0.25">
      <c r="F3269" s="15"/>
    </row>
    <row r="3270" spans="6:6" x14ac:dyDescent="0.25">
      <c r="F3270" s="15"/>
    </row>
    <row r="3271" spans="6:6" x14ac:dyDescent="0.25">
      <c r="F3271" s="15"/>
    </row>
    <row r="3272" spans="6:6" x14ac:dyDescent="0.25">
      <c r="F3272" s="15"/>
    </row>
    <row r="3273" spans="6:6" x14ac:dyDescent="0.25">
      <c r="F3273" s="15"/>
    </row>
    <row r="3274" spans="6:6" x14ac:dyDescent="0.25">
      <c r="F3274" s="15"/>
    </row>
    <row r="3275" spans="6:6" x14ac:dyDescent="0.25">
      <c r="F3275" s="15"/>
    </row>
    <row r="3276" spans="6:6" x14ac:dyDescent="0.25">
      <c r="F3276" s="15"/>
    </row>
    <row r="3277" spans="6:6" x14ac:dyDescent="0.25">
      <c r="F3277" s="15"/>
    </row>
    <row r="3278" spans="6:6" x14ac:dyDescent="0.25">
      <c r="F3278" s="15"/>
    </row>
    <row r="3279" spans="6:6" x14ac:dyDescent="0.25">
      <c r="F3279" s="15"/>
    </row>
    <row r="3280" spans="6:6" x14ac:dyDescent="0.25">
      <c r="F3280" s="15"/>
    </row>
    <row r="3281" spans="6:6" x14ac:dyDescent="0.25">
      <c r="F3281" s="15"/>
    </row>
    <row r="3282" spans="6:6" x14ac:dyDescent="0.25">
      <c r="F3282" s="15"/>
    </row>
    <row r="3283" spans="6:6" x14ac:dyDescent="0.25">
      <c r="F3283" s="15"/>
    </row>
    <row r="3284" spans="6:6" x14ac:dyDescent="0.25">
      <c r="F3284" s="15"/>
    </row>
    <row r="3285" spans="6:6" x14ac:dyDescent="0.25">
      <c r="F3285" s="15"/>
    </row>
    <row r="3286" spans="6:6" x14ac:dyDescent="0.25">
      <c r="F3286" s="15"/>
    </row>
    <row r="3287" spans="6:6" x14ac:dyDescent="0.25">
      <c r="F3287" s="15"/>
    </row>
    <row r="3288" spans="6:6" x14ac:dyDescent="0.25">
      <c r="F3288" s="15"/>
    </row>
    <row r="3289" spans="6:6" x14ac:dyDescent="0.25">
      <c r="F3289" s="15"/>
    </row>
    <row r="3290" spans="6:6" x14ac:dyDescent="0.25">
      <c r="F3290" s="15"/>
    </row>
    <row r="3291" spans="6:6" x14ac:dyDescent="0.25">
      <c r="F3291" s="15"/>
    </row>
    <row r="3292" spans="6:6" x14ac:dyDescent="0.25">
      <c r="F3292" s="15"/>
    </row>
    <row r="3293" spans="6:6" x14ac:dyDescent="0.25">
      <c r="F3293" s="15"/>
    </row>
    <row r="3294" spans="6:6" x14ac:dyDescent="0.25">
      <c r="F3294" s="15"/>
    </row>
    <row r="3295" spans="6:6" x14ac:dyDescent="0.25">
      <c r="F3295" s="15"/>
    </row>
    <row r="3296" spans="6:6" x14ac:dyDescent="0.25">
      <c r="F3296" s="15"/>
    </row>
    <row r="3297" spans="6:6" x14ac:dyDescent="0.25">
      <c r="F3297" s="15"/>
    </row>
    <row r="3298" spans="6:6" x14ac:dyDescent="0.25">
      <c r="F3298" s="15"/>
    </row>
    <row r="3299" spans="6:6" x14ac:dyDescent="0.25">
      <c r="F3299" s="15"/>
    </row>
    <row r="3300" spans="6:6" x14ac:dyDescent="0.25">
      <c r="F3300" s="15"/>
    </row>
    <row r="3301" spans="6:6" x14ac:dyDescent="0.25">
      <c r="F3301" s="15"/>
    </row>
    <row r="3302" spans="6:6" x14ac:dyDescent="0.25">
      <c r="F3302" s="15"/>
    </row>
    <row r="3303" spans="6:6" x14ac:dyDescent="0.25">
      <c r="F3303" s="15"/>
    </row>
    <row r="3304" spans="6:6" x14ac:dyDescent="0.25">
      <c r="F3304" s="15"/>
    </row>
    <row r="3305" spans="6:6" x14ac:dyDescent="0.25">
      <c r="F3305" s="15"/>
    </row>
    <row r="3306" spans="6:6" x14ac:dyDescent="0.25">
      <c r="F3306" s="15"/>
    </row>
    <row r="3307" spans="6:6" x14ac:dyDescent="0.25">
      <c r="F3307" s="15"/>
    </row>
    <row r="3308" spans="6:6" x14ac:dyDescent="0.25">
      <c r="F3308" s="15"/>
    </row>
    <row r="3309" spans="6:6" x14ac:dyDescent="0.25">
      <c r="F3309" s="15"/>
    </row>
    <row r="3310" spans="6:6" x14ac:dyDescent="0.25">
      <c r="F3310" s="15"/>
    </row>
    <row r="3311" spans="6:6" x14ac:dyDescent="0.25">
      <c r="F3311" s="15"/>
    </row>
    <row r="3312" spans="6:6" x14ac:dyDescent="0.25">
      <c r="F3312" s="15"/>
    </row>
    <row r="3313" spans="6:6" x14ac:dyDescent="0.25">
      <c r="F3313" s="15"/>
    </row>
    <row r="3314" spans="6:6" x14ac:dyDescent="0.25">
      <c r="F3314" s="15"/>
    </row>
    <row r="3315" spans="6:6" x14ac:dyDescent="0.25">
      <c r="F3315" s="15"/>
    </row>
  </sheetData>
  <autoFilter ref="AC2:AC2009" xr:uid="{B11ABAC8-C6D0-4C6A-AF4A-326BBB6366DB}"/>
  <mergeCells count="1">
    <mergeCell ref="A1:C1"/>
  </mergeCells>
  <phoneticPr fontId="1" type="noConversion"/>
  <conditionalFormatting sqref="A1:A1048576">
    <cfRule type="duplicateValues" dxfId="35" priority="6"/>
  </conditionalFormatting>
  <conditionalFormatting sqref="K1:K1048576 W1:W1048576">
    <cfRule type="containsText" dxfId="34" priority="5" operator="containsText" text="No">
      <formula>NOT(ISERROR(SEARCH("No",K1)))</formula>
    </cfRule>
  </conditionalFormatting>
  <conditionalFormatting sqref="S1:S1048576">
    <cfRule type="containsText" dxfId="33" priority="4" operator="containsText" text="no">
      <formula>NOT(ISERROR(SEARCH("no",S1)))</formula>
    </cfRule>
  </conditionalFormatting>
  <conditionalFormatting sqref="H1:H1048576">
    <cfRule type="cellIs" dxfId="32" priority="2" operator="greaterThan">
      <formula>1</formula>
    </cfRule>
  </conditionalFormatting>
  <conditionalFormatting sqref="AC1:AC1048576">
    <cfRule type="cellIs" dxfId="31" priority="1" operator="greaterThan">
      <formula>0</formula>
    </cfRule>
  </conditionalFormatting>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3CEB55-1704-4C16-91F4-8DB459DC71CD}">
  <sheetPr>
    <tabColor theme="9" tint="0.39997558519241921"/>
  </sheetPr>
  <dimension ref="A2:L38"/>
  <sheetViews>
    <sheetView tabSelected="1" topLeftCell="A3" zoomScale="60" zoomScaleNormal="60" workbookViewId="0">
      <selection activeCell="F22" sqref="F22"/>
    </sheetView>
  </sheetViews>
  <sheetFormatPr defaultColWidth="24.1796875" defaultRowHeight="13.5" x14ac:dyDescent="0.35"/>
  <cols>
    <col min="1" max="16384" width="24.1796875" style="6"/>
  </cols>
  <sheetData>
    <row r="2" spans="1:12" ht="18" customHeight="1" thickBot="1" x14ac:dyDescent="0.4">
      <c r="A2" s="74" t="s">
        <v>3</v>
      </c>
      <c r="B2" s="74"/>
      <c r="C2" s="74"/>
      <c r="D2" s="74"/>
      <c r="E2" s="74"/>
    </row>
    <row r="3" spans="1:12" ht="23.15" customHeight="1" thickBot="1" x14ac:dyDescent="0.4">
      <c r="A3" s="7" t="s">
        <v>4</v>
      </c>
      <c r="B3" s="20" t="s">
        <v>57</v>
      </c>
      <c r="C3" s="7" t="s">
        <v>5</v>
      </c>
      <c r="D3" s="7" t="s">
        <v>55</v>
      </c>
      <c r="E3" s="21" t="s">
        <v>56</v>
      </c>
    </row>
    <row r="4" spans="1:12" ht="14.5" customHeight="1" x14ac:dyDescent="0.35">
      <c r="A4" s="41"/>
      <c r="B4" s="76" t="s">
        <v>40</v>
      </c>
      <c r="C4" s="76"/>
      <c r="D4" s="76"/>
      <c r="E4" s="77"/>
    </row>
    <row r="5" spans="1:12" x14ac:dyDescent="0.35">
      <c r="A5" s="40" t="s">
        <v>6</v>
      </c>
      <c r="B5" s="9">
        <v>15</v>
      </c>
      <c r="C5" s="9">
        <v>55</v>
      </c>
      <c r="D5" s="9">
        <v>60</v>
      </c>
      <c r="E5" s="10">
        <v>65</v>
      </c>
    </row>
    <row r="6" spans="1:12" x14ac:dyDescent="0.35">
      <c r="A6" s="38" t="s">
        <v>7</v>
      </c>
      <c r="B6" s="9">
        <v>5</v>
      </c>
      <c r="C6" s="9">
        <v>20</v>
      </c>
      <c r="D6" s="9">
        <v>30</v>
      </c>
      <c r="E6" s="10">
        <v>35</v>
      </c>
    </row>
    <row r="7" spans="1:12" ht="14" thickBot="1" x14ac:dyDescent="0.4">
      <c r="A7" s="39" t="s">
        <v>8</v>
      </c>
      <c r="B7" s="11">
        <v>10</v>
      </c>
      <c r="C7" s="11">
        <v>35</v>
      </c>
      <c r="D7" s="11">
        <v>40</v>
      </c>
      <c r="E7" s="12">
        <v>45</v>
      </c>
    </row>
    <row r="9" spans="1:12" x14ac:dyDescent="0.35">
      <c r="A9" s="75" t="s">
        <v>38</v>
      </c>
      <c r="B9" s="75"/>
      <c r="C9" s="75"/>
    </row>
    <row r="10" spans="1:12" ht="29.15" customHeight="1" thickBot="1" x14ac:dyDescent="0.4">
      <c r="A10" s="13" t="s">
        <v>14</v>
      </c>
      <c r="B10" s="78" t="s">
        <v>15</v>
      </c>
      <c r="C10" s="78"/>
      <c r="D10" s="6" t="s">
        <v>67</v>
      </c>
      <c r="E10" s="6" t="s">
        <v>69</v>
      </c>
      <c r="F10" s="6" t="s">
        <v>70</v>
      </c>
      <c r="G10" s="6" t="s">
        <v>71</v>
      </c>
      <c r="H10" s="6" t="s">
        <v>72</v>
      </c>
      <c r="I10" s="6" t="s">
        <v>74</v>
      </c>
    </row>
    <row r="11" spans="1:12" x14ac:dyDescent="0.35">
      <c r="A11" s="37" t="s">
        <v>6</v>
      </c>
      <c r="B11" s="79">
        <f>SUM(C17:F17)</f>
        <v>60</v>
      </c>
      <c r="C11" s="80"/>
      <c r="D11" s="6">
        <f>1/B11</f>
        <v>1.6666666666666666E-2</v>
      </c>
      <c r="E11" s="6">
        <f>D11*20</f>
        <v>0.33333333333333331</v>
      </c>
      <c r="F11" s="6">
        <f>E11*5</f>
        <v>1.6666666666666665</v>
      </c>
      <c r="G11" s="6">
        <f>F11*4</f>
        <v>6.6666666666666661</v>
      </c>
      <c r="H11" s="6">
        <f>G11*3</f>
        <v>20</v>
      </c>
      <c r="I11" s="6">
        <f>H11-F23</f>
        <v>7</v>
      </c>
      <c r="J11" s="6">
        <f>I11-B5</f>
        <v>-8</v>
      </c>
    </row>
    <row r="12" spans="1:12" x14ac:dyDescent="0.35">
      <c r="A12" s="38" t="s">
        <v>7</v>
      </c>
      <c r="B12" s="79">
        <f>SUM(C18:F18)</f>
        <v>63</v>
      </c>
      <c r="C12" s="80"/>
      <c r="D12" s="6">
        <f t="shared" ref="D12:D13" si="0">1/B12</f>
        <v>1.5873015873015872E-2</v>
      </c>
      <c r="E12" s="6">
        <f t="shared" ref="E12:E13" si="1">D12*20</f>
        <v>0.31746031746031744</v>
      </c>
      <c r="F12" s="6">
        <f t="shared" ref="F12:F13" si="2">E12*5</f>
        <v>1.5873015873015872</v>
      </c>
      <c r="G12" s="6">
        <f t="shared" ref="G12:G13" si="3">F12*4</f>
        <v>6.3492063492063489</v>
      </c>
      <c r="H12" s="6">
        <f t="shared" ref="H12:H13" si="4">G12*3</f>
        <v>19.047619047619047</v>
      </c>
      <c r="I12" s="6">
        <f t="shared" ref="I12:I13" si="5">H12-F24</f>
        <v>4.0476190476190474</v>
      </c>
      <c r="J12" s="6">
        <f t="shared" ref="J12:J13" si="6">I12-B6</f>
        <v>-0.95238095238095255</v>
      </c>
    </row>
    <row r="13" spans="1:12" ht="14" thickBot="1" x14ac:dyDescent="0.4">
      <c r="A13" s="39" t="s">
        <v>8</v>
      </c>
      <c r="B13" s="81">
        <f>SUM(C19:F19)</f>
        <v>57</v>
      </c>
      <c r="C13" s="82"/>
      <c r="D13" s="6">
        <f t="shared" si="0"/>
        <v>1.7543859649122806E-2</v>
      </c>
      <c r="E13" s="6">
        <f t="shared" si="1"/>
        <v>0.35087719298245612</v>
      </c>
      <c r="F13" s="6">
        <f t="shared" si="2"/>
        <v>1.7543859649122806</v>
      </c>
      <c r="G13" s="6">
        <f t="shared" si="3"/>
        <v>7.0175438596491224</v>
      </c>
      <c r="H13" s="6">
        <f t="shared" si="4"/>
        <v>21.052631578947366</v>
      </c>
      <c r="I13" s="6">
        <f t="shared" si="5"/>
        <v>7.0526315789473681</v>
      </c>
      <c r="J13" s="6">
        <f t="shared" si="6"/>
        <v>-2.9473684210526319</v>
      </c>
    </row>
    <row r="15" spans="1:12" ht="29.5" customHeight="1" thickBot="1" x14ac:dyDescent="0.4">
      <c r="A15" s="73" t="s">
        <v>39</v>
      </c>
      <c r="B15" s="73"/>
      <c r="C15" s="73"/>
      <c r="D15" s="73"/>
      <c r="E15" s="73"/>
      <c r="F15" s="73"/>
      <c r="G15" s="73" t="s">
        <v>68</v>
      </c>
      <c r="H15" s="73"/>
      <c r="I15" s="73"/>
      <c r="J15" s="73"/>
      <c r="K15" s="73"/>
      <c r="L15" s="73"/>
    </row>
    <row r="16" spans="1:12" ht="29.15" customHeight="1" thickBot="1" x14ac:dyDescent="0.4">
      <c r="A16" s="83" t="s">
        <v>13</v>
      </c>
      <c r="B16" s="84"/>
      <c r="C16" s="7" t="s">
        <v>9</v>
      </c>
      <c r="D16" s="7" t="s">
        <v>10</v>
      </c>
      <c r="E16" s="20" t="s">
        <v>11</v>
      </c>
      <c r="F16" s="21" t="s">
        <v>12</v>
      </c>
      <c r="G16" s="42" t="s">
        <v>9</v>
      </c>
      <c r="H16" s="42" t="s">
        <v>10</v>
      </c>
      <c r="I16" s="20" t="s">
        <v>11</v>
      </c>
      <c r="J16" s="21" t="s">
        <v>12</v>
      </c>
    </row>
    <row r="17" spans="1:10" x14ac:dyDescent="0.35">
      <c r="A17" s="85" t="s">
        <v>6</v>
      </c>
      <c r="B17" s="86"/>
      <c r="C17" s="35">
        <v>6</v>
      </c>
      <c r="D17" s="36">
        <v>12</v>
      </c>
      <c r="E17" s="36">
        <v>18</v>
      </c>
      <c r="F17" s="51">
        <v>24</v>
      </c>
      <c r="G17" s="6">
        <f>1/C17</f>
        <v>0.16666666666666666</v>
      </c>
      <c r="H17" s="6">
        <f t="shared" ref="H17:J19" si="7">1/D17</f>
        <v>8.3333333333333329E-2</v>
      </c>
      <c r="I17" s="6">
        <f t="shared" si="7"/>
        <v>5.5555555555555552E-2</v>
      </c>
      <c r="J17" s="6">
        <f t="shared" si="7"/>
        <v>4.1666666666666664E-2</v>
      </c>
    </row>
    <row r="18" spans="1:10" x14ac:dyDescent="0.35">
      <c r="A18" s="87" t="s">
        <v>7</v>
      </c>
      <c r="B18" s="79"/>
      <c r="C18" s="8">
        <v>9</v>
      </c>
      <c r="D18" s="9">
        <v>9</v>
      </c>
      <c r="E18" s="9">
        <v>21</v>
      </c>
      <c r="F18" s="52">
        <v>24</v>
      </c>
      <c r="G18" s="6">
        <f t="shared" ref="G18:G19" si="8">1/C18</f>
        <v>0.1111111111111111</v>
      </c>
      <c r="H18" s="6">
        <f t="shared" si="7"/>
        <v>0.1111111111111111</v>
      </c>
      <c r="I18" s="6">
        <f t="shared" si="7"/>
        <v>4.7619047619047616E-2</v>
      </c>
      <c r="J18" s="6">
        <f t="shared" si="7"/>
        <v>4.1666666666666664E-2</v>
      </c>
    </row>
    <row r="19" spans="1:10" ht="14" thickBot="1" x14ac:dyDescent="0.4">
      <c r="A19" s="88" t="s">
        <v>8</v>
      </c>
      <c r="B19" s="81"/>
      <c r="C19" s="16">
        <v>6</v>
      </c>
      <c r="D19" s="11">
        <v>9</v>
      </c>
      <c r="E19" s="11">
        <v>18</v>
      </c>
      <c r="F19" s="53">
        <v>24</v>
      </c>
      <c r="G19" s="6">
        <f t="shared" si="8"/>
        <v>0.16666666666666666</v>
      </c>
      <c r="H19" s="6">
        <f t="shared" si="7"/>
        <v>0.1111111111111111</v>
      </c>
      <c r="I19" s="6">
        <f t="shared" si="7"/>
        <v>5.5555555555555552E-2</v>
      </c>
      <c r="J19" s="6">
        <f t="shared" si="7"/>
        <v>4.1666666666666664E-2</v>
      </c>
    </row>
    <row r="21" spans="1:10" ht="29.15" customHeight="1" thickBot="1" x14ac:dyDescent="0.4">
      <c r="A21" s="73" t="s">
        <v>58</v>
      </c>
      <c r="B21" s="73"/>
      <c r="C21" s="73"/>
      <c r="D21" s="24"/>
      <c r="E21" s="24"/>
    </row>
    <row r="22" spans="1:10" ht="27.5" thickBot="1" x14ac:dyDescent="0.4">
      <c r="A22" s="7" t="s">
        <v>14</v>
      </c>
      <c r="B22" s="20" t="s">
        <v>31</v>
      </c>
      <c r="C22" s="7" t="s">
        <v>32</v>
      </c>
      <c r="D22" s="7" t="s">
        <v>33</v>
      </c>
      <c r="E22" s="21" t="s">
        <v>34</v>
      </c>
      <c r="F22" s="6" t="s">
        <v>73</v>
      </c>
      <c r="G22" s="6" t="s">
        <v>76</v>
      </c>
    </row>
    <row r="23" spans="1:10" x14ac:dyDescent="0.35">
      <c r="A23" s="37" t="s">
        <v>6</v>
      </c>
      <c r="B23" s="9">
        <v>1</v>
      </c>
      <c r="C23" s="9">
        <v>5.7</v>
      </c>
      <c r="D23" s="9">
        <v>3.5</v>
      </c>
      <c r="E23" s="10">
        <v>2.8</v>
      </c>
      <c r="F23" s="6">
        <f>SUM(B23:E23)</f>
        <v>13</v>
      </c>
      <c r="G23" s="54">
        <f>F23/H11</f>
        <v>0.65</v>
      </c>
    </row>
    <row r="24" spans="1:10" x14ac:dyDescent="0.35">
      <c r="A24" s="38" t="s">
        <v>7</v>
      </c>
      <c r="B24" s="9">
        <v>2.8</v>
      </c>
      <c r="C24" s="9">
        <v>6</v>
      </c>
      <c r="D24" s="9">
        <v>3.2</v>
      </c>
      <c r="E24" s="10">
        <v>3</v>
      </c>
      <c r="F24" s="6">
        <f t="shared" ref="F24:F25" si="9">SUM(B24:E24)</f>
        <v>15</v>
      </c>
      <c r="G24" s="54">
        <f t="shared" ref="G24:G25" si="10">F24/H12</f>
        <v>0.78749999999999998</v>
      </c>
    </row>
    <row r="25" spans="1:10" ht="14" thickBot="1" x14ac:dyDescent="0.4">
      <c r="A25" s="39" t="s">
        <v>8</v>
      </c>
      <c r="B25" s="11">
        <v>3.4</v>
      </c>
      <c r="C25" s="11">
        <v>5.2</v>
      </c>
      <c r="D25" s="11">
        <v>2.8</v>
      </c>
      <c r="E25" s="12">
        <v>2.6</v>
      </c>
      <c r="F25" s="6">
        <f t="shared" si="9"/>
        <v>13.999999999999998</v>
      </c>
      <c r="G25" s="54">
        <f t="shared" si="10"/>
        <v>0.66500000000000004</v>
      </c>
    </row>
    <row r="38" ht="29.15" customHeight="1" x14ac:dyDescent="0.35"/>
  </sheetData>
  <mergeCells count="14">
    <mergeCell ref="G15:L15"/>
    <mergeCell ref="A2:E2"/>
    <mergeCell ref="A15:F15"/>
    <mergeCell ref="A21:C21"/>
    <mergeCell ref="A9:C9"/>
    <mergeCell ref="B4:E4"/>
    <mergeCell ref="B10:C10"/>
    <mergeCell ref="B11:C11"/>
    <mergeCell ref="B12:C12"/>
    <mergeCell ref="B13:C13"/>
    <mergeCell ref="A16:B16"/>
    <mergeCell ref="A17:B17"/>
    <mergeCell ref="A18:B18"/>
    <mergeCell ref="A19:B19"/>
  </mergeCells>
  <phoneticPr fontId="1" type="noConversion"/>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DA57B2-112E-4389-A7A5-F7EC11C89236}">
  <sheetPr>
    <tabColor theme="9" tint="0.39997558519241921"/>
  </sheetPr>
  <dimension ref="B2:G36"/>
  <sheetViews>
    <sheetView showGridLines="0" zoomScale="86" zoomScaleNormal="86" workbookViewId="0">
      <selection activeCell="D21" sqref="D21"/>
    </sheetView>
  </sheetViews>
  <sheetFormatPr defaultColWidth="16.7265625" defaultRowHeight="13.5" x14ac:dyDescent="0.35"/>
  <cols>
    <col min="1" max="1" width="3.453125" style="6" customWidth="1"/>
    <col min="2" max="2" width="21.453125" style="6" customWidth="1"/>
    <col min="3" max="5" width="15.453125" style="6" customWidth="1"/>
    <col min="6" max="6" width="21.26953125" style="6" customWidth="1"/>
    <col min="7" max="7" width="15.453125" style="6" customWidth="1"/>
    <col min="8" max="16384" width="16.7265625" style="6"/>
  </cols>
  <sheetData>
    <row r="2" spans="2:5" ht="14.5" customHeight="1" x14ac:dyDescent="0.35">
      <c r="B2" s="90" t="s">
        <v>52</v>
      </c>
      <c r="C2" s="90"/>
      <c r="D2" s="90"/>
      <c r="E2" s="90"/>
    </row>
    <row r="3" spans="2:5" x14ac:dyDescent="0.35">
      <c r="B3" s="22"/>
      <c r="E3" s="17"/>
    </row>
    <row r="4" spans="2:5" x14ac:dyDescent="0.35">
      <c r="B4" s="22"/>
      <c r="E4" s="17"/>
    </row>
    <row r="5" spans="2:5" x14ac:dyDescent="0.35">
      <c r="B5" s="22"/>
      <c r="E5" s="17"/>
    </row>
    <row r="6" spans="2:5" x14ac:dyDescent="0.35">
      <c r="B6" s="22"/>
      <c r="E6" s="17"/>
    </row>
    <row r="7" spans="2:5" x14ac:dyDescent="0.35">
      <c r="B7" s="22"/>
      <c r="E7" s="17"/>
    </row>
    <row r="8" spans="2:5" ht="29.15" customHeight="1" x14ac:dyDescent="0.35">
      <c r="B8" s="22"/>
      <c r="E8" s="17"/>
    </row>
    <row r="9" spans="2:5" x14ac:dyDescent="0.35">
      <c r="B9" s="22"/>
      <c r="E9" s="17"/>
    </row>
    <row r="10" spans="2:5" x14ac:dyDescent="0.35">
      <c r="B10" s="22"/>
      <c r="E10" s="17"/>
    </row>
    <row r="11" spans="2:5" x14ac:dyDescent="0.35">
      <c r="B11" s="22"/>
      <c r="E11" s="17"/>
    </row>
    <row r="12" spans="2:5" x14ac:dyDescent="0.35">
      <c r="B12" s="22"/>
      <c r="E12" s="17"/>
    </row>
    <row r="13" spans="2:5" ht="29.5" customHeight="1" x14ac:dyDescent="0.35">
      <c r="B13" s="22"/>
      <c r="E13" s="17"/>
    </row>
    <row r="14" spans="2:5" ht="29.15" customHeight="1" x14ac:dyDescent="0.35">
      <c r="B14" s="22"/>
      <c r="E14" s="17"/>
    </row>
    <row r="15" spans="2:5" ht="14" thickBot="1" x14ac:dyDescent="0.4">
      <c r="B15" s="23"/>
      <c r="C15" s="18"/>
      <c r="D15" s="18"/>
      <c r="E15" s="19"/>
    </row>
    <row r="19" spans="2:7" ht="29.15" customHeight="1" thickBot="1" x14ac:dyDescent="0.4">
      <c r="B19" s="89" t="s">
        <v>54</v>
      </c>
      <c r="C19" s="89"/>
      <c r="D19" s="89"/>
      <c r="E19" s="89"/>
      <c r="F19" s="24"/>
    </row>
    <row r="20" spans="2:7" ht="40.5" x14ac:dyDescent="0.35">
      <c r="B20" s="31" t="s">
        <v>16</v>
      </c>
      <c r="C20" s="32" t="s">
        <v>35</v>
      </c>
      <c r="D20" s="31" t="s">
        <v>36</v>
      </c>
      <c r="E20" s="33" t="s">
        <v>37</v>
      </c>
      <c r="F20" s="6" t="s">
        <v>66</v>
      </c>
      <c r="G20" s="6" t="s">
        <v>75</v>
      </c>
    </row>
    <row r="21" spans="2:7" x14ac:dyDescent="0.35">
      <c r="B21" s="26" t="s">
        <v>17</v>
      </c>
      <c r="C21" s="25">
        <v>115</v>
      </c>
      <c r="D21" s="25">
        <v>10</v>
      </c>
      <c r="E21" s="27">
        <v>15</v>
      </c>
      <c r="F21" s="6">
        <f>SUM(C21:E21)</f>
        <v>140</v>
      </c>
      <c r="G21" s="6">
        <f>MAX(D21:E34)</f>
        <v>25</v>
      </c>
    </row>
    <row r="22" spans="2:7" x14ac:dyDescent="0.35">
      <c r="B22" s="26" t="s">
        <v>18</v>
      </c>
      <c r="C22" s="25">
        <v>115</v>
      </c>
      <c r="D22" s="25">
        <v>10</v>
      </c>
      <c r="E22" s="27">
        <v>20</v>
      </c>
      <c r="F22" s="6">
        <f t="shared" ref="F22:F34" si="0">SUM(C22:E22)</f>
        <v>145</v>
      </c>
    </row>
    <row r="23" spans="2:7" x14ac:dyDescent="0.35">
      <c r="B23" s="26" t="s">
        <v>19</v>
      </c>
      <c r="C23" s="25">
        <v>115</v>
      </c>
      <c r="D23" s="25">
        <v>10</v>
      </c>
      <c r="E23" s="27">
        <v>15</v>
      </c>
      <c r="F23" s="6">
        <f t="shared" si="0"/>
        <v>140</v>
      </c>
    </row>
    <row r="24" spans="2:7" x14ac:dyDescent="0.35">
      <c r="B24" s="26" t="s">
        <v>20</v>
      </c>
      <c r="C24" s="25">
        <v>115</v>
      </c>
      <c r="D24" s="25">
        <v>10</v>
      </c>
      <c r="E24" s="27">
        <v>25</v>
      </c>
      <c r="F24" s="6">
        <f t="shared" si="0"/>
        <v>150</v>
      </c>
    </row>
    <row r="25" spans="2:7" x14ac:dyDescent="0.35">
      <c r="B25" s="26" t="s">
        <v>21</v>
      </c>
      <c r="C25" s="25">
        <v>115</v>
      </c>
      <c r="D25" s="25">
        <v>10</v>
      </c>
      <c r="E25" s="27">
        <v>15</v>
      </c>
      <c r="F25" s="6">
        <f t="shared" si="0"/>
        <v>140</v>
      </c>
    </row>
    <row r="26" spans="2:7" x14ac:dyDescent="0.35">
      <c r="B26" s="26" t="s">
        <v>22</v>
      </c>
      <c r="C26" s="25">
        <v>115</v>
      </c>
      <c r="D26" s="25">
        <v>10</v>
      </c>
      <c r="E26" s="27">
        <v>20</v>
      </c>
      <c r="F26" s="6">
        <f t="shared" si="0"/>
        <v>145</v>
      </c>
    </row>
    <row r="27" spans="2:7" x14ac:dyDescent="0.35">
      <c r="B27" s="26" t="s">
        <v>23</v>
      </c>
      <c r="C27" s="25">
        <v>115</v>
      </c>
      <c r="D27" s="25">
        <v>10</v>
      </c>
      <c r="E27" s="27">
        <v>20</v>
      </c>
      <c r="F27" s="6">
        <f t="shared" si="0"/>
        <v>145</v>
      </c>
    </row>
    <row r="28" spans="2:7" x14ac:dyDescent="0.35">
      <c r="B28" s="26" t="s">
        <v>24</v>
      </c>
      <c r="C28" s="25">
        <v>115</v>
      </c>
      <c r="D28" s="25">
        <v>10</v>
      </c>
      <c r="E28" s="27">
        <v>15</v>
      </c>
      <c r="F28" s="6">
        <f t="shared" si="0"/>
        <v>140</v>
      </c>
    </row>
    <row r="29" spans="2:7" x14ac:dyDescent="0.35">
      <c r="B29" s="26" t="s">
        <v>25</v>
      </c>
      <c r="C29" s="25">
        <v>115</v>
      </c>
      <c r="D29" s="25">
        <v>10</v>
      </c>
      <c r="E29" s="27">
        <v>20</v>
      </c>
      <c r="F29" s="6">
        <f t="shared" si="0"/>
        <v>145</v>
      </c>
    </row>
    <row r="30" spans="2:7" x14ac:dyDescent="0.35">
      <c r="B30" s="26" t="s">
        <v>26</v>
      </c>
      <c r="C30" s="25">
        <v>115</v>
      </c>
      <c r="D30" s="25">
        <v>10</v>
      </c>
      <c r="E30" s="27">
        <v>20</v>
      </c>
      <c r="F30" s="6">
        <f t="shared" si="0"/>
        <v>145</v>
      </c>
    </row>
    <row r="31" spans="2:7" x14ac:dyDescent="0.35">
      <c r="B31" s="26" t="s">
        <v>27</v>
      </c>
      <c r="C31" s="25">
        <v>115</v>
      </c>
      <c r="D31" s="25">
        <v>10</v>
      </c>
      <c r="E31" s="27">
        <v>25</v>
      </c>
      <c r="F31" s="6">
        <f t="shared" si="0"/>
        <v>150</v>
      </c>
    </row>
    <row r="32" spans="2:7" x14ac:dyDescent="0.35">
      <c r="B32" s="26" t="s">
        <v>28</v>
      </c>
      <c r="C32" s="25">
        <v>115</v>
      </c>
      <c r="D32" s="25">
        <v>10</v>
      </c>
      <c r="E32" s="27">
        <v>15</v>
      </c>
      <c r="F32" s="6">
        <f t="shared" si="0"/>
        <v>140</v>
      </c>
    </row>
    <row r="33" spans="2:6" x14ac:dyDescent="0.35">
      <c r="B33" s="26" t="s">
        <v>29</v>
      </c>
      <c r="C33" s="25">
        <v>115</v>
      </c>
      <c r="D33" s="25">
        <v>10</v>
      </c>
      <c r="E33" s="27">
        <v>20</v>
      </c>
      <c r="F33" s="6">
        <f t="shared" si="0"/>
        <v>145</v>
      </c>
    </row>
    <row r="34" spans="2:6" ht="14" thickBot="1" x14ac:dyDescent="0.4">
      <c r="B34" s="28" t="s">
        <v>30</v>
      </c>
      <c r="C34" s="29">
        <v>115</v>
      </c>
      <c r="D34" s="29">
        <v>10</v>
      </c>
      <c r="E34" s="30">
        <v>20</v>
      </c>
      <c r="F34" s="6">
        <f t="shared" si="0"/>
        <v>145</v>
      </c>
    </row>
    <row r="36" spans="2:6" ht="29.15" customHeight="1" x14ac:dyDescent="0.35"/>
  </sheetData>
  <mergeCells count="2">
    <mergeCell ref="B19:E19"/>
    <mergeCell ref="B2:E2"/>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3F3C2F-8C6E-4945-9094-80975419F023}">
  <sheetPr>
    <tabColor theme="9" tint="0.39997558519241921"/>
  </sheetPr>
  <dimension ref="B9"/>
  <sheetViews>
    <sheetView workbookViewId="0"/>
  </sheetViews>
  <sheetFormatPr defaultRowHeight="14.5" x14ac:dyDescent="0.35"/>
  <sheetData>
    <row r="9" spans="2:2" x14ac:dyDescent="0.35">
      <c r="B9" s="43">
        <f>1</f>
        <v>1</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EA6640500CC06E43B52107F4FF1DBA41" ma:contentTypeVersion="12" ma:contentTypeDescription="Create a new document." ma:contentTypeScope="" ma:versionID="75f8bebe135513fc0a48d7f42c57527d">
  <xsd:schema xmlns:xsd="http://www.w3.org/2001/XMLSchema" xmlns:xs="http://www.w3.org/2001/XMLSchema" xmlns:p="http://schemas.microsoft.com/office/2006/metadata/properties" xmlns:ns2="c4a22ad1-c856-454f-817b-a643640e8d77" xmlns:ns3="49c126be-c726-47ba-965e-26a43962fc1b" targetNamespace="http://schemas.microsoft.com/office/2006/metadata/properties" ma:root="true" ma:fieldsID="56eb2004ba600240216184eedfcc1652" ns2:_="" ns3:_="">
    <xsd:import namespace="c4a22ad1-c856-454f-817b-a643640e8d77"/>
    <xsd:import namespace="49c126be-c726-47ba-965e-26a43962fc1b"/>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2:MediaServiceLocation" minOccurs="0"/>
                <xsd:element ref="ns3:SharedWithUsers" minOccurs="0"/>
                <xsd:element ref="ns3:SharedWithDetails" minOccurs="0"/>
                <xsd:element ref="ns2:MediaServiceGenerationTime" minOccurs="0"/>
                <xsd:element ref="ns2:MediaServiceEventHashCod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4a22ad1-c856-454f-817b-a643640e8d7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3" nillable="true" ma:displayName="Location" ma:internalName="MediaServiceLocation"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49c126be-c726-47ba-965e-26a43962fc1b"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C35CC90-5533-4F02-83C2-6CBD28C4351F}">
  <ds:schemaRefs>
    <ds:schemaRef ds:uri="http://schemas.microsoft.com/sharepoint/v3/contenttype/forms"/>
  </ds:schemaRefs>
</ds:datastoreItem>
</file>

<file path=customXml/itemProps2.xml><?xml version="1.0" encoding="utf-8"?>
<ds:datastoreItem xmlns:ds="http://schemas.openxmlformats.org/officeDocument/2006/customXml" ds:itemID="{28B14417-61C9-4764-A871-E539F817E496}">
  <ds:schemaRefs>
    <ds:schemaRef ds:uri="49c126be-c726-47ba-965e-26a43962fc1b"/>
    <ds:schemaRef ds:uri="http://purl.org/dc/terms/"/>
    <ds:schemaRef ds:uri="http://schemas.microsoft.com/office/2006/metadata/properties"/>
    <ds:schemaRef ds:uri="http://schemas.microsoft.com/office/2006/documentManagement/types"/>
    <ds:schemaRef ds:uri="http://purl.org/dc/elements/1.1/"/>
    <ds:schemaRef ds:uri="http://purl.org/dc/dcmitype/"/>
    <ds:schemaRef ds:uri="http://schemas.microsoft.com/office/infopath/2007/PartnerControls"/>
    <ds:schemaRef ds:uri="http://schemas.openxmlformats.org/package/2006/metadata/core-properties"/>
    <ds:schemaRef ds:uri="c4a22ad1-c856-454f-817b-a643640e8d77"/>
    <ds:schemaRef ds:uri="http://www.w3.org/XML/1998/namespace"/>
  </ds:schemaRefs>
</ds:datastoreItem>
</file>

<file path=customXml/itemProps3.xml><?xml version="1.0" encoding="utf-8"?>
<ds:datastoreItem xmlns:ds="http://schemas.openxmlformats.org/officeDocument/2006/customXml" ds:itemID="{C1FBD095-5A29-48B3-AE08-885A301DAB1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4a22ad1-c856-454f-817b-a643640e8d77"/>
    <ds:schemaRef ds:uri="49c126be-c726-47ba-965e-26a43962fc1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Table of Content</vt:lpstr>
      <vt:lpstr>Data Exhibit-2</vt:lpstr>
      <vt:lpstr>Data Exhibit-3</vt:lpstr>
      <vt:lpstr>Data Exhibit-4</vt:lpstr>
      <vt:lpstr>_PalUtilTempWorksheet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Ritika Diwan</dc:creator>
  <cp:keywords/>
  <dc:description/>
  <cp:lastModifiedBy>Sowmiya Muruganandam</cp:lastModifiedBy>
  <cp:revision/>
  <dcterms:created xsi:type="dcterms:W3CDTF">2020-09-30T05:47:17Z</dcterms:created>
  <dcterms:modified xsi:type="dcterms:W3CDTF">2021-05-12T15:05:57Z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0x010100EA6640500CC06E43B52107F4FF1DBA41</vt:lpwstr>
  </property>
</Properties>
</file>