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DISON\Design Example (TLT)\하중계산\"/>
    </mc:Choice>
  </mc:AlternateContent>
  <bookViews>
    <workbookView xWindow="0" yWindow="0" windowWidth="28800" windowHeight="129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" i="1" l="1"/>
  <c r="H59" i="1" s="1"/>
  <c r="I59" i="1"/>
  <c r="M59" i="1" s="1"/>
  <c r="L59" i="1" s="1"/>
  <c r="F61" i="1"/>
  <c r="H61" i="1" s="1"/>
  <c r="I61" i="1"/>
  <c r="M61" i="1" s="1"/>
  <c r="L61" i="1" s="1"/>
  <c r="F62" i="1"/>
  <c r="H62" i="1" s="1"/>
  <c r="I62" i="1"/>
  <c r="M62" i="1" s="1"/>
  <c r="L62" i="1" s="1"/>
  <c r="F72" i="1"/>
  <c r="H72" i="1" s="1"/>
  <c r="I72" i="1"/>
  <c r="M72" i="1" s="1"/>
  <c r="F71" i="1"/>
  <c r="H71" i="1" s="1"/>
  <c r="I71" i="1"/>
  <c r="F73" i="1"/>
  <c r="H73" i="1" s="1"/>
  <c r="I73" i="1"/>
  <c r="M73" i="1" s="1"/>
  <c r="L73" i="1" s="1"/>
  <c r="F74" i="1"/>
  <c r="H74" i="1" s="1"/>
  <c r="I74" i="1"/>
  <c r="M74" i="1" s="1"/>
  <c r="L74" i="1" s="1"/>
  <c r="L72" i="1" l="1"/>
  <c r="M71" i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3" i="1"/>
  <c r="H53" i="1" s="1"/>
  <c r="F54" i="1"/>
  <c r="H54" i="1" s="1"/>
  <c r="F55" i="1"/>
  <c r="H55" i="1" s="1"/>
  <c r="F56" i="1"/>
  <c r="H56" i="1" s="1"/>
  <c r="F57" i="1"/>
  <c r="H57" i="1" s="1"/>
  <c r="F58" i="1"/>
  <c r="H58" i="1" s="1"/>
  <c r="F60" i="1"/>
  <c r="H60" i="1" s="1"/>
  <c r="F63" i="1"/>
  <c r="H63" i="1" s="1"/>
  <c r="F64" i="1"/>
  <c r="F65" i="1"/>
  <c r="H65" i="1" s="1"/>
  <c r="F66" i="1"/>
  <c r="F67" i="1"/>
  <c r="H67" i="1" s="1"/>
  <c r="F68" i="1"/>
  <c r="I21" i="1"/>
  <c r="M21" i="1" s="1"/>
  <c r="L21" i="1" s="1"/>
  <c r="I22" i="1"/>
  <c r="M22" i="1" s="1"/>
  <c r="L22" i="1" s="1"/>
  <c r="I23" i="1"/>
  <c r="M23" i="1" s="1"/>
  <c r="L23" i="1" s="1"/>
  <c r="I24" i="1"/>
  <c r="M24" i="1" s="1"/>
  <c r="L24" i="1" s="1"/>
  <c r="I25" i="1"/>
  <c r="M25" i="1" s="1"/>
  <c r="L25" i="1" s="1"/>
  <c r="I26" i="1"/>
  <c r="I27" i="1"/>
  <c r="M27" i="1" s="1"/>
  <c r="L27" i="1" s="1"/>
  <c r="I28" i="1"/>
  <c r="M28" i="1" s="1"/>
  <c r="L28" i="1" s="1"/>
  <c r="I29" i="1"/>
  <c r="M29" i="1" s="1"/>
  <c r="L29" i="1" s="1"/>
  <c r="I30" i="1"/>
  <c r="M30" i="1" s="1"/>
  <c r="L30" i="1" s="1"/>
  <c r="I31" i="1"/>
  <c r="M31" i="1" s="1"/>
  <c r="L31" i="1" s="1"/>
  <c r="I32" i="1"/>
  <c r="M32" i="1" s="1"/>
  <c r="L32" i="1" s="1"/>
  <c r="I33" i="1"/>
  <c r="M33" i="1" s="1"/>
  <c r="L33" i="1" s="1"/>
  <c r="I34" i="1"/>
  <c r="M34" i="1" s="1"/>
  <c r="L34" i="1" s="1"/>
  <c r="I35" i="1"/>
  <c r="M35" i="1" s="1"/>
  <c r="L35" i="1" s="1"/>
  <c r="I36" i="1"/>
  <c r="M36" i="1" s="1"/>
  <c r="L36" i="1" s="1"/>
  <c r="I37" i="1"/>
  <c r="M37" i="1" s="1"/>
  <c r="L37" i="1" s="1"/>
  <c r="I38" i="1"/>
  <c r="M38" i="1" s="1"/>
  <c r="L38" i="1" s="1"/>
  <c r="I39" i="1"/>
  <c r="M39" i="1" s="1"/>
  <c r="L39" i="1" s="1"/>
  <c r="I40" i="1"/>
  <c r="M40" i="1" s="1"/>
  <c r="L40" i="1" s="1"/>
  <c r="I41" i="1"/>
  <c r="M41" i="1" s="1"/>
  <c r="L41" i="1" s="1"/>
  <c r="I42" i="1"/>
  <c r="M42" i="1" s="1"/>
  <c r="L42" i="1" s="1"/>
  <c r="I43" i="1"/>
  <c r="M43" i="1" s="1"/>
  <c r="L43" i="1" s="1"/>
  <c r="I44" i="1"/>
  <c r="M44" i="1" s="1"/>
  <c r="L44" i="1" s="1"/>
  <c r="I45" i="1"/>
  <c r="M45" i="1" s="1"/>
  <c r="L45" i="1" s="1"/>
  <c r="I46" i="1"/>
  <c r="M46" i="1" s="1"/>
  <c r="L46" i="1" s="1"/>
  <c r="I47" i="1"/>
  <c r="M47" i="1" s="1"/>
  <c r="L47" i="1" s="1"/>
  <c r="I48" i="1"/>
  <c r="M48" i="1" s="1"/>
  <c r="L48" i="1" s="1"/>
  <c r="I49" i="1"/>
  <c r="M49" i="1" s="1"/>
  <c r="L49" i="1" s="1"/>
  <c r="I50" i="1"/>
  <c r="I51" i="1"/>
  <c r="M51" i="1" s="1"/>
  <c r="L51" i="1" s="1"/>
  <c r="I52" i="1"/>
  <c r="M52" i="1" s="1"/>
  <c r="L52" i="1" s="1"/>
  <c r="I53" i="1"/>
  <c r="M53" i="1" s="1"/>
  <c r="L53" i="1" s="1"/>
  <c r="I54" i="1"/>
  <c r="M54" i="1" s="1"/>
  <c r="L54" i="1" s="1"/>
  <c r="I55" i="1"/>
  <c r="M55" i="1" s="1"/>
  <c r="L55" i="1" s="1"/>
  <c r="I56" i="1"/>
  <c r="M56" i="1" s="1"/>
  <c r="L56" i="1" s="1"/>
  <c r="I57" i="1"/>
  <c r="M57" i="1" s="1"/>
  <c r="L57" i="1" s="1"/>
  <c r="I58" i="1"/>
  <c r="M58" i="1" s="1"/>
  <c r="L58" i="1" s="1"/>
  <c r="I60" i="1"/>
  <c r="M60" i="1" s="1"/>
  <c r="L60" i="1" s="1"/>
  <c r="I63" i="1"/>
  <c r="M63" i="1" s="1"/>
  <c r="L63" i="1" s="1"/>
  <c r="I64" i="1"/>
  <c r="M64" i="1" s="1"/>
  <c r="L64" i="1" s="1"/>
  <c r="I65" i="1"/>
  <c r="M65" i="1" s="1"/>
  <c r="L65" i="1" s="1"/>
  <c r="I66" i="1"/>
  <c r="M66" i="1" s="1"/>
  <c r="L66" i="1" s="1"/>
  <c r="I67" i="1"/>
  <c r="M67" i="1" s="1"/>
  <c r="L67" i="1" s="1"/>
  <c r="I68" i="1"/>
  <c r="M68" i="1" s="1"/>
  <c r="L68" i="1" s="1"/>
  <c r="I20" i="1"/>
  <c r="M20" i="1" s="1"/>
  <c r="L20" i="1" s="1"/>
  <c r="B11" i="1"/>
  <c r="B9" i="1"/>
  <c r="B7" i="1"/>
  <c r="L71" i="1" l="1"/>
  <c r="B12" i="1"/>
  <c r="K25" i="1" s="1"/>
  <c r="H68" i="1"/>
  <c r="M26" i="1"/>
  <c r="L26" i="1" s="1"/>
  <c r="M50" i="1"/>
  <c r="L50" i="1" s="1"/>
  <c r="H64" i="1"/>
  <c r="H66" i="1"/>
  <c r="B14" i="1"/>
  <c r="K68" i="1" l="1"/>
  <c r="K62" i="1"/>
  <c r="K74" i="1"/>
  <c r="N74" i="1" s="1"/>
  <c r="P74" i="1" s="1"/>
  <c r="K29" i="1"/>
  <c r="N29" i="1" s="1"/>
  <c r="P29" i="1" s="1"/>
  <c r="K35" i="1"/>
  <c r="N35" i="1" s="1"/>
  <c r="P35" i="1" s="1"/>
  <c r="K53" i="1"/>
  <c r="N53" i="1" s="1"/>
  <c r="P53" i="1" s="1"/>
  <c r="K64" i="1"/>
  <c r="N64" i="1" s="1"/>
  <c r="P64" i="1" s="1"/>
  <c r="K54" i="1"/>
  <c r="K51" i="1"/>
  <c r="N51" i="1" s="1"/>
  <c r="P51" i="1" s="1"/>
  <c r="K38" i="1"/>
  <c r="K39" i="1"/>
  <c r="N39" i="1" s="1"/>
  <c r="P39" i="1" s="1"/>
  <c r="K48" i="1"/>
  <c r="N48" i="1" s="1"/>
  <c r="P48" i="1" s="1"/>
  <c r="K55" i="1"/>
  <c r="N55" i="1" s="1"/>
  <c r="P55" i="1" s="1"/>
  <c r="K28" i="1"/>
  <c r="N28" i="1" s="1"/>
  <c r="P28" i="1" s="1"/>
  <c r="K47" i="1"/>
  <c r="N47" i="1" s="1"/>
  <c r="P47" i="1" s="1"/>
  <c r="K42" i="1"/>
  <c r="K20" i="1"/>
  <c r="N20" i="1" s="1"/>
  <c r="P20" i="1" s="1"/>
  <c r="K33" i="1"/>
  <c r="K56" i="1"/>
  <c r="N56" i="1" s="1"/>
  <c r="P56" i="1" s="1"/>
  <c r="K44" i="1"/>
  <c r="N44" i="1" s="1"/>
  <c r="P44" i="1" s="1"/>
  <c r="K67" i="1"/>
  <c r="N67" i="1" s="1"/>
  <c r="P67" i="1" s="1"/>
  <c r="K21" i="1"/>
  <c r="N21" i="1" s="1"/>
  <c r="P21" i="1" s="1"/>
  <c r="K34" i="1"/>
  <c r="N34" i="1" s="1"/>
  <c r="P34" i="1" s="1"/>
  <c r="K65" i="1"/>
  <c r="K31" i="1"/>
  <c r="N31" i="1" s="1"/>
  <c r="P31" i="1" s="1"/>
  <c r="K23" i="1"/>
  <c r="N23" i="1" s="1"/>
  <c r="P23" i="1" s="1"/>
  <c r="K26" i="1"/>
  <c r="N26" i="1" s="1"/>
  <c r="P26" i="1" s="1"/>
  <c r="K37" i="1"/>
  <c r="N37" i="1" s="1"/>
  <c r="P37" i="1" s="1"/>
  <c r="K58" i="1"/>
  <c r="N58" i="1" s="1"/>
  <c r="P58" i="1" s="1"/>
  <c r="K57" i="1"/>
  <c r="N57" i="1" s="1"/>
  <c r="P57" i="1" s="1"/>
  <c r="K60" i="1"/>
  <c r="N60" i="1" s="1"/>
  <c r="P60" i="1" s="1"/>
  <c r="K27" i="1"/>
  <c r="N27" i="1" s="1"/>
  <c r="P27" i="1" s="1"/>
  <c r="K22" i="1"/>
  <c r="K50" i="1"/>
  <c r="N50" i="1" s="1"/>
  <c r="P50" i="1" s="1"/>
  <c r="K66" i="1"/>
  <c r="N66" i="1" s="1"/>
  <c r="P66" i="1" s="1"/>
  <c r="K43" i="1"/>
  <c r="N43" i="1" s="1"/>
  <c r="P43" i="1" s="1"/>
  <c r="K49" i="1"/>
  <c r="K30" i="1"/>
  <c r="N30" i="1" s="1"/>
  <c r="P30" i="1" s="1"/>
  <c r="K46" i="1"/>
  <c r="N46" i="1" s="1"/>
  <c r="P46" i="1" s="1"/>
  <c r="K36" i="1"/>
  <c r="N36" i="1" s="1"/>
  <c r="P36" i="1" s="1"/>
  <c r="K24" i="1"/>
  <c r="K73" i="1"/>
  <c r="N73" i="1" s="1"/>
  <c r="P73" i="1" s="1"/>
  <c r="K41" i="1"/>
  <c r="N41" i="1" s="1"/>
  <c r="P41" i="1" s="1"/>
  <c r="K52" i="1"/>
  <c r="N52" i="1" s="1"/>
  <c r="P52" i="1" s="1"/>
  <c r="K32" i="1"/>
  <c r="N32" i="1" s="1"/>
  <c r="P32" i="1" s="1"/>
  <c r="K63" i="1"/>
  <c r="N63" i="1" s="1"/>
  <c r="P63" i="1" s="1"/>
  <c r="K45" i="1"/>
  <c r="N45" i="1" s="1"/>
  <c r="P45" i="1" s="1"/>
  <c r="K40" i="1"/>
  <c r="K71" i="1"/>
  <c r="N71" i="1" s="1"/>
  <c r="K72" i="1"/>
  <c r="N40" i="1"/>
  <c r="P40" i="1" s="1"/>
  <c r="N62" i="1"/>
  <c r="P62" i="1" s="1"/>
  <c r="N22" i="1"/>
  <c r="P22" i="1" s="1"/>
  <c r="N25" i="1"/>
  <c r="P25" i="1" s="1"/>
  <c r="K59" i="1"/>
  <c r="N59" i="1" s="1"/>
  <c r="P59" i="1" s="1"/>
  <c r="K61" i="1"/>
  <c r="N61" i="1" s="1"/>
  <c r="P61" i="1" s="1"/>
  <c r="N65" i="1"/>
  <c r="P65" i="1" s="1"/>
  <c r="N33" i="1"/>
  <c r="P33" i="1" s="1"/>
  <c r="N68" i="1"/>
  <c r="P68" i="1" s="1"/>
  <c r="N49" i="1"/>
  <c r="P49" i="1" s="1"/>
  <c r="N38" i="1"/>
  <c r="P38" i="1" s="1"/>
  <c r="N24" i="1"/>
  <c r="P24" i="1" s="1"/>
  <c r="N54" i="1"/>
  <c r="P54" i="1" s="1"/>
  <c r="N42" i="1"/>
  <c r="P42" i="1" s="1"/>
  <c r="Q45" i="1" l="1"/>
  <c r="P78" i="1"/>
  <c r="S45" i="1"/>
  <c r="S78" i="1" s="1"/>
  <c r="Q67" i="1"/>
  <c r="S67" i="1"/>
  <c r="Q34" i="1"/>
  <c r="S34" i="1"/>
  <c r="Q47" i="1"/>
  <c r="S47" i="1"/>
  <c r="S77" i="1" s="1"/>
  <c r="P77" i="1"/>
  <c r="Q38" i="1"/>
  <c r="S38" i="1"/>
  <c r="Q63" i="1"/>
  <c r="S63" i="1"/>
  <c r="Q21" i="1"/>
  <c r="S21" i="1"/>
  <c r="Q32" i="1"/>
  <c r="S32" i="1"/>
  <c r="Q35" i="1"/>
  <c r="S35" i="1"/>
  <c r="S80" i="1" s="1"/>
  <c r="P80" i="1"/>
  <c r="Q33" i="1"/>
  <c r="S33" i="1"/>
  <c r="Q62" i="1"/>
  <c r="S62" i="1"/>
  <c r="Q52" i="1"/>
  <c r="S52" i="1"/>
  <c r="Q43" i="1"/>
  <c r="S43" i="1"/>
  <c r="Q37" i="1"/>
  <c r="S37" i="1"/>
  <c r="S79" i="1" s="1"/>
  <c r="P79" i="1"/>
  <c r="Q44" i="1"/>
  <c r="S44" i="1"/>
  <c r="Q48" i="1"/>
  <c r="S48" i="1"/>
  <c r="Q29" i="1"/>
  <c r="S29" i="1"/>
  <c r="Q46" i="1"/>
  <c r="S46" i="1"/>
  <c r="Q30" i="1"/>
  <c r="S30" i="1"/>
  <c r="Q53" i="1"/>
  <c r="S53" i="1"/>
  <c r="Q58" i="1"/>
  <c r="S58" i="1"/>
  <c r="Q42" i="1"/>
  <c r="S42" i="1"/>
  <c r="Q54" i="1"/>
  <c r="S54" i="1"/>
  <c r="Q65" i="1"/>
  <c r="S65" i="1"/>
  <c r="Q40" i="1"/>
  <c r="S40" i="1"/>
  <c r="Q41" i="1"/>
  <c r="S41" i="1"/>
  <c r="Q66" i="1"/>
  <c r="S66" i="1"/>
  <c r="Q26" i="1"/>
  <c r="S26" i="1"/>
  <c r="Q56" i="1"/>
  <c r="S56" i="1"/>
  <c r="Q39" i="1"/>
  <c r="S39" i="1"/>
  <c r="Q60" i="1"/>
  <c r="S60" i="1"/>
  <c r="Q49" i="1"/>
  <c r="S49" i="1"/>
  <c r="Q28" i="1"/>
  <c r="S28" i="1"/>
  <c r="Q61" i="1"/>
  <c r="S61" i="1"/>
  <c r="Q50" i="1"/>
  <c r="S50" i="1"/>
  <c r="Q59" i="1"/>
  <c r="S59" i="1"/>
  <c r="Q31" i="1"/>
  <c r="S31" i="1"/>
  <c r="Q20" i="1"/>
  <c r="S20" i="1"/>
  <c r="Q51" i="1"/>
  <c r="S51" i="1"/>
  <c r="Q25" i="1"/>
  <c r="S25" i="1"/>
  <c r="Q64" i="1"/>
  <c r="S64" i="1"/>
  <c r="Q22" i="1"/>
  <c r="S22" i="1"/>
  <c r="Q57" i="1"/>
  <c r="S57" i="1"/>
  <c r="Q68" i="1"/>
  <c r="S68" i="1"/>
  <c r="Q55" i="1"/>
  <c r="S55" i="1"/>
  <c r="Q23" i="1"/>
  <c r="S23" i="1"/>
  <c r="Q74" i="1"/>
  <c r="S74" i="1"/>
  <c r="Q24" i="1"/>
  <c r="S24" i="1"/>
  <c r="Q36" i="1"/>
  <c r="S36" i="1"/>
  <c r="Q27" i="1"/>
  <c r="S27" i="1"/>
  <c r="Q73" i="1"/>
  <c r="S73" i="1"/>
  <c r="Q71" i="1"/>
  <c r="P71" i="1"/>
  <c r="N72" i="1"/>
  <c r="P75" i="1" l="1"/>
  <c r="S71" i="1"/>
  <c r="S75" i="1" s="1"/>
  <c r="P72" i="1"/>
  <c r="P76" i="1" l="1"/>
  <c r="S72" i="1"/>
  <c r="S76" i="1" s="1"/>
  <c r="Q72" i="1"/>
</calcChain>
</file>

<file path=xl/sharedStrings.xml><?xml version="1.0" encoding="utf-8"?>
<sst xmlns="http://schemas.openxmlformats.org/spreadsheetml/2006/main" count="38" uniqueCount="37">
  <si>
    <t>번호</t>
  </si>
  <si>
    <t>x1</t>
  </si>
  <si>
    <t>y1</t>
  </si>
  <si>
    <t>x2</t>
  </si>
  <si>
    <t>y2</t>
  </si>
  <si>
    <t>width (mm)</t>
  </si>
  <si>
    <t>Area (m^2)</t>
  </si>
  <si>
    <t>Height (m)</t>
  </si>
  <si>
    <t>h</t>
    <phoneticPr fontId="1" type="noConversion"/>
  </si>
  <si>
    <t>V</t>
    <phoneticPr fontId="1" type="noConversion"/>
  </si>
  <si>
    <t>Kd</t>
    <phoneticPr fontId="1" type="noConversion"/>
  </si>
  <si>
    <t>I</t>
    <phoneticPr fontId="1" type="noConversion"/>
  </si>
  <si>
    <t>Kzt</t>
    <phoneticPr fontId="1" type="noConversion"/>
  </si>
  <si>
    <t>gQ</t>
    <phoneticPr fontId="1" type="noConversion"/>
  </si>
  <si>
    <t>z_bar</t>
    <phoneticPr fontId="1" type="noConversion"/>
  </si>
  <si>
    <t>epsilonbar</t>
    <phoneticPr fontId="1" type="noConversion"/>
  </si>
  <si>
    <t>Lz_bar</t>
    <phoneticPr fontId="1" type="noConversion"/>
  </si>
  <si>
    <t>c</t>
    <phoneticPr fontId="1" type="noConversion"/>
  </si>
  <si>
    <t>Iz_bar</t>
    <phoneticPr fontId="1" type="noConversion"/>
  </si>
  <si>
    <t>Q</t>
    <phoneticPr fontId="1" type="noConversion"/>
  </si>
  <si>
    <t>alpha</t>
    <phoneticPr fontId="1" type="noConversion"/>
  </si>
  <si>
    <t>zg</t>
    <phoneticPr fontId="1" type="noConversion"/>
  </si>
  <si>
    <t>Cf</t>
    <phoneticPr fontId="1" type="noConversion"/>
  </si>
  <si>
    <t>gv</t>
    <phoneticPr fontId="1" type="noConversion"/>
  </si>
  <si>
    <t>Gf</t>
    <phoneticPr fontId="1" type="noConversion"/>
  </si>
  <si>
    <t>l</t>
    <phoneticPr fontId="1" type="noConversion"/>
  </si>
  <si>
    <t>Kz</t>
    <phoneticPr fontId="1" type="noConversion"/>
  </si>
  <si>
    <t>length (m)</t>
    <phoneticPr fontId="1" type="noConversion"/>
  </si>
  <si>
    <t>정면적용시</t>
    <phoneticPr fontId="1" type="noConversion"/>
  </si>
  <si>
    <t>측면적용시</t>
    <phoneticPr fontId="1" type="noConversion"/>
  </si>
  <si>
    <t>적용시 좌표 확인 요망</t>
    <phoneticPr fontId="1" type="noConversion"/>
  </si>
  <si>
    <t>빨강은 측면 적용 시 대상에서 제외</t>
    <phoneticPr fontId="1" type="noConversion"/>
  </si>
  <si>
    <t>번호</t>
    <phoneticPr fontId="1" type="noConversion"/>
  </si>
  <si>
    <t>분포하중</t>
    <phoneticPr fontId="1" type="noConversion"/>
  </si>
  <si>
    <t>qz (Pa)</t>
    <phoneticPr fontId="1" type="noConversion"/>
  </si>
  <si>
    <t>F (N)</t>
    <phoneticPr fontId="1" type="noConversion"/>
  </si>
  <si>
    <t>F/2 (N)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</si>
</sst>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0"/>
  <sheetViews>
    <sheetView tabSelected="1" workbookViewId="0">
      <selection activeCell="K20" sqref="K20"/>
    </sheetView>
  </sheetViews>
  <sheetFormatPr defaultRowHeight="16.5" x14ac:dyDescent="0.3"/>
  <cols>
    <col min="1" max="1" width="10.5" bestFit="1" customWidth="1"/>
    <col min="6" max="6" width="11.5" customWidth="1"/>
    <col min="7" max="7" width="11.875" customWidth="1"/>
    <col min="8" max="8" width="11.625" customWidth="1"/>
    <col min="9" max="9" width="12.625" customWidth="1"/>
  </cols>
  <sheetData>
    <row r="1" spans="1:2" x14ac:dyDescent="0.3">
      <c r="A1" t="s">
        <v>8</v>
      </c>
      <c r="B1">
        <v>59.134999999999998</v>
      </c>
    </row>
    <row r="2" spans="1:2" x14ac:dyDescent="0.3">
      <c r="A2" t="s">
        <v>9</v>
      </c>
      <c r="B2">
        <v>43</v>
      </c>
    </row>
    <row r="3" spans="1:2" x14ac:dyDescent="0.3">
      <c r="A3" t="s">
        <v>10</v>
      </c>
      <c r="B3">
        <v>0.85</v>
      </c>
    </row>
    <row r="4" spans="1:2" x14ac:dyDescent="0.3">
      <c r="A4" t="s">
        <v>11</v>
      </c>
      <c r="B4">
        <v>1.1499999999999999</v>
      </c>
    </row>
    <row r="5" spans="1:2" x14ac:dyDescent="0.3">
      <c r="A5" t="s">
        <v>12</v>
      </c>
      <c r="B5">
        <v>1</v>
      </c>
    </row>
    <row r="6" spans="1:2" x14ac:dyDescent="0.3">
      <c r="A6" t="s">
        <v>24</v>
      </c>
    </row>
    <row r="7" spans="1:2" x14ac:dyDescent="0.3">
      <c r="A7" t="s">
        <v>13</v>
      </c>
      <c r="B7">
        <f>3.4</f>
        <v>3.4</v>
      </c>
    </row>
    <row r="8" spans="1:2" x14ac:dyDescent="0.3">
      <c r="A8" t="s">
        <v>23</v>
      </c>
      <c r="B8">
        <v>3.4</v>
      </c>
    </row>
    <row r="9" spans="1:2" x14ac:dyDescent="0.3">
      <c r="A9" t="s">
        <v>14</v>
      </c>
      <c r="B9">
        <f>0.6*B1</f>
        <v>35.480999999999995</v>
      </c>
    </row>
    <row r="10" spans="1:2" x14ac:dyDescent="0.3">
      <c r="A10" t="s">
        <v>25</v>
      </c>
      <c r="B10">
        <v>97.54</v>
      </c>
    </row>
    <row r="11" spans="1:2" x14ac:dyDescent="0.3">
      <c r="A11" t="s">
        <v>15</v>
      </c>
      <c r="B11">
        <f>1/3</f>
        <v>0.33333333333333331</v>
      </c>
    </row>
    <row r="12" spans="1:2" x14ac:dyDescent="0.3">
      <c r="A12" t="s">
        <v>16</v>
      </c>
      <c r="B12">
        <f>B10*(B9/10)^B11</f>
        <v>148.76977348700245</v>
      </c>
    </row>
    <row r="13" spans="1:2" x14ac:dyDescent="0.3">
      <c r="A13" t="s">
        <v>17</v>
      </c>
      <c r="B13">
        <v>0.3</v>
      </c>
    </row>
    <row r="14" spans="1:2" x14ac:dyDescent="0.3">
      <c r="A14" t="s">
        <v>18</v>
      </c>
      <c r="B14">
        <f>B13*(10/B9)^(1/6)</f>
        <v>0.24291552921262946</v>
      </c>
    </row>
    <row r="15" spans="1:2" x14ac:dyDescent="0.3">
      <c r="A15" t="s">
        <v>20</v>
      </c>
      <c r="B15">
        <v>7</v>
      </c>
    </row>
    <row r="16" spans="1:2" x14ac:dyDescent="0.3">
      <c r="A16" t="s">
        <v>21</v>
      </c>
      <c r="B16">
        <v>1200</v>
      </c>
    </row>
    <row r="17" spans="1:20" x14ac:dyDescent="0.3">
      <c r="A17" t="s">
        <v>22</v>
      </c>
      <c r="B17">
        <v>2</v>
      </c>
      <c r="M17" s="1"/>
    </row>
    <row r="19" spans="1:20" x14ac:dyDescent="0.3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27</v>
      </c>
      <c r="G19" s="1" t="s">
        <v>5</v>
      </c>
      <c r="H19" s="1" t="s">
        <v>6</v>
      </c>
      <c r="I19" s="1" t="s">
        <v>7</v>
      </c>
      <c r="K19" t="s">
        <v>19</v>
      </c>
      <c r="L19" t="s">
        <v>34</v>
      </c>
      <c r="M19" t="s">
        <v>26</v>
      </c>
      <c r="N19" t="s">
        <v>24</v>
      </c>
      <c r="P19" t="s">
        <v>35</v>
      </c>
      <c r="Q19" t="s">
        <v>36</v>
      </c>
      <c r="S19" t="s">
        <v>33</v>
      </c>
      <c r="T19" t="s">
        <v>32</v>
      </c>
    </row>
    <row r="20" spans="1:20" x14ac:dyDescent="0.3">
      <c r="A20" s="1">
        <v>1</v>
      </c>
      <c r="B20" s="1">
        <v>7502.5</v>
      </c>
      <c r="C20" s="1">
        <v>0</v>
      </c>
      <c r="D20" s="1">
        <v>0</v>
      </c>
      <c r="E20" s="1">
        <v>9000</v>
      </c>
      <c r="F20" s="1">
        <f>SQRT((B20-D20)^2+(C20-E20)^2)*0.001</f>
        <v>11.716975132260032</v>
      </c>
      <c r="G20" s="1">
        <v>130</v>
      </c>
      <c r="H20" s="1">
        <f>F20*G20*0.001</f>
        <v>1.5232067671938041</v>
      </c>
      <c r="I20" s="1">
        <f>(C20+E20)/2*0.001</f>
        <v>4.5</v>
      </c>
      <c r="K20">
        <f>SQRT(1/(1+0.63*((F20+I20)/B12)^0.63))</f>
        <v>0.93010872603425188</v>
      </c>
      <c r="L20">
        <f>0.6136*M20*B5*B3*B2^2*B4</f>
        <v>634.49098872307525</v>
      </c>
      <c r="M20">
        <f>2.01*(I20/B16/0.3048)^(2/B15)</f>
        <v>0.57211907828310682</v>
      </c>
      <c r="N20">
        <f>0.925*(1+1.7*B7*B14*K20)/(1+1.7*B8*B14)</f>
        <v>0.88724243369752609</v>
      </c>
      <c r="P20">
        <f>L20*N20*H20*B17</f>
        <v>1714.9703621940989</v>
      </c>
      <c r="Q20">
        <f>P20/2</f>
        <v>857.48518109704946</v>
      </c>
      <c r="S20">
        <f>P20/H20*G20*0.001</f>
        <v>146.36630553839083</v>
      </c>
      <c r="T20">
        <v>1</v>
      </c>
    </row>
    <row r="21" spans="1:20" x14ac:dyDescent="0.3">
      <c r="A21" s="1">
        <v>2</v>
      </c>
      <c r="B21" s="1">
        <v>0</v>
      </c>
      <c r="C21" s="1">
        <v>9000</v>
      </c>
      <c r="D21" s="1">
        <v>6252.2</v>
      </c>
      <c r="E21" s="1">
        <v>9000</v>
      </c>
      <c r="F21" s="1">
        <f t="shared" ref="F21:F68" si="0">SQRT((B21-D21)^2+(C21-E21)^2)*0.001</f>
        <v>6.2522000000000002</v>
      </c>
      <c r="G21" s="1">
        <v>130</v>
      </c>
      <c r="H21" s="1">
        <f t="shared" ref="H21:H68" si="1">F21*G21*0.001</f>
        <v>0.81278600000000012</v>
      </c>
      <c r="I21" s="1">
        <f t="shared" ref="I21:I68" si="2">(C21+E21)/2*0.001</f>
        <v>9</v>
      </c>
      <c r="K21" s="1">
        <f>SQRT(1/(1+0.63*((F21+I21)/B12)^0.63))</f>
        <v>0.9324957758678617</v>
      </c>
      <c r="L21" s="1">
        <f>0.6136*M21*B5*B3*B2^2*B4</f>
        <v>773.45317872312626</v>
      </c>
      <c r="M21" s="1">
        <f>2.01*(I21/B16/0.3048)^(2/B15)</f>
        <v>0.69742096825798638</v>
      </c>
      <c r="N21" s="1">
        <f>0.925*(1+1.7*B7*B14*K21)/(1+1.7*B8*B14)</f>
        <v>0.88853199657491766</v>
      </c>
      <c r="O21" s="1"/>
      <c r="P21" s="1">
        <f>L21*N21*H21*B17</f>
        <v>1117.1546829427923</v>
      </c>
      <c r="Q21" s="1">
        <f t="shared" ref="Q21:Q68" si="3">P21/2</f>
        <v>558.57734147139615</v>
      </c>
      <c r="S21" s="1">
        <f t="shared" ref="S21:S74" si="4">P21/H21*G21*0.001</f>
        <v>178.68185325849976</v>
      </c>
      <c r="T21">
        <v>2</v>
      </c>
    </row>
    <row r="22" spans="1:20" x14ac:dyDescent="0.3">
      <c r="A22" s="1">
        <v>3</v>
      </c>
      <c r="B22" s="1">
        <v>6252.2</v>
      </c>
      <c r="C22" s="1">
        <v>9000</v>
      </c>
      <c r="D22" s="1">
        <v>7502.5</v>
      </c>
      <c r="E22" s="1">
        <v>0</v>
      </c>
      <c r="F22" s="1">
        <f t="shared" si="0"/>
        <v>9.0864321980632194</v>
      </c>
      <c r="G22" s="1">
        <v>130</v>
      </c>
      <c r="H22" s="1">
        <f t="shared" si="1"/>
        <v>1.1812361857482185</v>
      </c>
      <c r="I22" s="1">
        <f t="shared" si="2"/>
        <v>4.5</v>
      </c>
      <c r="K22" s="1">
        <f>SQRT(1/(1+0.63*((F22+I22)/B12)^0.63))</f>
        <v>0.93679939072994267</v>
      </c>
      <c r="L22" s="1">
        <f>0.6136*M22*B5*B3*B2^2*B4</f>
        <v>634.49098872307525</v>
      </c>
      <c r="M22" s="1">
        <f>2.01*(I22/B16/0.3048)^(2/B15)</f>
        <v>0.57211907828310682</v>
      </c>
      <c r="N22" s="1">
        <f>0.925*(1+1.7*B7*B14*K22)/(1+1.7*B8*B14)</f>
        <v>0.89085695095441542</v>
      </c>
      <c r="O22" s="1"/>
      <c r="P22" s="1">
        <f>L22*N22*H22*B17</f>
        <v>1335.3655550018134</v>
      </c>
      <c r="Q22" s="1">
        <f t="shared" si="3"/>
        <v>667.6827775009067</v>
      </c>
      <c r="S22" s="1">
        <f t="shared" si="4"/>
        <v>146.96258398169169</v>
      </c>
      <c r="T22" s="1">
        <v>3</v>
      </c>
    </row>
    <row r="23" spans="1:20" x14ac:dyDescent="0.3">
      <c r="A23" s="1">
        <v>4</v>
      </c>
      <c r="B23" s="1">
        <v>0</v>
      </c>
      <c r="C23" s="1">
        <v>14517.57</v>
      </c>
      <c r="D23" s="1">
        <v>6252.2</v>
      </c>
      <c r="E23" s="1">
        <v>9000</v>
      </c>
      <c r="F23" s="1">
        <f t="shared" si="0"/>
        <v>8.3386799641729876</v>
      </c>
      <c r="G23" s="1">
        <v>130</v>
      </c>
      <c r="H23" s="1">
        <f t="shared" si="1"/>
        <v>1.0840283953424885</v>
      </c>
      <c r="I23" s="1">
        <f t="shared" si="2"/>
        <v>11.758785</v>
      </c>
      <c r="K23" s="1">
        <f>SQRT(1/(1+0.63*((F23+I23)/B12)^0.63))</f>
        <v>0.92116075741016834</v>
      </c>
      <c r="L23" s="1">
        <f>0.6136*M23*B5*B3*B2^2*B4</f>
        <v>834.85519591744207</v>
      </c>
      <c r="M23" s="1">
        <f>2.01*(I23/B16/0.3048)^(2/B15)</f>
        <v>0.75278702720333657</v>
      </c>
      <c r="N23" s="1">
        <f>0.925*(1+1.7*B7*B14*K23)/(1+1.7*B8*B14)</f>
        <v>0.88240844657115225</v>
      </c>
      <c r="O23" s="1"/>
      <c r="P23" s="1">
        <f>L23*N23*H23*B17</f>
        <v>1597.1711802895652</v>
      </c>
      <c r="Q23" s="1">
        <f t="shared" si="3"/>
        <v>798.5855901447826</v>
      </c>
      <c r="S23" s="1">
        <f t="shared" si="4"/>
        <v>191.53765190075489</v>
      </c>
      <c r="T23" s="1">
        <v>4</v>
      </c>
    </row>
    <row r="24" spans="1:20" x14ac:dyDescent="0.3">
      <c r="A24" s="1">
        <v>5</v>
      </c>
      <c r="B24" s="1">
        <v>0</v>
      </c>
      <c r="C24" s="1">
        <v>14517.57</v>
      </c>
      <c r="D24" s="1">
        <v>4886.6000000000004</v>
      </c>
      <c r="E24" s="1">
        <v>18830</v>
      </c>
      <c r="F24" s="1">
        <f t="shared" si="0"/>
        <v>6.5173546830673565</v>
      </c>
      <c r="G24" s="1">
        <v>130</v>
      </c>
      <c r="H24" s="1">
        <f t="shared" si="1"/>
        <v>0.84725610879875635</v>
      </c>
      <c r="I24" s="1">
        <f t="shared" si="2"/>
        <v>16.673784999999999</v>
      </c>
      <c r="K24" s="1">
        <f>SQRT(1/(1+0.63*((F24+I24)/B12)^0.63))</f>
        <v>0.91464549807705597</v>
      </c>
      <c r="L24" s="1">
        <f>0.6136*M24*B5*B3*B2^2*B4</f>
        <v>922.45659349363268</v>
      </c>
      <c r="M24" s="1">
        <f>2.01*(I24/B16/0.3048)^(2/B15)</f>
        <v>0.83177700772057994</v>
      </c>
      <c r="N24" s="1">
        <f>0.925*(1+1.7*B7*B14*K24)/(1+1.7*B8*B14)</f>
        <v>0.87888868906367923</v>
      </c>
      <c r="O24" s="1"/>
      <c r="P24" s="1">
        <f>L24*N24*H24*B17</f>
        <v>1373.8031860857227</v>
      </c>
      <c r="Q24" s="1">
        <f t="shared" si="3"/>
        <v>686.90159304286135</v>
      </c>
      <c r="S24" s="1">
        <f t="shared" si="4"/>
        <v>210.79153320517918</v>
      </c>
      <c r="T24" s="1">
        <v>5</v>
      </c>
    </row>
    <row r="25" spans="1:20" x14ac:dyDescent="0.3">
      <c r="A25" s="1">
        <v>6</v>
      </c>
      <c r="B25" s="1">
        <v>4886.6000000000004</v>
      </c>
      <c r="C25" s="1">
        <v>18830</v>
      </c>
      <c r="D25" s="1">
        <v>6252.2</v>
      </c>
      <c r="E25" s="1">
        <v>9000</v>
      </c>
      <c r="F25" s="1">
        <f t="shared" si="0"/>
        <v>9.9244024182819199</v>
      </c>
      <c r="G25" s="1">
        <v>130</v>
      </c>
      <c r="H25" s="1">
        <f t="shared" si="1"/>
        <v>1.2901723143766497</v>
      </c>
      <c r="I25" s="1">
        <f t="shared" si="2"/>
        <v>13.915000000000001</v>
      </c>
      <c r="K25" s="1">
        <f>SQRT(1/(1+0.63*((F25+I25)/B12)^0.63))</f>
        <v>0.9133388688298546</v>
      </c>
      <c r="L25" s="1">
        <f>0.6136*M25*B5*B3*B2^2*B4</f>
        <v>875.9973662515041</v>
      </c>
      <c r="M25" s="1">
        <f>2.01*(I25/B16/0.3048)^(2/B15)</f>
        <v>0.78988482841476326</v>
      </c>
      <c r="N25" s="1">
        <f>0.925*(1+1.7*B7*B14*K25)/(1+1.7*B8*B14)</f>
        <v>0.87818280494346501</v>
      </c>
      <c r="O25" s="1"/>
      <c r="P25" s="1">
        <f>L25*N25*H25*B17</f>
        <v>1985.022544496542</v>
      </c>
      <c r="Q25" s="1">
        <f t="shared" si="3"/>
        <v>992.51127224827098</v>
      </c>
      <c r="S25" s="1">
        <f t="shared" si="4"/>
        <v>200.01431429663677</v>
      </c>
      <c r="T25" s="1">
        <v>6</v>
      </c>
    </row>
    <row r="26" spans="1:20" x14ac:dyDescent="0.3">
      <c r="A26" s="1">
        <v>7</v>
      </c>
      <c r="B26" s="1">
        <v>4886.6000000000004</v>
      </c>
      <c r="C26" s="1">
        <v>18830</v>
      </c>
      <c r="D26" s="1">
        <v>0</v>
      </c>
      <c r="E26" s="1">
        <v>22964.94</v>
      </c>
      <c r="F26" s="1">
        <f t="shared" si="0"/>
        <v>6.4012958347197166</v>
      </c>
      <c r="G26" s="1">
        <v>130</v>
      </c>
      <c r="H26" s="1">
        <f t="shared" si="1"/>
        <v>0.83216845851356314</v>
      </c>
      <c r="I26" s="1">
        <f t="shared" si="2"/>
        <v>20.897470000000002</v>
      </c>
      <c r="K26" s="1">
        <f>SQRT(1/(1+0.63*((F26+I26)/B12)^0.63))</f>
        <v>0.90666478426408836</v>
      </c>
      <c r="L26" s="1">
        <f>0.6136*M26*B5*B3*B2^2*B4</f>
        <v>983.92714723718439</v>
      </c>
      <c r="M26" s="1">
        <f>2.01*(I26/B16/0.3048)^(2/B15)</f>
        <v>0.88720486591615533</v>
      </c>
      <c r="N26" s="1">
        <f>0.925*(1+1.7*B7*B14*K26)/(1+1.7*B8*B14)</f>
        <v>0.87457724481840948</v>
      </c>
      <c r="O26" s="1"/>
      <c r="P26" s="1">
        <f>L26*N26*H26*B17</f>
        <v>1432.1956923775488</v>
      </c>
      <c r="Q26" s="1">
        <f t="shared" si="3"/>
        <v>716.09784618877438</v>
      </c>
      <c r="S26" s="1">
        <f t="shared" si="4"/>
        <v>223.7352763185109</v>
      </c>
      <c r="T26" s="1">
        <v>7</v>
      </c>
    </row>
    <row r="27" spans="1:20" x14ac:dyDescent="0.3">
      <c r="A27" s="1">
        <v>8</v>
      </c>
      <c r="B27" s="1">
        <v>0</v>
      </c>
      <c r="C27" s="1">
        <v>22964.94</v>
      </c>
      <c r="D27" s="1">
        <v>3858.6</v>
      </c>
      <c r="E27" s="1">
        <v>26230</v>
      </c>
      <c r="F27" s="1">
        <f t="shared" si="0"/>
        <v>5.0546424961217591</v>
      </c>
      <c r="G27" s="1">
        <v>130</v>
      </c>
      <c r="H27" s="1">
        <f t="shared" si="1"/>
        <v>0.65710352449582865</v>
      </c>
      <c r="I27" s="1">
        <f t="shared" si="2"/>
        <v>24.597470000000001</v>
      </c>
      <c r="K27" s="1">
        <f>SQRT(1/(1+0.63*((F27+I27)/B12)^0.63))</f>
        <v>0.90238112141347415</v>
      </c>
      <c r="L27" s="1">
        <f>0.6136*M27*B5*B3*B2^2*B4</f>
        <v>1030.838380848202</v>
      </c>
      <c r="M27" s="1">
        <f>2.01*(I27/B16/0.3048)^(2/B15)</f>
        <v>0.92950461833450315</v>
      </c>
      <c r="N27" s="1">
        <f>0.925*(1+1.7*B7*B14*K27)/(1+1.7*B8*B14)</f>
        <v>0.87226306917212237</v>
      </c>
      <c r="O27" s="1"/>
      <c r="P27" s="1">
        <f>L27*N27*H27*B17</f>
        <v>1181.6853670045609</v>
      </c>
      <c r="Q27" s="1">
        <f t="shared" si="3"/>
        <v>590.84268350228047</v>
      </c>
      <c r="S27" s="1">
        <f t="shared" si="4"/>
        <v>233.7821849737592</v>
      </c>
      <c r="T27" s="1">
        <v>8</v>
      </c>
    </row>
    <row r="28" spans="1:20" x14ac:dyDescent="0.3">
      <c r="A28" s="1">
        <v>9</v>
      </c>
      <c r="B28" s="1">
        <v>3858.6</v>
      </c>
      <c r="C28" s="1">
        <v>26230</v>
      </c>
      <c r="D28" s="1">
        <v>4886.6000000000004</v>
      </c>
      <c r="E28" s="1">
        <v>18830</v>
      </c>
      <c r="F28" s="1">
        <f t="shared" si="0"/>
        <v>7.471063110428128</v>
      </c>
      <c r="G28" s="1">
        <v>130</v>
      </c>
      <c r="H28" s="1">
        <f t="shared" si="1"/>
        <v>0.97123820435565666</v>
      </c>
      <c r="I28" s="1">
        <f t="shared" si="2"/>
        <v>22.53</v>
      </c>
      <c r="K28" s="1">
        <f>SQRT(1/(1+0.63*((F28+I28)/B12)^0.63))</f>
        <v>0.90176189205967783</v>
      </c>
      <c r="L28" s="1">
        <f>0.6136*M28*B5*B3*B2^2*B4</f>
        <v>1005.3019137541795</v>
      </c>
      <c r="M28" s="1">
        <f>2.01*(I28/B16/0.3048)^(2/B15)</f>
        <v>0.90647844416323287</v>
      </c>
      <c r="N28" s="1">
        <f>0.925*(1+1.7*B7*B14*K28)/(1+1.7*B8*B14)</f>
        <v>0.8719285410965022</v>
      </c>
      <c r="O28" s="1"/>
      <c r="P28" s="1">
        <f>L28*N28*H28*B17</f>
        <v>1702.6804757808295</v>
      </c>
      <c r="Q28" s="1">
        <f t="shared" si="3"/>
        <v>851.34023789041476</v>
      </c>
      <c r="S28" s="1">
        <f t="shared" si="4"/>
        <v>227.90337206551288</v>
      </c>
      <c r="T28" s="1">
        <v>9</v>
      </c>
    </row>
    <row r="29" spans="1:20" x14ac:dyDescent="0.3">
      <c r="A29" s="1">
        <v>10</v>
      </c>
      <c r="B29" s="1">
        <v>3858.6</v>
      </c>
      <c r="C29" s="1">
        <v>26230</v>
      </c>
      <c r="D29" s="1">
        <v>0</v>
      </c>
      <c r="E29" s="1">
        <v>29593.3</v>
      </c>
      <c r="F29" s="1">
        <f t="shared" si="0"/>
        <v>5.1186502957322642</v>
      </c>
      <c r="G29" s="1">
        <v>130</v>
      </c>
      <c r="H29" s="1">
        <f t="shared" si="1"/>
        <v>0.66542453844519434</v>
      </c>
      <c r="I29" s="1">
        <f t="shared" si="2"/>
        <v>27.911650000000002</v>
      </c>
      <c r="K29" s="1">
        <f>SQRT(1/(1+0.63*((F29+I29)/B12)^0.63))</f>
        <v>0.89654485315009191</v>
      </c>
      <c r="L29" s="1">
        <f>0.6136*M29*B5*B3*B2^2*B4</f>
        <v>1068.7469445500606</v>
      </c>
      <c r="M29" s="1">
        <f>2.01*(I29/B16/0.3048)^(2/B15)</f>
        <v>0.96368668381630262</v>
      </c>
      <c r="N29" s="1">
        <f>0.925*(1+1.7*B7*B14*K29)/(1+1.7*B8*B14)</f>
        <v>0.86911012498596152</v>
      </c>
      <c r="O29" s="1"/>
      <c r="P29" s="1">
        <f>L29*N29*H29*B17</f>
        <v>1236.1708639733317</v>
      </c>
      <c r="Q29" s="1">
        <f t="shared" si="3"/>
        <v>618.08543198666587</v>
      </c>
      <c r="S29" s="1">
        <f t="shared" si="4"/>
        <v>241.50328554462959</v>
      </c>
      <c r="T29" s="1">
        <v>10</v>
      </c>
    </row>
    <row r="30" spans="1:20" x14ac:dyDescent="0.3">
      <c r="A30" s="1">
        <v>11</v>
      </c>
      <c r="B30" s="1">
        <v>0</v>
      </c>
      <c r="C30" s="1">
        <v>29593.3</v>
      </c>
      <c r="D30" s="1">
        <v>3025</v>
      </c>
      <c r="E30" s="1">
        <v>32230</v>
      </c>
      <c r="F30" s="1">
        <f t="shared" si="0"/>
        <v>4.0128309072274657</v>
      </c>
      <c r="G30" s="1">
        <v>130</v>
      </c>
      <c r="H30" s="1">
        <f t="shared" si="1"/>
        <v>0.52166801793957052</v>
      </c>
      <c r="I30" s="1">
        <f t="shared" si="2"/>
        <v>30.911650000000002</v>
      </c>
      <c r="K30" s="1">
        <f>SQRT(1/(1+0.63*((F30+I30)/B12)^0.63))</f>
        <v>0.89341650727769661</v>
      </c>
      <c r="L30" s="1">
        <f>0.6136*B5*B3*B2^2*B4*M30</f>
        <v>1100.3795434843075</v>
      </c>
      <c r="M30" s="1">
        <f>2.01*(I30/B16/0.3048)^(2/B15)</f>
        <v>0.99220972617247916</v>
      </c>
      <c r="N30" s="1">
        <f>0.925*(1+1.7*B7*B14*K30)/(1+1.7*B8*B14)</f>
        <v>0.86742008959253147</v>
      </c>
      <c r="O30" s="1"/>
      <c r="P30" s="1">
        <f>L30*N30*H30*B17</f>
        <v>995.85519237991593</v>
      </c>
      <c r="Q30" s="1">
        <f t="shared" si="3"/>
        <v>497.92759618995797</v>
      </c>
      <c r="S30" s="1">
        <f t="shared" si="4"/>
        <v>248.16774377068623</v>
      </c>
      <c r="T30" s="1">
        <v>11</v>
      </c>
    </row>
    <row r="31" spans="1:20" x14ac:dyDescent="0.3">
      <c r="A31" s="1">
        <v>12</v>
      </c>
      <c r="B31" s="1">
        <v>3025</v>
      </c>
      <c r="C31" s="1">
        <v>32230</v>
      </c>
      <c r="D31" s="1">
        <v>3858.6</v>
      </c>
      <c r="E31" s="1">
        <v>26230</v>
      </c>
      <c r="F31" s="1">
        <f t="shared" si="0"/>
        <v>6.057630639119556</v>
      </c>
      <c r="G31" s="1">
        <v>130</v>
      </c>
      <c r="H31" s="1">
        <f t="shared" si="1"/>
        <v>0.78749198308554236</v>
      </c>
      <c r="I31" s="1">
        <f t="shared" si="2"/>
        <v>29.23</v>
      </c>
      <c r="K31" s="1">
        <f>SQRT(1/(1+0.63*((F31+I31)/B12)^0.63))</f>
        <v>0.89282767095217541</v>
      </c>
      <c r="L31" s="1">
        <f>0.6136*B5*B3*B2^2*B4*M31</f>
        <v>1082.9328916436525</v>
      </c>
      <c r="M31" s="1">
        <f>2.01*(I31/B16/0.3048)^(2/B15)</f>
        <v>0.97647811997537637</v>
      </c>
      <c r="N31" s="1">
        <f>0.925*(1+1.7*B7*B14*K31)/(1+1.7*B8*B14)</f>
        <v>0.86710198083101331</v>
      </c>
      <c r="O31" s="1"/>
      <c r="P31" s="1">
        <f>L31*N31*H31*B17</f>
        <v>1478.9308213578602</v>
      </c>
      <c r="Q31" s="1">
        <f t="shared" si="3"/>
        <v>739.46541067893008</v>
      </c>
      <c r="S31" s="1">
        <f t="shared" si="4"/>
        <v>244.14344641732973</v>
      </c>
      <c r="T31" s="1">
        <v>12</v>
      </c>
    </row>
    <row r="32" spans="1:20" x14ac:dyDescent="0.3">
      <c r="A32" s="1">
        <v>13</v>
      </c>
      <c r="B32" s="1">
        <v>0</v>
      </c>
      <c r="C32" s="1">
        <v>34692.769999999997</v>
      </c>
      <c r="D32" s="1">
        <v>3025</v>
      </c>
      <c r="E32" s="1">
        <v>32230</v>
      </c>
      <c r="F32" s="1">
        <f t="shared" si="0"/>
        <v>3.9007513472278625</v>
      </c>
      <c r="G32" s="1">
        <v>110</v>
      </c>
      <c r="H32" s="1">
        <f t="shared" si="1"/>
        <v>0.42908264819506492</v>
      </c>
      <c r="I32" s="1">
        <f t="shared" si="2"/>
        <v>33.461384999999993</v>
      </c>
      <c r="K32" s="1">
        <f>SQRT(1/(1+0.63*((F32+I32)/B12)^0.63))</f>
        <v>0.88952758172702329</v>
      </c>
      <c r="L32" s="1">
        <f>0.6136*B5*B3*B2^2*B4*M32</f>
        <v>1125.5823820617818</v>
      </c>
      <c r="M32" s="1">
        <f>2.01*(I32/B16/0.3048)^(2/B15)</f>
        <v>1.0149350682708453</v>
      </c>
      <c r="N32" s="1">
        <f>0.925*(1+1.7*B7*B14*K32)/(1+1.7*B8*B14)</f>
        <v>0.86531916402638853</v>
      </c>
      <c r="O32" s="1"/>
      <c r="P32" s="1">
        <f>L32*N32*H32*B17</f>
        <v>835.84270575376377</v>
      </c>
      <c r="Q32" s="1">
        <f t="shared" si="3"/>
        <v>417.92135287688188</v>
      </c>
      <c r="S32" s="1">
        <f t="shared" si="4"/>
        <v>214.27736129547711</v>
      </c>
      <c r="T32" s="1">
        <v>13</v>
      </c>
    </row>
    <row r="33" spans="1:20" x14ac:dyDescent="0.3">
      <c r="A33" s="1">
        <v>14</v>
      </c>
      <c r="B33" s="1">
        <v>0</v>
      </c>
      <c r="C33" s="1">
        <v>34692.769999999997</v>
      </c>
      <c r="D33" s="1">
        <v>2410.1999999999998</v>
      </c>
      <c r="E33" s="1">
        <v>36655</v>
      </c>
      <c r="F33" s="1">
        <f t="shared" si="0"/>
        <v>3.1079592360421993</v>
      </c>
      <c r="G33" s="1">
        <v>110</v>
      </c>
      <c r="H33" s="1">
        <f t="shared" si="1"/>
        <v>0.34187551596464194</v>
      </c>
      <c r="I33" s="1">
        <f t="shared" si="2"/>
        <v>35.673884999999999</v>
      </c>
      <c r="K33" s="1">
        <f>SQRT(1/(1+0.63*((F33+I33)/B12)^0.63))</f>
        <v>0.88732860795440238</v>
      </c>
      <c r="L33" s="1">
        <f>0.6136*B5*B3*B2^2*B4*M33</f>
        <v>1146.3625758954001</v>
      </c>
      <c r="M33" s="1">
        <f>2.01*(I33/B16/0.3048)^(2/B15)</f>
        <v>1.0336725216845815</v>
      </c>
      <c r="N33" s="1">
        <f>0.925*(1+1.7*B7*B14*K33)/(1+1.7*B8*B14)</f>
        <v>0.86413120602668414</v>
      </c>
      <c r="O33" s="1"/>
      <c r="P33" s="1">
        <f>L33*N33*H33*B17</f>
        <v>677.32902019086214</v>
      </c>
      <c r="Q33" s="1">
        <f t="shared" si="3"/>
        <v>338.66451009543107</v>
      </c>
      <c r="S33" s="1">
        <f t="shared" si="4"/>
        <v>217.93368855551665</v>
      </c>
      <c r="T33" s="1">
        <v>14</v>
      </c>
    </row>
    <row r="34" spans="1:20" x14ac:dyDescent="0.3">
      <c r="A34" s="1">
        <v>15</v>
      </c>
      <c r="B34" s="1">
        <v>2410.1999999999998</v>
      </c>
      <c r="C34" s="1">
        <v>36655</v>
      </c>
      <c r="D34" s="1">
        <v>3025</v>
      </c>
      <c r="E34" s="1">
        <v>32230</v>
      </c>
      <c r="F34" s="1">
        <f t="shared" si="0"/>
        <v>4.4675053486257861</v>
      </c>
      <c r="G34" s="1">
        <v>110</v>
      </c>
      <c r="H34" s="1">
        <f t="shared" si="1"/>
        <v>0.49142558834883648</v>
      </c>
      <c r="I34" s="1">
        <f t="shared" si="2"/>
        <v>34.442500000000003</v>
      </c>
      <c r="K34" s="1">
        <f>SQRT(1/(1+0.63*((F34+I34)/B12)^0.63))</f>
        <v>0.88713237373020126</v>
      </c>
      <c r="L34" s="1">
        <f>0.6136*B5*B3*B2^2*B4*M34</f>
        <v>1134.9146877042226</v>
      </c>
      <c r="M34" s="1">
        <f>2.01*(I34/B16/0.3048)^(2/B15)</f>
        <v>1.0233499869967277</v>
      </c>
      <c r="N34" s="1">
        <f>0.925*(1+1.7*B7*B14*K34)/(1+1.7*B8*B14)</f>
        <v>0.8640251938407465</v>
      </c>
      <c r="O34" s="1"/>
      <c r="P34" s="1">
        <f>L34*N34*H34*B17</f>
        <v>963.77883465599484</v>
      </c>
      <c r="Q34" s="1">
        <f t="shared" si="3"/>
        <v>481.88941732799742</v>
      </c>
      <c r="S34" s="1">
        <f t="shared" si="4"/>
        <v>215.73087426799728</v>
      </c>
      <c r="T34" s="1">
        <v>15</v>
      </c>
    </row>
    <row r="35" spans="1:20" x14ac:dyDescent="0.3">
      <c r="A35" s="3">
        <v>16</v>
      </c>
      <c r="B35" s="3">
        <v>0</v>
      </c>
      <c r="C35" s="3">
        <v>36655</v>
      </c>
      <c r="D35" s="3">
        <v>2410.1999999999998</v>
      </c>
      <c r="E35" s="3">
        <v>36655</v>
      </c>
      <c r="F35" s="3">
        <f t="shared" si="0"/>
        <v>2.4101999999999997</v>
      </c>
      <c r="G35" s="3">
        <v>110</v>
      </c>
      <c r="H35" s="3">
        <f t="shared" si="1"/>
        <v>0.26512199999999997</v>
      </c>
      <c r="I35" s="3">
        <f t="shared" si="2"/>
        <v>36.655000000000001</v>
      </c>
      <c r="J35" s="3"/>
      <c r="K35" s="3">
        <f>SQRT(1/(1+0.63*((F35+I35)/B12)^0.63))</f>
        <v>0.88689524070366765</v>
      </c>
      <c r="L35" s="3">
        <f>0.6136*B5*B3*B2^2*B4*M35</f>
        <v>1155.2833610865507</v>
      </c>
      <c r="M35" s="3">
        <f>2.01*(I35/B16/0.3048)^(2/B15)</f>
        <v>1.0417163733575485</v>
      </c>
      <c r="N35" s="3">
        <f>0.925*(1+1.7*B7*B14*K35)/(1+1.7*B8*B14)</f>
        <v>0.86389708677581833</v>
      </c>
      <c r="O35" s="3"/>
      <c r="P35" s="3">
        <f>L35*N35*H35*B17</f>
        <v>529.20786612985137</v>
      </c>
      <c r="Q35" s="3">
        <f t="shared" si="3"/>
        <v>264.60393306492568</v>
      </c>
      <c r="S35" s="1">
        <f t="shared" si="4"/>
        <v>219.57010460951432</v>
      </c>
      <c r="T35" s="1">
        <v>16</v>
      </c>
    </row>
    <row r="36" spans="1:20" x14ac:dyDescent="0.3">
      <c r="A36" s="1">
        <v>17</v>
      </c>
      <c r="B36" s="1">
        <v>2410.1999999999998</v>
      </c>
      <c r="C36" s="1">
        <v>36655</v>
      </c>
      <c r="D36" s="1">
        <v>0</v>
      </c>
      <c r="E36" s="1">
        <v>39230</v>
      </c>
      <c r="F36" s="1">
        <f t="shared" si="0"/>
        <v>3.5269943351244555</v>
      </c>
      <c r="G36" s="1">
        <v>110</v>
      </c>
      <c r="H36" s="1">
        <f t="shared" si="1"/>
        <v>0.3879693768636901</v>
      </c>
      <c r="I36" s="1">
        <f t="shared" si="2"/>
        <v>37.942500000000003</v>
      </c>
      <c r="K36" s="1">
        <f>SQRT(1/(1+0.63*((F36+I36)/B12)^0.63))</f>
        <v>0.88328849094335227</v>
      </c>
      <c r="L36" s="1">
        <f>0.6136*B5*B3*B2^2*B4*M36</f>
        <v>1166.7348021012526</v>
      </c>
      <c r="M36" s="1">
        <f>2.01*(I36/B16/0.3048)^(2/B15)</f>
        <v>1.0520421116182761</v>
      </c>
      <c r="N36" s="1">
        <f>0.925*(1+1.7*B7*B14*K36)/(1+1.7*B8*B14)</f>
        <v>0.86194860185796873</v>
      </c>
      <c r="O36" s="1"/>
      <c r="P36" s="1">
        <f>L36*N36*H36*B17</f>
        <v>780.33478151514532</v>
      </c>
      <c r="Q36" s="1">
        <f t="shared" si="3"/>
        <v>390.16739075757266</v>
      </c>
      <c r="S36" s="1">
        <f t="shared" si="4"/>
        <v>221.24639491024587</v>
      </c>
      <c r="T36" s="1">
        <v>17</v>
      </c>
    </row>
    <row r="37" spans="1:20" x14ac:dyDescent="0.3">
      <c r="A37" s="3">
        <v>18</v>
      </c>
      <c r="B37" s="3">
        <v>2410.1999999999998</v>
      </c>
      <c r="C37" s="3">
        <v>36655</v>
      </c>
      <c r="D37" s="3">
        <v>2052.5</v>
      </c>
      <c r="E37" s="3">
        <v>39230</v>
      </c>
      <c r="F37" s="3">
        <f>SQRT((B37-D37)^2+(C37-E37)^2)*0.001</f>
        <v>2.5997258105423349</v>
      </c>
      <c r="G37" s="3">
        <v>110</v>
      </c>
      <c r="H37" s="3">
        <f>F37*G37*0.001</f>
        <v>0.28596983915965685</v>
      </c>
      <c r="I37" s="3">
        <f>(C37+E37)/2*0.001</f>
        <v>37.942500000000003</v>
      </c>
      <c r="J37" s="3"/>
      <c r="K37" s="3">
        <f>SQRT(1/(1+0.63*((F37+I37)/B12)^0.63))</f>
        <v>0.88466489509773472</v>
      </c>
      <c r="L37" s="3">
        <f>0.6136*B5*B3*B2^2*B4*M37</f>
        <v>1166.7348021012526</v>
      </c>
      <c r="M37" s="3">
        <f>2.01*(I37/B16/0.3048)^(2/B15)</f>
        <v>1.0520421116182761</v>
      </c>
      <c r="N37" s="3">
        <f>0.925*(1+1.7*B7*B14*K37)/(1+1.7*B8*B14)</f>
        <v>0.86269218067931874</v>
      </c>
      <c r="O37" s="3"/>
      <c r="P37" s="3">
        <f>L37*N37*H37*B17</f>
        <v>575.67615491826757</v>
      </c>
      <c r="Q37" s="3">
        <f>P37/2</f>
        <v>287.83807745913379</v>
      </c>
      <c r="S37" s="1">
        <f t="shared" si="4"/>
        <v>221.43725795382031</v>
      </c>
      <c r="T37" s="1">
        <v>18</v>
      </c>
    </row>
    <row r="38" spans="1:20" x14ac:dyDescent="0.3">
      <c r="A38" s="1">
        <v>19</v>
      </c>
      <c r="B38" s="1">
        <v>0</v>
      </c>
      <c r="C38" s="1">
        <v>39230</v>
      </c>
      <c r="D38" s="1">
        <v>2052.5</v>
      </c>
      <c r="E38" s="1">
        <v>39230</v>
      </c>
      <c r="F38" s="1">
        <f t="shared" si="0"/>
        <v>2.0525000000000002</v>
      </c>
      <c r="G38" s="1">
        <v>110</v>
      </c>
      <c r="H38" s="1">
        <f t="shared" si="1"/>
        <v>0.22577500000000003</v>
      </c>
      <c r="I38" s="1">
        <f t="shared" si="2"/>
        <v>39.230000000000004</v>
      </c>
      <c r="K38" s="1">
        <f>SQRT(1/(1+0.63*((F38+I38)/B12)^0.63))</f>
        <v>0.88356461857669932</v>
      </c>
      <c r="L38" s="1">
        <f>0.6136*B5*B3*B2^2*B4*M38</f>
        <v>1177.9119514247029</v>
      </c>
      <c r="M38" s="1">
        <f>2.01*(I38/B16/0.3048)^(2/B15)</f>
        <v>1.062120521686218</v>
      </c>
      <c r="N38" s="1">
        <f>0.925*(1+1.7*B7*B14*K38)/(1+1.7*B8*B14)</f>
        <v>0.86209777509280139</v>
      </c>
      <c r="O38" s="1"/>
      <c r="P38" s="1">
        <f>L38*N38*H38*B17</f>
        <v>458.53785933280204</v>
      </c>
      <c r="Q38" s="1">
        <f t="shared" si="3"/>
        <v>229.26892966640102</v>
      </c>
      <c r="S38" s="1">
        <f t="shared" si="4"/>
        <v>223.40455996726041</v>
      </c>
      <c r="T38" s="1">
        <v>19</v>
      </c>
    </row>
    <row r="39" spans="1:20" x14ac:dyDescent="0.3">
      <c r="A39" s="1">
        <v>20</v>
      </c>
      <c r="B39" s="1">
        <v>2352.5</v>
      </c>
      <c r="C39" s="1">
        <v>39230</v>
      </c>
      <c r="D39" s="1">
        <v>0</v>
      </c>
      <c r="E39" s="1">
        <v>40933.839999999997</v>
      </c>
      <c r="F39" s="1">
        <f t="shared" si="0"/>
        <v>2.9047077298069057</v>
      </c>
      <c r="G39" s="1">
        <v>110</v>
      </c>
      <c r="H39" s="1">
        <f t="shared" si="1"/>
        <v>0.31951785027875962</v>
      </c>
      <c r="I39" s="1">
        <f t="shared" si="2"/>
        <v>40.081919999999997</v>
      </c>
      <c r="K39" s="1">
        <f>SQRT(1/(1+0.63*((F39+I39)/B12)^0.63))</f>
        <v>0.88107436463703903</v>
      </c>
      <c r="L39" s="1">
        <f>0.6136*B5*B3*B2^2*B4*M39</f>
        <v>1185.1644124285451</v>
      </c>
      <c r="M39" s="1">
        <f>2.01*(I39/B16/0.3048)^(2/B15)</f>
        <v>1.0686600492422402</v>
      </c>
      <c r="N39" s="1">
        <f>0.925*(1+1.7*B7*B14*K39)/(1+1.7*B8*B14)</f>
        <v>0.86075245796089728</v>
      </c>
      <c r="O39" s="1"/>
      <c r="P39" s="1">
        <f>L39*N39*H39*B17</f>
        <v>651.90152203704076</v>
      </c>
      <c r="Q39" s="1">
        <f t="shared" si="3"/>
        <v>325.95076101852038</v>
      </c>
      <c r="S39" s="1">
        <f t="shared" si="4"/>
        <v>224.4292998388436</v>
      </c>
      <c r="T39" s="1">
        <v>20</v>
      </c>
    </row>
    <row r="40" spans="1:20" x14ac:dyDescent="0.3">
      <c r="A40" s="1">
        <v>21</v>
      </c>
      <c r="B40" s="1">
        <v>2352.5</v>
      </c>
      <c r="C40" s="1">
        <v>39230</v>
      </c>
      <c r="D40" s="1">
        <v>1892.68</v>
      </c>
      <c r="E40" s="1">
        <v>42505</v>
      </c>
      <c r="F40" s="1">
        <f t="shared" si="0"/>
        <v>3.307122530599675</v>
      </c>
      <c r="G40" s="1">
        <v>110</v>
      </c>
      <c r="H40" s="1">
        <f t="shared" si="1"/>
        <v>0.36378347836596425</v>
      </c>
      <c r="I40" s="1">
        <f t="shared" si="2"/>
        <v>40.8675</v>
      </c>
      <c r="K40" s="1">
        <f>SQRT(1/(1+0.63*((F40+I40)/B12)^0.63))</f>
        <v>0.87937209917602954</v>
      </c>
      <c r="L40" s="1">
        <f>0.6136*B5*B3*B2^2*B4*M40</f>
        <v>1191.7551746448664</v>
      </c>
      <c r="M40" s="1">
        <f>2.01*(I40/B16/0.3048)^(2/B15)</f>
        <v>1.0746029245098203</v>
      </c>
      <c r="N40" s="1">
        <f>0.925*(1+1.7*B7*B14*K40)/(1+1.7*B8*B14)</f>
        <v>0.85983283813768474</v>
      </c>
      <c r="O40" s="1"/>
      <c r="P40" s="1">
        <f>L40*N40*H40*B17</f>
        <v>745.54530661452634</v>
      </c>
      <c r="Q40" s="1">
        <f t="shared" si="3"/>
        <v>372.77265330726317</v>
      </c>
      <c r="S40" s="1">
        <f t="shared" si="4"/>
        <v>225.43625151963687</v>
      </c>
      <c r="T40" s="1">
        <v>21</v>
      </c>
    </row>
    <row r="41" spans="1:20" x14ac:dyDescent="0.3">
      <c r="A41" s="1">
        <v>22</v>
      </c>
      <c r="B41" s="1">
        <v>0</v>
      </c>
      <c r="C41" s="1">
        <v>40933.839999999997</v>
      </c>
      <c r="D41" s="1">
        <v>1892.68</v>
      </c>
      <c r="E41" s="1">
        <v>42505</v>
      </c>
      <c r="F41" s="1">
        <f t="shared" si="0"/>
        <v>2.4598335976240366</v>
      </c>
      <c r="G41" s="1">
        <v>110</v>
      </c>
      <c r="H41" s="1">
        <f t="shared" si="1"/>
        <v>0.27058169573864405</v>
      </c>
      <c r="I41" s="1">
        <f t="shared" si="2"/>
        <v>41.71942</v>
      </c>
      <c r="K41" s="1">
        <f>SQRT(1/(1+0.63*((F41+I41)/B12)^0.63))</f>
        <v>0.87936551595099122</v>
      </c>
      <c r="L41" s="1">
        <f>0.6136*B5*B3*B2^2*B4*M41</f>
        <v>1198.8010118211732</v>
      </c>
      <c r="M41" s="1">
        <f>2.01*(I41/B16/0.3048)^(2/B15)</f>
        <v>1.0809561398315291</v>
      </c>
      <c r="N41" s="1">
        <f>0.925*(1+1.7*B7*B14*K41)/(1+1.7*B8*B14)</f>
        <v>0.85982928166286687</v>
      </c>
      <c r="O41" s="1"/>
      <c r="P41" s="1">
        <f>L41*N41*H41*B17</f>
        <v>557.81185723981969</v>
      </c>
      <c r="Q41" s="1">
        <f t="shared" si="3"/>
        <v>278.90592861990984</v>
      </c>
      <c r="S41" s="1">
        <f t="shared" si="4"/>
        <v>226.76812682720183</v>
      </c>
      <c r="T41" s="1">
        <v>22</v>
      </c>
    </row>
    <row r="42" spans="1:20" x14ac:dyDescent="0.3">
      <c r="A42" s="1">
        <v>23</v>
      </c>
      <c r="B42" s="1">
        <v>1892.68</v>
      </c>
      <c r="C42" s="1">
        <v>42505</v>
      </c>
      <c r="D42" s="1">
        <v>0</v>
      </c>
      <c r="E42" s="1">
        <v>44201.05</v>
      </c>
      <c r="F42" s="1">
        <f t="shared" si="0"/>
        <v>2.5414214890293207</v>
      </c>
      <c r="G42" s="1">
        <v>80</v>
      </c>
      <c r="H42" s="1">
        <f t="shared" si="1"/>
        <v>0.20331371912234567</v>
      </c>
      <c r="I42" s="1">
        <f t="shared" si="2"/>
        <v>43.353025000000002</v>
      </c>
      <c r="K42" s="1">
        <f>SQRT(1/(1+0.63*((F42+I42)/B12)^0.63))</f>
        <v>0.87695454313949583</v>
      </c>
      <c r="L42" s="1">
        <f>0.6136*B5*B3*B2^2*B4*M42</f>
        <v>1212.0293649545772</v>
      </c>
      <c r="M42" s="1">
        <f>2.01*(I42/B16/0.3048)^(2/B15)</f>
        <v>1.0928841156994253</v>
      </c>
      <c r="N42" s="1">
        <f>0.925*(1+1.7*B7*B14*K42)/(1+1.7*B8*B14)</f>
        <v>0.85852679480552163</v>
      </c>
      <c r="O42" s="1"/>
      <c r="P42" s="1">
        <f>L42*N42*H42*B17</f>
        <v>423.12011942009832</v>
      </c>
      <c r="Q42" s="1">
        <f t="shared" si="3"/>
        <v>211.56005971004916</v>
      </c>
      <c r="S42" s="1">
        <f t="shared" si="4"/>
        <v>166.48954974474</v>
      </c>
      <c r="T42" s="1">
        <v>23</v>
      </c>
    </row>
    <row r="43" spans="1:20" x14ac:dyDescent="0.3">
      <c r="A43" s="1">
        <v>24</v>
      </c>
      <c r="B43" s="1">
        <v>1892.68</v>
      </c>
      <c r="C43" s="1">
        <v>42505</v>
      </c>
      <c r="D43" s="1">
        <v>1734.1</v>
      </c>
      <c r="E43" s="1">
        <v>45755</v>
      </c>
      <c r="F43" s="1">
        <f t="shared" si="0"/>
        <v>3.2538665640127284</v>
      </c>
      <c r="G43" s="1">
        <v>80</v>
      </c>
      <c r="H43" s="1">
        <f t="shared" si="1"/>
        <v>0.26030932512101829</v>
      </c>
      <c r="I43" s="1">
        <f t="shared" si="2"/>
        <v>44.13</v>
      </c>
      <c r="K43" s="1">
        <f>SQRT(1/(1+0.63*((F43+I43)/B12)^0.63))</f>
        <v>0.87490356396901647</v>
      </c>
      <c r="L43" s="1">
        <f>0.6136*B5*B3*B2^2*B4*M43</f>
        <v>1218.1963416426727</v>
      </c>
      <c r="M43" s="1">
        <f>2.01*(I43/B16/0.3048)^(2/B15)</f>
        <v>1.0984448645221743</v>
      </c>
      <c r="N43" s="1">
        <f>0.925*(1+1.7*B7*B14*K43)/(1+1.7*B8*B14)</f>
        <v>0.85741878836036323</v>
      </c>
      <c r="O43" s="1"/>
      <c r="P43" s="1">
        <f>L43*N43*H43*B17</f>
        <v>543.7884871620621</v>
      </c>
      <c r="Q43" s="1">
        <f t="shared" si="3"/>
        <v>271.89424358103105</v>
      </c>
      <c r="S43" s="1">
        <f t="shared" si="4"/>
        <v>167.12070899780602</v>
      </c>
      <c r="T43" s="1">
        <v>24</v>
      </c>
    </row>
    <row r="44" spans="1:20" x14ac:dyDescent="0.3">
      <c r="A44" s="1">
        <v>25</v>
      </c>
      <c r="B44" s="1">
        <v>0</v>
      </c>
      <c r="C44" s="1">
        <v>44201.05</v>
      </c>
      <c r="D44" s="1">
        <v>1734.1</v>
      </c>
      <c r="E44" s="1">
        <v>45755</v>
      </c>
      <c r="F44" s="1">
        <f t="shared" si="0"/>
        <v>2.3284895130749441</v>
      </c>
      <c r="G44" s="1">
        <v>80</v>
      </c>
      <c r="H44" s="1">
        <f t="shared" si="1"/>
        <v>0.18627916104599554</v>
      </c>
      <c r="I44" s="1">
        <f t="shared" si="2"/>
        <v>44.978025000000002</v>
      </c>
      <c r="K44" s="1">
        <f>SQRT(1/(1+0.63*((F44+I44)/B12)^0.63))</f>
        <v>0.87500913524868862</v>
      </c>
      <c r="L44" s="1">
        <f>0.6136*B5*B3*B2^2*B4*M44</f>
        <v>1224.8393630019905</v>
      </c>
      <c r="M44" s="1">
        <f>2.01*(I44/B16/0.3048)^(2/B15)</f>
        <v>1.1044348617398756</v>
      </c>
      <c r="N44" s="1">
        <f>0.925*(1+1.7*B7*B14*K44)/(1+1.7*B8*B14)</f>
        <v>0.85747582143996937</v>
      </c>
      <c r="O44" s="1"/>
      <c r="P44" s="1">
        <f>L44*N44*H44*B17</f>
        <v>391.28688070015511</v>
      </c>
      <c r="Q44" s="1">
        <f t="shared" si="3"/>
        <v>195.64344035007755</v>
      </c>
      <c r="S44" s="1">
        <f t="shared" si="4"/>
        <v>168.04322222754249</v>
      </c>
      <c r="T44" s="1">
        <v>25</v>
      </c>
    </row>
    <row r="45" spans="1:20" x14ac:dyDescent="0.3">
      <c r="A45" s="3">
        <v>26</v>
      </c>
      <c r="B45" s="3">
        <v>1734.1</v>
      </c>
      <c r="C45" s="3">
        <v>45755</v>
      </c>
      <c r="D45" s="3">
        <v>0</v>
      </c>
      <c r="E45" s="3">
        <v>45755</v>
      </c>
      <c r="F45" s="3">
        <f t="shared" si="0"/>
        <v>1.7341</v>
      </c>
      <c r="G45" s="3">
        <v>80</v>
      </c>
      <c r="H45" s="3">
        <f t="shared" si="1"/>
        <v>0.13872800000000002</v>
      </c>
      <c r="I45" s="3">
        <f t="shared" si="2"/>
        <v>45.755000000000003</v>
      </c>
      <c r="J45" s="3"/>
      <c r="K45" s="3">
        <f>SQRT(1/(1+0.63*((F45+I45)/B12)^0.63))</f>
        <v>0.87476010333511645</v>
      </c>
      <c r="L45" s="3">
        <f>0.6136*B5*B3*B2^2*B4*M45</f>
        <v>1230.8477291043332</v>
      </c>
      <c r="M45" s="3">
        <f>2.01*(I45/B16/0.3048)^(2/B15)</f>
        <v>1.1098525917589857</v>
      </c>
      <c r="N45" s="3">
        <f>0.925*(1+1.7*B7*B14*K45)/(1+1.7*B8*B14)</f>
        <v>0.85734128620467309</v>
      </c>
      <c r="O45" s="3"/>
      <c r="P45" s="3">
        <f>L45*N45*H45*B17</f>
        <v>292.78726832658538</v>
      </c>
      <c r="Q45" s="3">
        <f t="shared" si="3"/>
        <v>146.39363416329269</v>
      </c>
      <c r="S45" s="1">
        <f t="shared" si="4"/>
        <v>168.84105203078562</v>
      </c>
      <c r="T45" s="1">
        <v>26</v>
      </c>
    </row>
    <row r="46" spans="1:20" x14ac:dyDescent="0.3">
      <c r="A46" s="1">
        <v>27</v>
      </c>
      <c r="B46" s="1">
        <v>1734.1</v>
      </c>
      <c r="C46" s="1">
        <v>45755</v>
      </c>
      <c r="D46" s="1">
        <v>0</v>
      </c>
      <c r="E46" s="1">
        <v>48330</v>
      </c>
      <c r="F46" s="1">
        <f t="shared" si="0"/>
        <v>3.1044690061264908</v>
      </c>
      <c r="G46" s="1">
        <v>80</v>
      </c>
      <c r="H46" s="1">
        <f t="shared" si="1"/>
        <v>0.24835752049011928</v>
      </c>
      <c r="I46" s="1">
        <f t="shared" si="2"/>
        <v>47.042500000000004</v>
      </c>
      <c r="K46" s="1">
        <f>SQRT(1/(1+0.63*((F46+I46)/B12)^0.63))</f>
        <v>0.87119755779977559</v>
      </c>
      <c r="L46" s="1">
        <f>0.6136*B5*B3*B2^2*B4*M46</f>
        <v>1240.6455148568534</v>
      </c>
      <c r="M46" s="1">
        <f>2.01*(I46/B16/0.3048)^(2/B15)</f>
        <v>1.1186872328391189</v>
      </c>
      <c r="N46" s="1">
        <f>0.925*(1+1.7*B7*B14*K46)/(1+1.7*B8*B14)</f>
        <v>0.85541668186390607</v>
      </c>
      <c r="O46" s="1"/>
      <c r="P46" s="1">
        <f>L46*N46*H46*B17</f>
        <v>527.14821009821924</v>
      </c>
      <c r="Q46" s="1">
        <f t="shared" si="3"/>
        <v>263.57410504910962</v>
      </c>
      <c r="S46" s="1">
        <f t="shared" si="4"/>
        <v>169.80301915010992</v>
      </c>
      <c r="T46" s="1">
        <v>27</v>
      </c>
    </row>
    <row r="47" spans="1:20" x14ac:dyDescent="0.3">
      <c r="A47" s="3">
        <v>28</v>
      </c>
      <c r="B47" s="3">
        <v>1734.1</v>
      </c>
      <c r="C47" s="3">
        <v>45755</v>
      </c>
      <c r="D47" s="3">
        <v>1608.42</v>
      </c>
      <c r="E47" s="3">
        <v>48330</v>
      </c>
      <c r="F47" s="3">
        <f t="shared" si="0"/>
        <v>2.5780652556519978</v>
      </c>
      <c r="G47" s="3">
        <v>80</v>
      </c>
      <c r="H47" s="3">
        <f t="shared" si="1"/>
        <v>0.20624522045215984</v>
      </c>
      <c r="I47" s="3">
        <f t="shared" si="2"/>
        <v>47.042500000000004</v>
      </c>
      <c r="J47" s="3"/>
      <c r="K47" s="3">
        <f>SQRT(1/(1+0.63*((F47+I47)/B12)^0.63))</f>
        <v>0.87189404385099667</v>
      </c>
      <c r="L47" s="3">
        <f>0.6136*B5*B3*B2^2*B4*M47</f>
        <v>1240.6455148568534</v>
      </c>
      <c r="M47" s="3">
        <f>2.01*(I47/B16/0.3048)^(2/B15)</f>
        <v>1.1186872328391189</v>
      </c>
      <c r="N47" s="3">
        <f>0.925*(1+1.7*B7*B14*K47)/(1+1.7*B8*B14)</f>
        <v>0.85579294654997584</v>
      </c>
      <c r="O47" s="3"/>
      <c r="P47" s="3">
        <f>L47*N47*H47*B17</f>
        <v>437.95581909017557</v>
      </c>
      <c r="Q47" s="3">
        <f t="shared" si="3"/>
        <v>218.97790954508778</v>
      </c>
      <c r="S47" s="1">
        <f t="shared" si="4"/>
        <v>169.87770892533737</v>
      </c>
      <c r="T47" s="1">
        <v>28</v>
      </c>
    </row>
    <row r="48" spans="1:20" x14ac:dyDescent="0.3">
      <c r="A48" s="1">
        <v>29</v>
      </c>
      <c r="B48" s="1">
        <v>0</v>
      </c>
      <c r="C48" s="1">
        <v>48330</v>
      </c>
      <c r="D48" s="1">
        <v>1608.42</v>
      </c>
      <c r="E48" s="1">
        <v>48330</v>
      </c>
      <c r="F48" s="1">
        <f t="shared" si="0"/>
        <v>1.6084200000000002</v>
      </c>
      <c r="G48" s="1">
        <v>90</v>
      </c>
      <c r="H48" s="1">
        <f t="shared" si="1"/>
        <v>0.14475780000000002</v>
      </c>
      <c r="I48" s="1">
        <f t="shared" si="2"/>
        <v>48.33</v>
      </c>
      <c r="K48" s="1">
        <f>SQRT(1/(1+0.63*((F48+I48)/B12)^0.63))</f>
        <v>0.8714729647638586</v>
      </c>
      <c r="L48" s="1">
        <f>0.6136*B5*B3*B2^2*B4*M48</f>
        <v>1250.2535900538808</v>
      </c>
      <c r="M48" s="1">
        <f>2.01*(I48/B16/0.3048)^(2/B15)</f>
        <v>1.1273508123437874</v>
      </c>
      <c r="N48" s="1">
        <f>0.925*(1+1.7*B7*B14*K48)/(1+1.7*B8*B14)</f>
        <v>0.85556546576948544</v>
      </c>
      <c r="O48" s="1"/>
      <c r="P48" s="1">
        <f>L48*N48*H48*B17</f>
        <v>309.68725059393324</v>
      </c>
      <c r="Q48" s="1">
        <f t="shared" si="3"/>
        <v>154.84362529696662</v>
      </c>
      <c r="S48" s="1">
        <f t="shared" si="4"/>
        <v>192.54128311879558</v>
      </c>
      <c r="T48" s="1">
        <v>29</v>
      </c>
    </row>
    <row r="49" spans="1:22" x14ac:dyDescent="0.3">
      <c r="A49" s="1">
        <v>30</v>
      </c>
      <c r="B49" s="1">
        <v>0</v>
      </c>
      <c r="C49" s="1">
        <v>49459.78</v>
      </c>
      <c r="D49" s="1">
        <v>1608.42</v>
      </c>
      <c r="E49" s="1">
        <v>48330</v>
      </c>
      <c r="F49" s="1">
        <f t="shared" si="0"/>
        <v>1.9655578711398956</v>
      </c>
      <c r="G49" s="1">
        <v>90</v>
      </c>
      <c r="H49" s="1">
        <f t="shared" si="1"/>
        <v>0.1769002084025906</v>
      </c>
      <c r="I49" s="1">
        <f t="shared" si="2"/>
        <v>48.894890000000004</v>
      </c>
      <c r="K49" s="1">
        <f>SQRT(1/(1+0.63*((F49+I49)/B12)^0.63))</f>
        <v>0.87026049436888886</v>
      </c>
      <c r="L49" s="1">
        <f>0.6136*B5*B3*B2^2*B4*M49</f>
        <v>1254.4114755805126</v>
      </c>
      <c r="M49" s="1">
        <f>2.01*(I49/B16/0.3048)^(2/B15)</f>
        <v>1.1310999682457343</v>
      </c>
      <c r="N49" s="1">
        <f>0.925*(1+1.7*B7*B14*K49)/(1+1.7*B8*B14)</f>
        <v>0.8549104493599935</v>
      </c>
      <c r="O49" s="1"/>
      <c r="P49" s="1">
        <f>L49*N49*H49*B17</f>
        <v>379.41892039806021</v>
      </c>
      <c r="Q49" s="1">
        <f t="shared" si="3"/>
        <v>189.7094601990301</v>
      </c>
      <c r="S49" s="1">
        <f t="shared" si="4"/>
        <v>193.03370608875633</v>
      </c>
      <c r="T49" s="1">
        <v>30</v>
      </c>
    </row>
    <row r="50" spans="1:22" x14ac:dyDescent="0.3">
      <c r="A50" s="1">
        <v>31</v>
      </c>
      <c r="B50" s="1">
        <v>1608.42</v>
      </c>
      <c r="C50" s="1">
        <v>48330</v>
      </c>
      <c r="D50" s="1">
        <v>1502.28</v>
      </c>
      <c r="E50" s="1">
        <v>50515</v>
      </c>
      <c r="F50" s="1">
        <f t="shared" si="0"/>
        <v>2.1875764442871479</v>
      </c>
      <c r="G50" s="1">
        <v>90</v>
      </c>
      <c r="H50" s="1">
        <f t="shared" si="1"/>
        <v>0.19688187998584331</v>
      </c>
      <c r="I50" s="1">
        <f t="shared" si="2"/>
        <v>49.422499999999999</v>
      </c>
      <c r="K50" s="1">
        <f>SQRT(1/(1+0.63*((F50+I50)/B12)^0.63))</f>
        <v>0.86928440162148601</v>
      </c>
      <c r="L50" s="1">
        <f>0.6136*B5*B3*B2^2*B4*M50</f>
        <v>1258.2640840687793</v>
      </c>
      <c r="M50" s="1">
        <f>2.01*(I50/B16/0.3048)^(2/B15)</f>
        <v>1.134573856538031</v>
      </c>
      <c r="N50" s="1">
        <f>0.925*(1+1.7*B7*B14*K50)/(1+1.7*B8*B14)</f>
        <v>0.8543831319348526</v>
      </c>
      <c r="O50" s="1"/>
      <c r="P50" s="1">
        <f>L50*N50*H50*B17</f>
        <v>423.31163853778622</v>
      </c>
      <c r="Q50" s="1">
        <f t="shared" si="3"/>
        <v>211.65581926889311</v>
      </c>
      <c r="S50" s="1">
        <f t="shared" si="4"/>
        <v>193.50712961060805</v>
      </c>
      <c r="T50" s="1">
        <v>31</v>
      </c>
    </row>
    <row r="51" spans="1:22" x14ac:dyDescent="0.3">
      <c r="A51" s="1">
        <v>32</v>
      </c>
      <c r="B51" s="1">
        <v>1502.28</v>
      </c>
      <c r="C51" s="1">
        <v>50515</v>
      </c>
      <c r="D51" s="1">
        <v>0</v>
      </c>
      <c r="E51" s="1">
        <v>49459.78</v>
      </c>
      <c r="F51" s="1">
        <f t="shared" si="0"/>
        <v>1.8358470651990604</v>
      </c>
      <c r="G51" s="1">
        <v>90</v>
      </c>
      <c r="H51" s="1">
        <f t="shared" si="1"/>
        <v>0.16522623586791543</v>
      </c>
      <c r="I51" s="1">
        <f t="shared" si="2"/>
        <v>49.987389999999998</v>
      </c>
      <c r="K51" s="1">
        <f>SQRT(1/(1+0.63*((F51+I51)/B12)^0.63))</f>
        <v>0.86900840135754986</v>
      </c>
      <c r="L51" s="1">
        <f>0.6136*B5*B3*B2^2*B4*M51</f>
        <v>1262.3564835193267</v>
      </c>
      <c r="M51" s="1">
        <f>2.01*(I51/B16/0.3048)^(2/B15)</f>
        <v>1.1382639637944405</v>
      </c>
      <c r="N51" s="1">
        <f>0.925*(1+1.7*B7*B14*K51)/(1+1.7*B8*B14)</f>
        <v>0.85423402750916755</v>
      </c>
      <c r="O51" s="1"/>
      <c r="P51" s="1">
        <f>L51*N51*H51*B17</f>
        <v>356.34271674221043</v>
      </c>
      <c r="Q51" s="1">
        <f t="shared" si="3"/>
        <v>178.17135837110521</v>
      </c>
      <c r="S51" s="1">
        <f t="shared" si="4"/>
        <v>194.10261535242441</v>
      </c>
      <c r="T51" s="1">
        <v>32</v>
      </c>
    </row>
    <row r="52" spans="1:22" x14ac:dyDescent="0.3">
      <c r="A52" s="1">
        <v>33</v>
      </c>
      <c r="B52" s="1">
        <v>0</v>
      </c>
      <c r="C52" s="1">
        <v>51647.51</v>
      </c>
      <c r="D52" s="1">
        <v>1502.28</v>
      </c>
      <c r="E52" s="1">
        <v>50515</v>
      </c>
      <c r="F52" s="1">
        <f t="shared" si="0"/>
        <v>1.8813357219008002</v>
      </c>
      <c r="G52" s="1">
        <v>90</v>
      </c>
      <c r="H52" s="1">
        <f t="shared" si="1"/>
        <v>0.16932021497107203</v>
      </c>
      <c r="I52" s="1">
        <f t="shared" si="2"/>
        <v>51.081255000000006</v>
      </c>
      <c r="K52" s="1">
        <f>SQRT(1/(1+0.63*((F52+I52)/B12)^0.63))</f>
        <v>0.867544632731719</v>
      </c>
      <c r="L52" s="1">
        <f>0.6136*B5*B3*B2^2*B4*M52</f>
        <v>1270.188109056756</v>
      </c>
      <c r="M52" s="1">
        <f>2.01*(I52/B16/0.3048)^(2/B15)</f>
        <v>1.14532572269026</v>
      </c>
      <c r="N52" s="1">
        <f>0.925*(1+1.7*B7*B14*K52)/(1+1.7*B8*B14)</f>
        <v>0.85344325152519596</v>
      </c>
      <c r="O52" s="1"/>
      <c r="P52" s="1">
        <f>L52*N52*H52*B17</f>
        <v>367.09756029898205</v>
      </c>
      <c r="Q52" s="1">
        <f t="shared" si="3"/>
        <v>183.54878014949102</v>
      </c>
      <c r="S52" s="1">
        <f t="shared" si="4"/>
        <v>195.12602457156689</v>
      </c>
      <c r="T52" s="1">
        <v>33</v>
      </c>
    </row>
    <row r="53" spans="1:22" x14ac:dyDescent="0.3">
      <c r="A53" s="1">
        <v>34</v>
      </c>
      <c r="B53" s="1">
        <v>0</v>
      </c>
      <c r="C53" s="1">
        <v>51647.51</v>
      </c>
      <c r="D53" s="1">
        <v>1396.14</v>
      </c>
      <c r="E53" s="1">
        <v>52700</v>
      </c>
      <c r="F53" s="1">
        <f t="shared" si="0"/>
        <v>1.7484113073587679</v>
      </c>
      <c r="G53" s="1">
        <v>90</v>
      </c>
      <c r="H53" s="1">
        <f t="shared" si="1"/>
        <v>0.1573570176622891</v>
      </c>
      <c r="I53" s="1">
        <f t="shared" si="2"/>
        <v>52.173755000000007</v>
      </c>
      <c r="K53" s="1">
        <f>SQRT(1/(1+0.63*((F53+I53)/B12)^0.63))</f>
        <v>0.86632650932191713</v>
      </c>
      <c r="L53" s="1">
        <f>0.6136*B5*B3*B2^2*B4*M53</f>
        <v>1277.8912901701053</v>
      </c>
      <c r="M53" s="1">
        <f>2.01*(I53/B16/0.3048)^(2/B15)</f>
        <v>1.1522716635416608</v>
      </c>
      <c r="N53" s="1">
        <f>0.925*(1+1.7*B7*B14*K53)/(1+1.7*B8*B14)</f>
        <v>0.85278518117105229</v>
      </c>
      <c r="O53" s="1"/>
      <c r="P53" s="1">
        <f>L53*N53*H53*B17</f>
        <v>342.96489315596148</v>
      </c>
      <c r="Q53" s="1">
        <f t="shared" si="3"/>
        <v>171.48244657798074</v>
      </c>
      <c r="S53" s="1">
        <f t="shared" si="4"/>
        <v>196.15801597283215</v>
      </c>
      <c r="T53" s="1">
        <v>34</v>
      </c>
    </row>
    <row r="54" spans="1:22" x14ac:dyDescent="0.3">
      <c r="A54" s="1">
        <v>35</v>
      </c>
      <c r="B54" s="1">
        <v>1502.28</v>
      </c>
      <c r="C54" s="1">
        <v>50515</v>
      </c>
      <c r="D54" s="1">
        <v>1396.14</v>
      </c>
      <c r="E54" s="1">
        <v>52700</v>
      </c>
      <c r="F54" s="1">
        <f t="shared" si="0"/>
        <v>2.1875764442871479</v>
      </c>
      <c r="G54" s="1">
        <v>90</v>
      </c>
      <c r="H54" s="1">
        <f t="shared" si="1"/>
        <v>0.19688187998584331</v>
      </c>
      <c r="I54" s="1">
        <f t="shared" si="2"/>
        <v>51.607500000000002</v>
      </c>
      <c r="K54" s="1">
        <f>SQRT(1/(1+0.63*((F54+I54)/B12)^0.63))</f>
        <v>0.86648708468495583</v>
      </c>
      <c r="L54" s="1">
        <f>0.6136*B5*B3*B2^2*B4*M54</f>
        <v>1273.9131833584843</v>
      </c>
      <c r="M54" s="1">
        <f>2.01*(I54/B16/0.3048)^(2/B15)</f>
        <v>1.1486846136972544</v>
      </c>
      <c r="N54" s="1">
        <f>0.925*(1+1.7*B7*B14*K54)/(1+1.7*B8*B14)</f>
        <v>0.852871929266665</v>
      </c>
      <c r="O54" s="1"/>
      <c r="P54" s="1">
        <f>L54*N54*H54*B17</f>
        <v>427.81833779862723</v>
      </c>
      <c r="Q54" s="1">
        <f t="shared" si="3"/>
        <v>213.90916889931361</v>
      </c>
      <c r="S54" s="1">
        <f t="shared" si="4"/>
        <v>195.56726299365403</v>
      </c>
      <c r="T54" s="1">
        <v>35</v>
      </c>
    </row>
    <row r="55" spans="1:22" x14ac:dyDescent="0.3">
      <c r="A55" s="1">
        <v>36</v>
      </c>
      <c r="B55" s="1">
        <v>0</v>
      </c>
      <c r="C55" s="1">
        <v>53835.67</v>
      </c>
      <c r="D55" s="1">
        <v>1396.14</v>
      </c>
      <c r="E55" s="1">
        <v>52700</v>
      </c>
      <c r="F55" s="1">
        <f t="shared" si="0"/>
        <v>1.7997092122062377</v>
      </c>
      <c r="G55" s="1">
        <v>90</v>
      </c>
      <c r="H55" s="1">
        <f t="shared" si="1"/>
        <v>0.16197382909856139</v>
      </c>
      <c r="I55" s="1">
        <f t="shared" si="2"/>
        <v>53.267834999999998</v>
      </c>
      <c r="K55" s="1">
        <f>SQRT(1/(1+0.63*((F55+I55)/B12)^0.63))</f>
        <v>0.86488959318649139</v>
      </c>
      <c r="L55" s="1">
        <f>0.6136*B5*B3*B2^2*B4*M55</f>
        <v>1285.4909959986558</v>
      </c>
      <c r="M55" s="1">
        <f>2.01*(I55/B16/0.3048)^(2/B15)</f>
        <v>1.1591243009646182</v>
      </c>
      <c r="N55" s="1">
        <f>0.925*(1+1.7*B7*B14*K55)/(1+1.7*B8*B14)</f>
        <v>0.85200891178610694</v>
      </c>
      <c r="O55" s="1"/>
      <c r="P55" s="1">
        <f>L55*N55*H55*B17</f>
        <v>354.80360286584829</v>
      </c>
      <c r="Q55" s="1">
        <f t="shared" si="3"/>
        <v>177.40180143292415</v>
      </c>
      <c r="S55" s="1">
        <f t="shared" si="4"/>
        <v>197.14496123009764</v>
      </c>
      <c r="T55" s="1">
        <v>36</v>
      </c>
    </row>
    <row r="56" spans="1:22" x14ac:dyDescent="0.3">
      <c r="A56" s="1">
        <v>37</v>
      </c>
      <c r="B56" s="1">
        <v>1396.14</v>
      </c>
      <c r="C56" s="1">
        <v>52700</v>
      </c>
      <c r="D56" s="1">
        <v>1290</v>
      </c>
      <c r="E56" s="1">
        <v>54885</v>
      </c>
      <c r="F56" s="1">
        <f t="shared" si="0"/>
        <v>2.1875764442871479</v>
      </c>
      <c r="G56" s="1">
        <v>90</v>
      </c>
      <c r="H56" s="1">
        <f t="shared" si="1"/>
        <v>0.19688187998584331</v>
      </c>
      <c r="I56" s="1">
        <f t="shared" si="2"/>
        <v>53.792500000000004</v>
      </c>
      <c r="K56" s="1">
        <f>SQRT(1/(1+0.63*((F56+I56)/B12)^0.63))</f>
        <v>0.86375774273222805</v>
      </c>
      <c r="L56" s="1">
        <f>0.6136*B5*B3*B2^2*B4*M56</f>
        <v>1289.095920737798</v>
      </c>
      <c r="M56" s="1">
        <f>2.01*(I56/B16/0.3048)^(2/B15)</f>
        <v>1.1623748533848957</v>
      </c>
      <c r="N56" s="1">
        <f>0.925*(1+1.7*B7*B14*K56)/(1+1.7*B8*B14)</f>
        <v>0.85139744892176894</v>
      </c>
      <c r="O56" s="1"/>
      <c r="P56" s="1">
        <f>L56*N56*H56*B17</f>
        <v>432.16871224078238</v>
      </c>
      <c r="Q56" s="1">
        <f t="shared" si="3"/>
        <v>216.08435612039119</v>
      </c>
      <c r="S56" s="1">
        <f t="shared" si="4"/>
        <v>197.55593609969165</v>
      </c>
      <c r="T56" s="1">
        <v>37</v>
      </c>
    </row>
    <row r="57" spans="1:22" x14ac:dyDescent="0.3">
      <c r="A57" s="1">
        <v>38</v>
      </c>
      <c r="B57" s="1">
        <v>0</v>
      </c>
      <c r="C57" s="1">
        <v>53835.67</v>
      </c>
      <c r="D57" s="1">
        <v>1290</v>
      </c>
      <c r="E57" s="1">
        <v>54885</v>
      </c>
      <c r="F57" s="1">
        <f t="shared" si="0"/>
        <v>1.6628870824262254</v>
      </c>
      <c r="G57" s="1">
        <v>90</v>
      </c>
      <c r="H57" s="1">
        <f t="shared" si="1"/>
        <v>0.14965983741836031</v>
      </c>
      <c r="I57" s="1">
        <f t="shared" si="2"/>
        <v>54.360334999999999</v>
      </c>
      <c r="K57" s="1">
        <f>SQRT(1/(1+0.63*((F57+I57)/B12)^0.63))</f>
        <v>0.86370450676495103</v>
      </c>
      <c r="L57" s="1">
        <f>0.6136*B5*B3*B2^2*B4*M57</f>
        <v>1292.9692736970603</v>
      </c>
      <c r="M57" s="1">
        <f>2.01*(I57/B16/0.3048)^(2/B15)</f>
        <v>1.1658674469194044</v>
      </c>
      <c r="N57" s="1">
        <f>0.925*(1+1.7*B7*B14*K57)/(1+1.7*B8*B14)</f>
        <v>0.8513686891002622</v>
      </c>
      <c r="O57" s="1"/>
      <c r="P57" s="1">
        <f>L57*N57*H57*B17</f>
        <v>329.48916912286865</v>
      </c>
      <c r="Q57" s="1">
        <f t="shared" si="3"/>
        <v>164.74458456143432</v>
      </c>
      <c r="S57" s="1">
        <f t="shared" si="4"/>
        <v>198.14284000698916</v>
      </c>
      <c r="T57" s="1">
        <v>38</v>
      </c>
    </row>
    <row r="58" spans="1:22" x14ac:dyDescent="0.3">
      <c r="A58" s="3">
        <v>39</v>
      </c>
      <c r="B58" s="3">
        <v>0</v>
      </c>
      <c r="C58" s="3">
        <v>54885</v>
      </c>
      <c r="D58" s="3">
        <v>1290</v>
      </c>
      <c r="E58" s="3">
        <v>54885</v>
      </c>
      <c r="F58" s="3">
        <f t="shared" si="0"/>
        <v>1.29</v>
      </c>
      <c r="G58" s="3">
        <v>60</v>
      </c>
      <c r="H58" s="3">
        <f t="shared" si="1"/>
        <v>7.740000000000001E-2</v>
      </c>
      <c r="I58" s="3">
        <f t="shared" si="2"/>
        <v>54.884999999999998</v>
      </c>
      <c r="J58" s="3"/>
      <c r="K58" s="3">
        <f>SQRT(1/(1+0.63*((F58+I58)/B12)^0.63))</f>
        <v>0.86351743156188754</v>
      </c>
      <c r="L58" s="3">
        <f>0.6136*B5*B3*B2^2*B4*M58</f>
        <v>1296.5225481942259</v>
      </c>
      <c r="M58" s="3">
        <f>2.01*(I58/B16/0.3048)^(2/B15)</f>
        <v>1.1690714264342223</v>
      </c>
      <c r="N58" s="3">
        <f>0.925*(1+1.7*B7*B14*K58)/(1+1.7*B8*B14)</f>
        <v>0.85126762491896413</v>
      </c>
      <c r="O58" s="3"/>
      <c r="P58" s="3">
        <f>L58*N58*H58*B17</f>
        <v>170.85085135550219</v>
      </c>
      <c r="Q58" s="3">
        <f t="shared" si="3"/>
        <v>85.425425677751093</v>
      </c>
      <c r="S58" s="1">
        <f t="shared" si="4"/>
        <v>132.44252043062184</v>
      </c>
      <c r="T58" s="1">
        <v>39</v>
      </c>
    </row>
    <row r="59" spans="1:22" x14ac:dyDescent="0.3">
      <c r="A59" s="2">
        <v>40</v>
      </c>
      <c r="B59" s="2">
        <v>1290</v>
      </c>
      <c r="C59" s="2">
        <v>54885</v>
      </c>
      <c r="D59" s="2">
        <v>0</v>
      </c>
      <c r="E59" s="2">
        <v>57460</v>
      </c>
      <c r="F59" s="2">
        <f t="shared" si="0"/>
        <v>2.8800564230584098</v>
      </c>
      <c r="G59" s="2">
        <v>60</v>
      </c>
      <c r="H59" s="2">
        <f t="shared" si="1"/>
        <v>0.17280338538350459</v>
      </c>
      <c r="I59" s="2">
        <f t="shared" si="2"/>
        <v>56.172499999999999</v>
      </c>
      <c r="J59" s="2"/>
      <c r="K59" s="2">
        <f>SQRT(1/(1+0.63*((F59+I59)/B12)^0.63))</f>
        <v>0.86002769013558478</v>
      </c>
      <c r="L59" s="2">
        <f>0.6136*B5*B3*B2^2*B4*M59</f>
        <v>1305.1404234909342</v>
      </c>
      <c r="M59" s="2">
        <f>2.01*(I59/B16/0.3048)^(2/B15)</f>
        <v>1.1768421449458186</v>
      </c>
      <c r="N59" s="2">
        <f>0.925*(1+1.7*B7*B14*K59)/(1+1.7*B8*B14)</f>
        <v>0.84938235175386645</v>
      </c>
      <c r="O59" s="2"/>
      <c r="P59" s="2">
        <f>L59*N59*H59*B17</f>
        <v>383.12696235324222</v>
      </c>
      <c r="Q59" s="2">
        <f t="shared" si="3"/>
        <v>191.56348117662111</v>
      </c>
      <c r="S59" s="1">
        <f t="shared" si="4"/>
        <v>133.02758907285204</v>
      </c>
      <c r="T59" s="1">
        <v>40</v>
      </c>
      <c r="V59" t="s">
        <v>28</v>
      </c>
    </row>
    <row r="60" spans="1:22" x14ac:dyDescent="0.3">
      <c r="A60" s="2">
        <v>41</v>
      </c>
      <c r="B60" s="2">
        <v>1290</v>
      </c>
      <c r="C60" s="2">
        <v>54885</v>
      </c>
      <c r="D60" s="2">
        <v>4440</v>
      </c>
      <c r="E60" s="2">
        <v>59135</v>
      </c>
      <c r="F60" s="2">
        <f t="shared" si="0"/>
        <v>5.2900850654786264</v>
      </c>
      <c r="G60" s="2">
        <v>60</v>
      </c>
      <c r="H60" s="2">
        <f t="shared" si="1"/>
        <v>0.31740510392871762</v>
      </c>
      <c r="I60" s="2">
        <f t="shared" si="2"/>
        <v>57.01</v>
      </c>
      <c r="J60" s="2"/>
      <c r="K60" s="2">
        <f>SQRT(1/(1+0.63*((F60+I60)/B12)^0.63))</f>
        <v>0.85621291244348074</v>
      </c>
      <c r="L60" s="2">
        <f>0.6136*B5*B3*B2^2*B4*M60</f>
        <v>1310.6707549281523</v>
      </c>
      <c r="M60" s="2">
        <f>2.01*(I60/B16/0.3048)^(2/B15)</f>
        <v>1.1818288321970103</v>
      </c>
      <c r="N60" s="2">
        <f>0.925*(1+1.7*B7*B14*K60)/(1+1.7*B8*B14)</f>
        <v>0.84732148330111234</v>
      </c>
      <c r="O60" s="2"/>
      <c r="P60" s="2">
        <f>L60*N60*H60*B17</f>
        <v>704.99449953283704</v>
      </c>
      <c r="Q60" s="2">
        <f t="shared" si="3"/>
        <v>352.49724976641852</v>
      </c>
      <c r="S60" s="1">
        <f t="shared" si="4"/>
        <v>133.26713858221328</v>
      </c>
      <c r="T60" s="1">
        <v>41</v>
      </c>
      <c r="V60" t="s">
        <v>30</v>
      </c>
    </row>
    <row r="61" spans="1:22" x14ac:dyDescent="0.3">
      <c r="A61" s="2">
        <v>42</v>
      </c>
      <c r="B61" s="2">
        <v>0</v>
      </c>
      <c r="C61" s="2">
        <v>57460</v>
      </c>
      <c r="D61" s="2">
        <v>3198.5</v>
      </c>
      <c r="E61" s="2">
        <v>57460</v>
      </c>
      <c r="F61" s="2">
        <f t="shared" si="0"/>
        <v>3.1985000000000001</v>
      </c>
      <c r="G61" s="2">
        <v>60</v>
      </c>
      <c r="H61" s="2">
        <f t="shared" si="1"/>
        <v>0.19191</v>
      </c>
      <c r="I61" s="2">
        <f t="shared" si="2"/>
        <v>57.46</v>
      </c>
      <c r="J61" s="2"/>
      <c r="K61" s="2">
        <f>SQRT(1/(1+0.63*((F61+I61)/B12)^0.63))</f>
        <v>0.8581254309375701</v>
      </c>
      <c r="L61" s="2">
        <f>0.6136*B5*B3*B2^2*B4*M61</f>
        <v>1313.6183411455149</v>
      </c>
      <c r="M61" s="2">
        <f>2.01*(I61/B16/0.3048)^(2/B15)</f>
        <v>1.1844866639705258</v>
      </c>
      <c r="N61" s="2">
        <f>0.925*(1+1.7*B7*B14*K61)/(1+1.7*B8*B14)</f>
        <v>0.84835468873217457</v>
      </c>
      <c r="O61" s="2"/>
      <c r="P61" s="2">
        <f>L61*N61*H61*B17</f>
        <v>427.73448853330069</v>
      </c>
      <c r="Q61" s="2">
        <f t="shared" si="3"/>
        <v>213.86724426665035</v>
      </c>
      <c r="S61" s="1">
        <f t="shared" si="4"/>
        <v>133.72971346984548</v>
      </c>
      <c r="T61" s="1">
        <v>42</v>
      </c>
    </row>
    <row r="62" spans="1:22" x14ac:dyDescent="0.3">
      <c r="A62" s="2">
        <v>43</v>
      </c>
      <c r="B62" s="2">
        <v>4440</v>
      </c>
      <c r="C62" s="2">
        <v>59135</v>
      </c>
      <c r="D62" s="2">
        <v>0</v>
      </c>
      <c r="E62" s="2">
        <v>57460</v>
      </c>
      <c r="F62" s="2">
        <f t="shared" si="0"/>
        <v>4.7454425504898907</v>
      </c>
      <c r="G62" s="2">
        <v>60</v>
      </c>
      <c r="H62" s="2">
        <f t="shared" si="1"/>
        <v>0.28472655302939348</v>
      </c>
      <c r="I62" s="2">
        <f t="shared" si="2"/>
        <v>58.297499999999999</v>
      </c>
      <c r="J62" s="2"/>
      <c r="K62" s="2">
        <f>SQRT(1/(1+0.63*((F62+I62)/B12)^0.63))</f>
        <v>0.85535774342721937</v>
      </c>
      <c r="L62" s="2">
        <f>0.6136*B5*B3*B2^2*B4*M62</f>
        <v>1319.0605158252611</v>
      </c>
      <c r="M62" s="2">
        <f>2.01*(I62/B16/0.3048)^(2/B15)</f>
        <v>1.1893938604744481</v>
      </c>
      <c r="N62" s="2">
        <f>0.925*(1+1.7*B7*B14*K62)/(1+1.7*B8*B14)</f>
        <v>0.84685949285510687</v>
      </c>
      <c r="O62" s="2"/>
      <c r="P62" s="2">
        <f>L62*N62*H62*B17</f>
        <v>636.11267134683646</v>
      </c>
      <c r="Q62" s="2">
        <f t="shared" si="3"/>
        <v>318.05633567341823</v>
      </c>
      <c r="S62" s="1">
        <f t="shared" si="4"/>
        <v>134.04707033723716</v>
      </c>
      <c r="T62" s="1">
        <v>43</v>
      </c>
    </row>
    <row r="63" spans="1:22" x14ac:dyDescent="0.3">
      <c r="A63" s="2">
        <v>44</v>
      </c>
      <c r="B63" s="2">
        <v>3198.5</v>
      </c>
      <c r="C63" s="2">
        <v>57460</v>
      </c>
      <c r="D63" s="2">
        <v>11971</v>
      </c>
      <c r="E63" s="2">
        <v>54885</v>
      </c>
      <c r="F63" s="2">
        <f t="shared" si="0"/>
        <v>9.1426134802910717</v>
      </c>
      <c r="G63" s="2">
        <v>60</v>
      </c>
      <c r="H63" s="2">
        <f t="shared" si="1"/>
        <v>0.54855680881746438</v>
      </c>
      <c r="I63" s="2">
        <f t="shared" si="2"/>
        <v>56.172499999999999</v>
      </c>
      <c r="J63" s="2"/>
      <c r="K63" s="2">
        <f>SQRT(1/(1+0.63*((F63+I63)/B12)^0.63))</f>
        <v>0.8527804673773377</v>
      </c>
      <c r="L63" s="2">
        <f>0.6136*B5*B3*B2^2*B4*M63</f>
        <v>1305.1404234909342</v>
      </c>
      <c r="M63" s="2">
        <f>2.01*(I63/B16/0.3048)^(2/B15)</f>
        <v>1.1768421449458186</v>
      </c>
      <c r="N63" s="2">
        <f>0.925*(1+1.7*B7*B14*K63)/(1+1.7*B8*B14)</f>
        <v>0.84546716351538309</v>
      </c>
      <c r="O63" s="2"/>
      <c r="P63" s="2">
        <f>L63*N63*H63*B17</f>
        <v>1210.6137206688086</v>
      </c>
      <c r="Q63" s="2">
        <f t="shared" si="3"/>
        <v>605.30686033440429</v>
      </c>
      <c r="S63" s="1">
        <f t="shared" si="4"/>
        <v>132.41440462057753</v>
      </c>
      <c r="T63" s="1">
        <v>44</v>
      </c>
    </row>
    <row r="64" spans="1:22" x14ac:dyDescent="0.3">
      <c r="A64" s="2">
        <v>45</v>
      </c>
      <c r="B64" s="2">
        <v>1290</v>
      </c>
      <c r="C64" s="2">
        <v>54885</v>
      </c>
      <c r="D64" s="2">
        <v>11971</v>
      </c>
      <c r="E64" s="2">
        <v>54885</v>
      </c>
      <c r="F64" s="2">
        <f t="shared" si="0"/>
        <v>10.681000000000001</v>
      </c>
      <c r="G64" s="2">
        <v>60</v>
      </c>
      <c r="H64" s="2">
        <f t="shared" si="1"/>
        <v>0.64085999999999999</v>
      </c>
      <c r="I64" s="2">
        <f t="shared" si="2"/>
        <v>54.884999999999998</v>
      </c>
      <c r="J64" s="2"/>
      <c r="K64" s="2">
        <f>SQRT(1/(1+0.63*((F64+I64)/B12)^0.63))</f>
        <v>0.85249935635876717</v>
      </c>
      <c r="L64" s="2">
        <f>0.6136*B5*B3*B2^2*B4*M64</f>
        <v>1296.5225481942259</v>
      </c>
      <c r="M64" s="2">
        <f>2.01*(I64/B16/0.3048)^(2/B15)</f>
        <v>1.1690714264342223</v>
      </c>
      <c r="N64" s="2">
        <f>0.925*(1+1.7*B7*B14*K64)/(1+1.7*B8*B14)</f>
        <v>0.84531529809185069</v>
      </c>
      <c r="O64" s="2"/>
      <c r="P64" s="2">
        <f>L64*N64*H64*B17</f>
        <v>1404.7271097085106</v>
      </c>
      <c r="Q64" s="2">
        <f t="shared" si="3"/>
        <v>702.36355485425531</v>
      </c>
      <c r="S64" s="1">
        <f t="shared" si="4"/>
        <v>131.51644131715295</v>
      </c>
      <c r="T64" s="1">
        <v>45</v>
      </c>
    </row>
    <row r="65" spans="1:22" x14ac:dyDescent="0.3">
      <c r="A65" s="2">
        <v>46</v>
      </c>
      <c r="B65" s="2">
        <v>1608.42</v>
      </c>
      <c r="C65" s="2">
        <v>48330</v>
      </c>
      <c r="D65" s="2">
        <v>12783.1</v>
      </c>
      <c r="E65" s="2">
        <v>45755</v>
      </c>
      <c r="F65" s="2">
        <f t="shared" si="0"/>
        <v>11.467523625543572</v>
      </c>
      <c r="G65" s="2">
        <v>80</v>
      </c>
      <c r="H65" s="2">
        <f t="shared" si="1"/>
        <v>0.91740189004348582</v>
      </c>
      <c r="I65" s="2">
        <f t="shared" si="2"/>
        <v>47.042500000000004</v>
      </c>
      <c r="J65" s="2"/>
      <c r="K65" s="2">
        <f>SQRT(1/(1+0.63*((F65+I65)/B12)^0.63))</f>
        <v>0.86067752717850421</v>
      </c>
      <c r="L65" s="2">
        <f>0.6136*B5*B3*B2^2*B4*M65</f>
        <v>1240.6455148568534</v>
      </c>
      <c r="M65" s="2">
        <f>2.01*(I65/B16/0.3048)^(2/B15)</f>
        <v>1.1186872328391189</v>
      </c>
      <c r="N65" s="2">
        <f>0.925*(1+1.7*B7*B14*K65)/(1+1.7*B8*B14)</f>
        <v>0.84973341511044298</v>
      </c>
      <c r="O65" s="2"/>
      <c r="P65" s="2">
        <f>L65*N65*H65*B17</f>
        <v>1934.2830802106919</v>
      </c>
      <c r="Q65" s="2">
        <f t="shared" si="3"/>
        <v>967.14154010534594</v>
      </c>
      <c r="S65" s="1">
        <f t="shared" si="4"/>
        <v>168.67487204492284</v>
      </c>
      <c r="T65" s="1">
        <v>46</v>
      </c>
    </row>
    <row r="66" spans="1:22" x14ac:dyDescent="0.3">
      <c r="A66" s="2">
        <v>47</v>
      </c>
      <c r="B66" s="2">
        <v>1734.1</v>
      </c>
      <c r="C66" s="2">
        <v>45755</v>
      </c>
      <c r="D66" s="2">
        <v>12783.1</v>
      </c>
      <c r="E66" s="2">
        <v>45755</v>
      </c>
      <c r="F66" s="2">
        <f t="shared" si="0"/>
        <v>11.048999999999999</v>
      </c>
      <c r="G66" s="2">
        <v>80</v>
      </c>
      <c r="H66" s="2">
        <f t="shared" si="1"/>
        <v>0.88391999999999993</v>
      </c>
      <c r="I66" s="2">
        <f t="shared" si="2"/>
        <v>45.755000000000003</v>
      </c>
      <c r="J66" s="2"/>
      <c r="K66" s="2">
        <f>SQRT(1/(1+0.63*((F66+I66)/B12)^0.63))</f>
        <v>0.86274542466412441</v>
      </c>
      <c r="L66" s="2">
        <f>0.6136*B5*B3*B2^2*B4*M66</f>
        <v>1230.8477291043332</v>
      </c>
      <c r="M66" s="2">
        <f>2.01*(I66/B16/0.3048)^(2/B15)</f>
        <v>1.1098525917589857</v>
      </c>
      <c r="N66" s="2">
        <f>0.925*(1+1.7*B7*B14*K66)/(1+1.7*B8*B14)</f>
        <v>0.85085056138621851</v>
      </c>
      <c r="O66" s="2"/>
      <c r="P66" s="2">
        <f>L66*N66*H66*B17</f>
        <v>1851.4013441226068</v>
      </c>
      <c r="Q66" s="2">
        <f t="shared" si="3"/>
        <v>925.70067206130341</v>
      </c>
      <c r="S66" s="1">
        <f t="shared" si="4"/>
        <v>167.56279700629983</v>
      </c>
      <c r="T66" s="1">
        <v>47</v>
      </c>
    </row>
    <row r="67" spans="1:22" x14ac:dyDescent="0.3">
      <c r="A67" s="2">
        <v>48</v>
      </c>
      <c r="B67" s="2">
        <v>2052.5</v>
      </c>
      <c r="C67" s="2">
        <v>39230</v>
      </c>
      <c r="D67" s="2">
        <v>13838.2</v>
      </c>
      <c r="E67" s="2">
        <v>36655</v>
      </c>
      <c r="F67" s="2">
        <f t="shared" si="0"/>
        <v>12.063720383447222</v>
      </c>
      <c r="G67" s="2">
        <v>110</v>
      </c>
      <c r="H67" s="2">
        <f t="shared" si="1"/>
        <v>1.3270092421791944</v>
      </c>
      <c r="I67" s="2">
        <f t="shared" si="2"/>
        <v>37.942500000000003</v>
      </c>
      <c r="J67" s="2"/>
      <c r="K67" s="2">
        <f>SQRT(1/(1+0.63*((F67+I67)/B12)^0.63))</f>
        <v>0.87138335324179306</v>
      </c>
      <c r="L67" s="2">
        <f>0.6136*B5*B3*B2^2*B4*M67</f>
        <v>1166.7348021012526</v>
      </c>
      <c r="M67" s="2">
        <f>2.01*(I67/B16/0.3048)^(2/B15)</f>
        <v>1.0520421116182761</v>
      </c>
      <c r="N67" s="2">
        <f>0.925*(1+1.7*B7*B14*K67)/(1+1.7*B8*B14)</f>
        <v>0.85551705467617056</v>
      </c>
      <c r="O67" s="2"/>
      <c r="P67" s="2">
        <f>L67*N67*H67*B17</f>
        <v>2649.1391283881185</v>
      </c>
      <c r="Q67" s="2">
        <f t="shared" si="3"/>
        <v>1324.5695641940592</v>
      </c>
      <c r="S67" s="1">
        <f t="shared" si="4"/>
        <v>219.59553472600666</v>
      </c>
      <c r="T67" s="1">
        <v>48</v>
      </c>
    </row>
    <row r="68" spans="1:22" x14ac:dyDescent="0.3">
      <c r="A68" s="2">
        <v>49</v>
      </c>
      <c r="B68" s="2">
        <v>2410.1999999999998</v>
      </c>
      <c r="C68" s="2">
        <v>36655</v>
      </c>
      <c r="D68" s="2">
        <v>13838.2</v>
      </c>
      <c r="E68" s="2">
        <v>36655</v>
      </c>
      <c r="F68" s="2">
        <f t="shared" si="0"/>
        <v>11.428000000000001</v>
      </c>
      <c r="G68" s="2">
        <v>110</v>
      </c>
      <c r="H68" s="2">
        <f t="shared" si="1"/>
        <v>1.2570800000000002</v>
      </c>
      <c r="I68" s="2">
        <f t="shared" si="2"/>
        <v>36.655000000000001</v>
      </c>
      <c r="J68" s="2"/>
      <c r="K68" s="2">
        <f>SQRT(1/(1+0.63*((F68+I68)/B12)^0.63))</f>
        <v>0.87395397087577509</v>
      </c>
      <c r="L68" s="2">
        <f>0.6136*B5*B3*B2^2*B4*M68</f>
        <v>1155.2833610865507</v>
      </c>
      <c r="M68" s="2">
        <f>2.01*(I68/B16/0.3048)^(2/B15)</f>
        <v>1.0417163733575485</v>
      </c>
      <c r="N68" s="2">
        <f>0.925*(1+1.7*B7*B14*K68)/(1+1.7*B8*B14)</f>
        <v>0.85690578692049824</v>
      </c>
      <c r="O68" s="2"/>
      <c r="P68" s="2">
        <f>L68*N68*H68*B17</f>
        <v>2488.9404551267689</v>
      </c>
      <c r="Q68" s="2">
        <f t="shared" si="3"/>
        <v>1244.4702275633845</v>
      </c>
      <c r="S68" s="1">
        <f t="shared" si="4"/>
        <v>217.79317948256639</v>
      </c>
      <c r="T68" s="1">
        <v>49</v>
      </c>
    </row>
    <row r="69" spans="1:22" x14ac:dyDescent="0.3">
      <c r="A69" s="1"/>
      <c r="B69" s="1"/>
      <c r="C69" s="1"/>
      <c r="D69" s="1"/>
      <c r="E69" s="1"/>
      <c r="F69" s="1"/>
      <c r="G69" s="1"/>
      <c r="H69" s="1"/>
      <c r="I69" s="1"/>
      <c r="K69" s="1"/>
      <c r="L69" s="1"/>
      <c r="M69" s="1"/>
      <c r="N69" s="1"/>
      <c r="O69" s="1"/>
      <c r="P69" s="1"/>
      <c r="Q69" s="1"/>
      <c r="S69" s="1"/>
    </row>
    <row r="70" spans="1:22" x14ac:dyDescent="0.3">
      <c r="S70" s="1"/>
    </row>
    <row r="71" spans="1:22" x14ac:dyDescent="0.3">
      <c r="A71" s="3">
        <v>40</v>
      </c>
      <c r="B71" s="3">
        <v>1290</v>
      </c>
      <c r="C71" s="3">
        <v>54885</v>
      </c>
      <c r="D71" s="3">
        <v>781.58820000000003</v>
      </c>
      <c r="E71" s="3">
        <v>57460</v>
      </c>
      <c r="F71" s="3">
        <f>SQRT((B71-D71)^2+(C71-E71)^2)*0.001</f>
        <v>2.6247109475862751</v>
      </c>
      <c r="G71" s="3">
        <v>60</v>
      </c>
      <c r="H71" s="3">
        <f>F71*G71*0.001</f>
        <v>0.15748265685517651</v>
      </c>
      <c r="I71" s="3">
        <f>(C71+E71)/2*0.001</f>
        <v>56.172499999999999</v>
      </c>
      <c r="J71" s="3"/>
      <c r="K71" s="3">
        <f>SQRT(1/(1+0.63*((F71+I71)/B12)^0.63))</f>
        <v>0.86033307902006062</v>
      </c>
      <c r="L71" s="3">
        <f>0.6136*B5*B3*B2^2*B4*M71</f>
        <v>1305.1404234909342</v>
      </c>
      <c r="M71" s="3">
        <f>2.01*(I71/B16/0.3048)^(2/B15)</f>
        <v>1.1768421449458186</v>
      </c>
      <c r="N71" s="3">
        <f>0.925*(1+1.7*B7*B14*K71)/(1+1.7*B8*B14)</f>
        <v>0.84954733287953998</v>
      </c>
      <c r="O71" s="3"/>
      <c r="P71" s="3">
        <f>L71*N71*H71*B17</f>
        <v>349.22678881566088</v>
      </c>
      <c r="Q71" s="3">
        <f>P71/2</f>
        <v>174.61339440783044</v>
      </c>
      <c r="S71" s="1">
        <f t="shared" si="4"/>
        <v>133.05342789719958</v>
      </c>
      <c r="T71" s="1">
        <v>40</v>
      </c>
      <c r="V71" t="s">
        <v>29</v>
      </c>
    </row>
    <row r="72" spans="1:22" x14ac:dyDescent="0.3">
      <c r="A72" s="3">
        <v>41</v>
      </c>
      <c r="B72" s="3">
        <v>0</v>
      </c>
      <c r="C72" s="3">
        <v>54885</v>
      </c>
      <c r="D72" s="3">
        <v>1290</v>
      </c>
      <c r="E72" s="3">
        <v>54885</v>
      </c>
      <c r="F72" s="3">
        <f>SQRT((B72-D72)^2+(C72-E72)^2)*0.001</f>
        <v>1.29</v>
      </c>
      <c r="G72" s="3">
        <v>60</v>
      </c>
      <c r="H72" s="3">
        <f>F72*G72*0.001</f>
        <v>7.740000000000001E-2</v>
      </c>
      <c r="I72" s="3">
        <f>(C72+E72)/2*0.001</f>
        <v>54.884999999999998</v>
      </c>
      <c r="J72" s="3"/>
      <c r="K72" s="3">
        <f>SQRT(1/(1+0.63*((F72+I72)/B12)^0.63))</f>
        <v>0.86351743156188754</v>
      </c>
      <c r="L72" s="3">
        <f>0.6136*B5*B3*B2^2*B4*M72</f>
        <v>1296.5225481942259</v>
      </c>
      <c r="M72" s="3">
        <f>2.01*(I72/B16/0.3048)^(2/B15)</f>
        <v>1.1690714264342223</v>
      </c>
      <c r="N72" s="3">
        <f>0.925*(1+1.7*B7*B14*K72)/(1+1.7*B8*B14)</f>
        <v>0.85126762491896413</v>
      </c>
      <c r="O72" s="3"/>
      <c r="P72" s="3">
        <f>L72*N72*H72*B17</f>
        <v>170.85085135550219</v>
      </c>
      <c r="Q72" s="3">
        <f>P72/2</f>
        <v>85.425425677751093</v>
      </c>
      <c r="S72" s="1">
        <f t="shared" si="4"/>
        <v>132.44252043062184</v>
      </c>
      <c r="T72" s="1">
        <v>41</v>
      </c>
      <c r="V72" t="s">
        <v>31</v>
      </c>
    </row>
    <row r="73" spans="1:22" x14ac:dyDescent="0.3">
      <c r="A73">
        <v>42</v>
      </c>
      <c r="B73" s="1">
        <v>781.58820000000003</v>
      </c>
      <c r="C73" s="1">
        <v>57460</v>
      </c>
      <c r="D73">
        <v>-781.58820000000003</v>
      </c>
      <c r="E73">
        <v>57460</v>
      </c>
      <c r="F73" s="1">
        <f>SQRT((B73-D73)^2+(C73-E73)^2)*0.001</f>
        <v>1.5631764000000001</v>
      </c>
      <c r="G73" s="1">
        <v>60</v>
      </c>
      <c r="H73" s="1">
        <f>F73*G73*0.001</f>
        <v>9.379058400000001E-2</v>
      </c>
      <c r="I73" s="1">
        <f>(C73+E73)/2*0.001</f>
        <v>57.46</v>
      </c>
      <c r="K73" s="1">
        <f>SQRT(1/(1+0.63*((F73+I73)/B12)^0.63))</f>
        <v>0.86006278669312619</v>
      </c>
      <c r="L73" s="1">
        <f>0.6136*B5*B3*B2^2*B4*M73</f>
        <v>1313.6183411455149</v>
      </c>
      <c r="M73" s="1">
        <f>2.01*(I73/B16/0.3048)^(2/B15)</f>
        <v>1.1844866639705258</v>
      </c>
      <c r="N73" s="1">
        <f>0.925*(1+1.7*B7*B14*K73)/(1+1.7*B8*B14)</f>
        <v>0.84940131206927016</v>
      </c>
      <c r="O73" s="1"/>
      <c r="P73" s="1">
        <f>L73*N73*H73*B17</f>
        <v>209.30103059698163</v>
      </c>
      <c r="Q73" s="1">
        <f>P73/2</f>
        <v>104.65051529849082</v>
      </c>
      <c r="S73" s="1">
        <f t="shared" si="4"/>
        <v>133.89469710327103</v>
      </c>
      <c r="T73" s="1">
        <v>42</v>
      </c>
    </row>
    <row r="74" spans="1:22" x14ac:dyDescent="0.3">
      <c r="A74">
        <v>43</v>
      </c>
      <c r="B74" s="1">
        <v>781.58820000000003</v>
      </c>
      <c r="C74" s="1">
        <v>57460</v>
      </c>
      <c r="D74">
        <v>0</v>
      </c>
      <c r="E74">
        <v>59135</v>
      </c>
      <c r="F74" s="1">
        <f>SQRT((B74-D74)^2+(C74-E74)^2)*0.001</f>
        <v>1.8483790505140554</v>
      </c>
      <c r="G74" s="1">
        <v>60</v>
      </c>
      <c r="H74" s="1">
        <f>F74*G74*0.001</f>
        <v>0.11090274303084333</v>
      </c>
      <c r="I74" s="1">
        <f>(C74+E74)/2*0.001</f>
        <v>58.297499999999999</v>
      </c>
      <c r="K74" s="1">
        <f>SQRT(1/(1+0.63*((F74+I74)/B12)^0.63))</f>
        <v>0.85872921946030634</v>
      </c>
      <c r="L74" s="1">
        <f>0.6136*B5*B3*B2^2*B4*M74</f>
        <v>1319.0605158252611</v>
      </c>
      <c r="M74" s="1">
        <f>2.01*(I74/B16/0.3048)^(2/B15)</f>
        <v>1.1893938604744481</v>
      </c>
      <c r="N74" s="1">
        <f>0.925*(1+1.7*B7*B14*K74)/(1+1.7*B8*B14)</f>
        <v>0.84868087516270185</v>
      </c>
      <c r="O74" s="1"/>
      <c r="P74" s="1">
        <f>L74*N74*H74*B17</f>
        <v>248.30268726570316</v>
      </c>
      <c r="Q74" s="1">
        <f>P74/2</f>
        <v>124.15134363285158</v>
      </c>
      <c r="S74" s="1">
        <f t="shared" si="4"/>
        <v>134.3353719555777</v>
      </c>
      <c r="T74" s="1">
        <v>43</v>
      </c>
    </row>
    <row r="75" spans="1:22" x14ac:dyDescent="0.3">
      <c r="A75" s="1">
        <v>44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1"/>
      <c r="O75" s="4"/>
      <c r="P75" s="4">
        <f>P71</f>
        <v>349.22678881566088</v>
      </c>
      <c r="Q75" s="4"/>
      <c r="R75" s="4"/>
      <c r="S75" s="4">
        <f t="shared" ref="S75" si="5">S71</f>
        <v>133.05342789719958</v>
      </c>
      <c r="T75" s="1">
        <v>44</v>
      </c>
    </row>
    <row r="76" spans="1:22" x14ac:dyDescent="0.3">
      <c r="A76" s="1">
        <v>45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>
        <f>P72</f>
        <v>170.85085135550219</v>
      </c>
      <c r="Q76" s="1"/>
      <c r="R76" s="1"/>
      <c r="S76" s="1">
        <f t="shared" ref="S76" si="6">S72</f>
        <v>132.44252043062184</v>
      </c>
      <c r="T76" s="1">
        <v>45</v>
      </c>
    </row>
    <row r="77" spans="1:22" x14ac:dyDescent="0.3">
      <c r="A77" s="1">
        <v>46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>
        <f>P47</f>
        <v>437.95581909017557</v>
      </c>
      <c r="Q77" s="1"/>
      <c r="R77" s="1"/>
      <c r="S77" s="1">
        <f t="shared" ref="S77" si="7">S47</f>
        <v>169.87770892533737</v>
      </c>
      <c r="T77" s="1">
        <v>46</v>
      </c>
    </row>
    <row r="78" spans="1:22" x14ac:dyDescent="0.3">
      <c r="A78" s="1">
        <v>47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>
        <f>P45</f>
        <v>292.78726832658538</v>
      </c>
      <c r="Q78" s="1"/>
      <c r="R78" s="1"/>
      <c r="S78" s="1">
        <f t="shared" ref="S78" si="8">S45</f>
        <v>168.84105203078562</v>
      </c>
      <c r="T78" s="1">
        <v>47</v>
      </c>
    </row>
    <row r="79" spans="1:22" x14ac:dyDescent="0.3">
      <c r="A79" s="1">
        <v>48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>
        <f>P37</f>
        <v>575.67615491826757</v>
      </c>
      <c r="Q79" s="1"/>
      <c r="R79" s="1"/>
      <c r="S79" s="1">
        <f t="shared" ref="S79" si="9">S37</f>
        <v>221.43725795382031</v>
      </c>
      <c r="T79" s="1">
        <v>48</v>
      </c>
    </row>
    <row r="80" spans="1:22" x14ac:dyDescent="0.3">
      <c r="A80" s="1">
        <v>49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>
        <f>P35</f>
        <v>529.20786612985137</v>
      </c>
      <c r="Q80" s="1"/>
      <c r="R80" s="1"/>
      <c r="S80" s="1">
        <f t="shared" ref="S80" si="10">S35</f>
        <v>219.57010460951432</v>
      </c>
      <c r="T80" s="1">
        <v>49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최재훈</dc:creator>
  <cp:lastModifiedBy>Jaehoon</cp:lastModifiedBy>
  <dcterms:created xsi:type="dcterms:W3CDTF">2015-07-29T05:24:26Z</dcterms:created>
  <dcterms:modified xsi:type="dcterms:W3CDTF">2016-10-26T14:25:03Z</dcterms:modified>
</cp:coreProperties>
</file>