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1.cc.ic.ac.uk\sp4713\Desktop\"/>
    </mc:Choice>
  </mc:AlternateContent>
  <bookViews>
    <workbookView xWindow="0" yWindow="0" windowWidth="14370" windowHeight="9660" firstSheet="1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M40" i="2"/>
  <c r="M39" i="2"/>
  <c r="K37" i="2"/>
  <c r="K5" i="2"/>
  <c r="K3" i="2"/>
  <c r="H36" i="2"/>
  <c r="F36" i="2"/>
  <c r="E36" i="2"/>
  <c r="D36" i="2"/>
  <c r="C36" i="2"/>
  <c r="G35" i="2"/>
  <c r="F35" i="2"/>
  <c r="E35" i="2"/>
  <c r="D35" i="2"/>
  <c r="G34" i="2"/>
  <c r="F34" i="2"/>
  <c r="E34" i="2"/>
  <c r="G33" i="2"/>
  <c r="F33" i="2"/>
  <c r="G32" i="2"/>
  <c r="J30" i="2"/>
  <c r="I30" i="2"/>
  <c r="D30" i="2"/>
  <c r="C30" i="2"/>
  <c r="B30" i="2"/>
  <c r="J29" i="2"/>
  <c r="E29" i="2"/>
  <c r="D29" i="2"/>
  <c r="C29" i="2"/>
  <c r="B29" i="2"/>
  <c r="F28" i="2"/>
  <c r="E28" i="2"/>
  <c r="D28" i="2"/>
  <c r="C28" i="2"/>
  <c r="F27" i="2"/>
  <c r="E27" i="2"/>
  <c r="D27" i="2"/>
  <c r="J1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E30" i="2" s="1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I15" i="2"/>
  <c r="H15" i="2"/>
  <c r="G15" i="2"/>
  <c r="G27" i="2" s="1"/>
  <c r="F15" i="2"/>
  <c r="E15" i="2"/>
  <c r="D15" i="2"/>
  <c r="C15" i="2"/>
  <c r="B15" i="2"/>
  <c r="J1" i="2"/>
  <c r="J36" i="2" s="1"/>
  <c r="I1" i="2"/>
  <c r="I29" i="2" s="1"/>
  <c r="H1" i="2"/>
  <c r="H30" i="2" s="1"/>
  <c r="G1" i="2"/>
  <c r="G31" i="2" s="1"/>
  <c r="F1" i="2"/>
  <c r="F32" i="2" s="1"/>
  <c r="E1" i="2"/>
  <c r="E33" i="2" s="1"/>
  <c r="D1" i="2"/>
  <c r="D34" i="2" s="1"/>
  <c r="C1" i="2"/>
  <c r="C35" i="2" s="1"/>
  <c r="B1" i="2"/>
  <c r="B36" i="2" s="1"/>
  <c r="G14" i="1"/>
  <c r="B37" i="1"/>
  <c r="B36" i="1"/>
  <c r="B35" i="1"/>
  <c r="B34" i="1"/>
  <c r="B33" i="1"/>
  <c r="B32" i="1"/>
  <c r="B31" i="1"/>
  <c r="B30" i="1"/>
  <c r="B29" i="1"/>
  <c r="G13" i="1"/>
  <c r="F13" i="1"/>
  <c r="E13" i="1"/>
  <c r="E24" i="1"/>
  <c r="E23" i="1"/>
  <c r="C13" i="1"/>
  <c r="F12" i="1"/>
  <c r="G12" i="1" s="1"/>
  <c r="C12" i="1"/>
  <c r="E12" i="1"/>
  <c r="A11" i="1"/>
  <c r="G10" i="1"/>
  <c r="G9" i="1"/>
  <c r="G8" i="1"/>
  <c r="G7" i="1"/>
  <c r="G6" i="1"/>
  <c r="G5" i="1"/>
  <c r="G11" i="1"/>
  <c r="F11" i="1"/>
  <c r="F10" i="1"/>
  <c r="F9" i="1"/>
  <c r="F8" i="1"/>
  <c r="F7" i="1"/>
  <c r="F6" i="1"/>
  <c r="F5" i="1"/>
  <c r="C5" i="1"/>
  <c r="C6" i="1"/>
  <c r="C7" i="1"/>
  <c r="C8" i="1"/>
  <c r="E8" i="1" s="1"/>
  <c r="C9" i="1"/>
  <c r="E9" i="1" s="1"/>
  <c r="C10" i="1"/>
  <c r="C11" i="1"/>
  <c r="E10" i="1"/>
  <c r="E11" i="1"/>
  <c r="A8" i="1"/>
  <c r="E7" i="1"/>
  <c r="E6" i="1"/>
  <c r="E5" i="1"/>
  <c r="A10" i="1"/>
  <c r="A20" i="1"/>
  <c r="A13" i="1"/>
  <c r="K36" i="2" l="1"/>
  <c r="H32" i="2"/>
  <c r="J31" i="2"/>
  <c r="C31" i="2"/>
  <c r="I33" i="2"/>
  <c r="H27" i="2"/>
  <c r="G28" i="2"/>
  <c r="F29" i="2"/>
  <c r="K29" i="2" s="1"/>
  <c r="D31" i="2"/>
  <c r="C32" i="2"/>
  <c r="B33" i="2"/>
  <c r="J33" i="2"/>
  <c r="I34" i="2"/>
  <c r="H35" i="2"/>
  <c r="G36" i="2"/>
  <c r="I27" i="2"/>
  <c r="H28" i="2"/>
  <c r="K28" i="2" s="1"/>
  <c r="G29" i="2"/>
  <c r="F30" i="2"/>
  <c r="E31" i="2"/>
  <c r="D32" i="2"/>
  <c r="K32" i="2" s="1"/>
  <c r="C33" i="2"/>
  <c r="K33" i="2" s="1"/>
  <c r="B34" i="2"/>
  <c r="K34" i="2" s="1"/>
  <c r="J34" i="2"/>
  <c r="I35" i="2"/>
  <c r="H31" i="2"/>
  <c r="B31" i="2"/>
  <c r="I32" i="2"/>
  <c r="B27" i="2"/>
  <c r="J27" i="2"/>
  <c r="I28" i="2"/>
  <c r="H29" i="2"/>
  <c r="G30" i="2"/>
  <c r="F31" i="2"/>
  <c r="E32" i="2"/>
  <c r="D33" i="2"/>
  <c r="C34" i="2"/>
  <c r="B35" i="2"/>
  <c r="K35" i="2" s="1"/>
  <c r="J35" i="2"/>
  <c r="I36" i="2"/>
  <c r="K30" i="2"/>
  <c r="I31" i="2"/>
  <c r="H33" i="2"/>
  <c r="B32" i="2"/>
  <c r="J32" i="2"/>
  <c r="H34" i="2"/>
  <c r="C27" i="2"/>
  <c r="B28" i="2"/>
  <c r="J28" i="2"/>
  <c r="K27" i="2"/>
  <c r="E22" i="1"/>
  <c r="E21" i="1"/>
  <c r="J11" i="1"/>
  <c r="J10" i="1"/>
  <c r="J9" i="1"/>
  <c r="J8" i="1"/>
  <c r="J7" i="1"/>
  <c r="J6" i="1"/>
  <c r="J5" i="1"/>
  <c r="E16" i="1"/>
  <c r="E17" i="1"/>
  <c r="E18" i="1"/>
  <c r="E19" i="1"/>
  <c r="E20" i="1"/>
  <c r="B17" i="1"/>
  <c r="A1" i="1"/>
  <c r="K31" i="2" l="1"/>
</calcChain>
</file>

<file path=xl/sharedStrings.xml><?xml version="1.0" encoding="utf-8"?>
<sst xmlns="http://schemas.openxmlformats.org/spreadsheetml/2006/main" count="158" uniqueCount="31">
  <si>
    <t>Samples</t>
  </si>
  <si>
    <t>FPGA</t>
  </si>
  <si>
    <t>TestU01</t>
  </si>
  <si>
    <t>Power of 2</t>
  </si>
  <si>
    <t>&amp;</t>
  </si>
  <si>
    <t>\\</t>
  </si>
  <si>
    <t>1.3\\</t>
  </si>
  <si>
    <t>2.7\\</t>
  </si>
  <si>
    <t>5.4\\</t>
  </si>
  <si>
    <t>10.7\\</t>
  </si>
  <si>
    <t>21.5\\</t>
  </si>
  <si>
    <t>42.9\\</t>
  </si>
  <si>
    <t>85.9\\</t>
  </si>
  <si>
    <t>171.8\\</t>
  </si>
  <si>
    <t>343.6\\</t>
  </si>
  <si>
    <t>MultinomialBitsOver, L = 2 eps</t>
  </si>
  <si>
    <t>MultinomialBitsOver, L = 4 eps</t>
  </si>
  <si>
    <t>MultinomialBitsOver, L = 8 eps</t>
  </si>
  <si>
    <t>MultinomialBitsOver, L = 16 eps</t>
  </si>
  <si>
    <t>HammingIndep, L = 16 eps</t>
  </si>
  <si>
    <t>HammingIndep, L = 32 eps</t>
  </si>
  <si>
    <t>HammingCorr, L = 32 1 - eps1</t>
  </si>
  <si>
    <t>RandomWalk1 (L =64) eps</t>
  </si>
  <si>
    <t>RandomWalk1 (L = 320) eps</t>
  </si>
  <si>
    <t>Throughput</t>
  </si>
  <si>
    <t>Run-Time</t>
  </si>
  <si>
    <t>Alphabit</t>
  </si>
  <si>
    <t>Run-Time in seconds</t>
  </si>
  <si>
    <t>Sample Size</t>
  </si>
  <si>
    <t>Average Throughput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</si>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</sst>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3"/>
      <color rgb="FF22222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Consolas"/>
      <family val="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21" fontId="0" fillId="0" borderId="0" xfId="0" applyNumberFormat="1"/>
    <xf numFmtId="0" fontId="3" fillId="0" borderId="0" xfId="1"/>
    <xf numFmtId="0" fontId="4" fillId="2" borderId="0" xfId="0" applyFont="1" applyFill="1" applyAlignment="1">
      <alignment vertical="top" wrapText="1" indent="1"/>
    </xf>
    <xf numFmtId="0" fontId="4" fillId="2" borderId="1" xfId="0" applyFont="1" applyFill="1" applyBorder="1" applyAlignment="1">
      <alignment horizontal="right" vertical="top" indent="1"/>
    </xf>
    <xf numFmtId="0" fontId="5" fillId="0" borderId="0" xfId="0" applyFont="1"/>
    <xf numFmtId="0" fontId="0" fillId="0" borderId="2" xfId="0" applyBorder="1"/>
    <xf numFmtId="0" fontId="0" fillId="0" borderId="0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21" fontId="0" fillId="0" borderId="0" xfId="0" applyNumberFormat="1" applyBorder="1"/>
    <xf numFmtId="21" fontId="0" fillId="0" borderId="6" xfId="0" applyNumberFormat="1" applyBorder="1"/>
    <xf numFmtId="0" fontId="0" fillId="0" borderId="3" xfId="0" applyBorder="1"/>
    <xf numFmtId="0" fontId="0" fillId="0" borderId="10" xfId="0" applyBorder="1"/>
    <xf numFmtId="21" fontId="0" fillId="0" borderId="11" xfId="0" applyNumberFormat="1" applyBorder="1"/>
    <xf numFmtId="0" fontId="0" fillId="0" borderId="11" xfId="0" applyBorder="1"/>
    <xf numFmtId="21" fontId="0" fillId="0" borderId="12" xfId="0" applyNumberFormat="1" applyBorder="1"/>
    <xf numFmtId="46" fontId="0" fillId="0" borderId="8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3" xfId="0" applyFont="1" applyBorder="1"/>
    <xf numFmtId="0" fontId="2" fillId="0" borderId="3" xfId="0" applyFon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5048118985127"/>
          <c:y val="3.3371259200088287E-2"/>
          <c:w val="0.6523797025371828"/>
          <c:h val="0.853535287180348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TestU01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</c:numCache>
            </c:numRef>
          </c:cat>
          <c:val>
            <c:numRef>
              <c:f>Sheet1!$D$5:$D$11</c:f>
              <c:numCache>
                <c:formatCode>0.00</c:formatCode>
                <c:ptCount val="7"/>
                <c:pt idx="0">
                  <c:v>1.55</c:v>
                </c:pt>
                <c:pt idx="1">
                  <c:v>3.1333333333333302</c:v>
                </c:pt>
                <c:pt idx="2">
                  <c:v>6.6</c:v>
                </c:pt>
                <c:pt idx="3">
                  <c:v>13</c:v>
                </c:pt>
                <c:pt idx="4">
                  <c:v>26.316666666666599</c:v>
                </c:pt>
                <c:pt idx="5">
                  <c:v>52.466666666666598</c:v>
                </c:pt>
                <c:pt idx="6">
                  <c:v>102.7</c:v>
                </c:pt>
              </c:numCache>
            </c:numRef>
          </c:val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</c:numCache>
            </c:num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1.34217728</c:v>
                </c:pt>
                <c:pt idx="1">
                  <c:v>2.6843545600000001</c:v>
                </c:pt>
                <c:pt idx="2">
                  <c:v>5.3687091200000001</c:v>
                </c:pt>
                <c:pt idx="3">
                  <c:v>10.73741824</c:v>
                </c:pt>
                <c:pt idx="4">
                  <c:v>21.47483648</c:v>
                </c:pt>
                <c:pt idx="5">
                  <c:v>42.949672960000001</c:v>
                </c:pt>
                <c:pt idx="6">
                  <c:v>85.899345920000002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8743208"/>
        <c:axId val="258743992"/>
      </c:barChart>
      <c:catAx>
        <c:axId val="258743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Size (in powers of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992"/>
        <c:crosses val="autoZero"/>
        <c:auto val="1"/>
        <c:lblAlgn val="ctr"/>
        <c:lblOffset val="100"/>
        <c:tickMarkSkip val="1"/>
        <c:noMultiLvlLbl val="0"/>
      </c:catAx>
      <c:valAx>
        <c:axId val="25874399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TestU01 Run-Time (minutes)</a:t>
                </a:r>
              </a:p>
              <a:p>
                <a:pPr>
                  <a:defRPr/>
                </a:pPr>
                <a:r>
                  <a:rPr lang="en-GB"/>
                  <a:t>and FPGA Run-Time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20581802274712"/>
          <c:y val="5.3848599589559787E-2"/>
          <c:w val="0.27120406824146981"/>
          <c:h val="5.670605844819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Sheet2!$G$49</c:f>
              <c:strCache>
                <c:ptCount val="1"/>
                <c:pt idx="0">
                  <c:v>Average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Sheet2!$F$50:$F$58</c:f>
              <c:strCache>
                <c:ptCount val="9"/>
                <c:pt idx="0">
                  <c:v>MultinomialBitsOver, L = 2 eps</c:v>
                </c:pt>
                <c:pt idx="1">
                  <c:v>MultinomialBitsOver, L = 4 eps</c:v>
                </c:pt>
                <c:pt idx="2">
                  <c:v>MultinomialBitsOver, L = 8 eps</c:v>
                </c:pt>
                <c:pt idx="3">
                  <c:v>MultinomialBitsOver, L = 16 eps</c:v>
                </c:pt>
                <c:pt idx="4">
                  <c:v>HammingIndep, L = 16 eps</c:v>
                </c:pt>
                <c:pt idx="5">
                  <c:v>HammingIndep, L = 32 eps</c:v>
                </c:pt>
                <c:pt idx="6">
                  <c:v>HammingCorr, L = 32 1 - eps1</c:v>
                </c:pt>
                <c:pt idx="7">
                  <c:v>RandomWalk1 (L =64) eps</c:v>
                </c:pt>
                <c:pt idx="8">
                  <c:v>RandomWalk1 (L = 320) eps</c:v>
                </c:pt>
              </c:strCache>
            </c:strRef>
          </c:cat>
          <c:val>
            <c:numRef>
              <c:f>Sheet2!$G$50:$G$58</c:f>
              <c:numCache>
                <c:formatCode>0</c:formatCode>
                <c:ptCount val="9"/>
                <c:pt idx="0">
                  <c:v>18298553.996868476</c:v>
                </c:pt>
                <c:pt idx="1">
                  <c:v>18416954.927736033</c:v>
                </c:pt>
                <c:pt idx="2">
                  <c:v>19059088.723305788</c:v>
                </c:pt>
                <c:pt idx="3">
                  <c:v>8831811.2902081665</c:v>
                </c:pt>
                <c:pt idx="4">
                  <c:v>30602565.342037573</c:v>
                </c:pt>
                <c:pt idx="5">
                  <c:v>39373475.440209821</c:v>
                </c:pt>
                <c:pt idx="6">
                  <c:v>39759409.087961346</c:v>
                </c:pt>
                <c:pt idx="7">
                  <c:v>5169216.1318609416</c:v>
                </c:pt>
                <c:pt idx="8">
                  <c:v>6191789.4021136947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467880"/>
        <c:axId val="261468272"/>
      </c:barChart>
      <c:catAx>
        <c:axId val="2614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8272"/>
        <c:crosses val="autoZero"/>
        <c:auto val="1"/>
        <c:lblAlgn val="ctr"/>
        <c:lblOffset val="100"/>
        <c:noMultiLvlLbl val="0"/>
      </c:catAx>
      <c:valAx>
        <c:axId val="26146827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7880"/>
        <c:crosses val="autoZero"/>
        <c:crossBetween val="between"/>
        <c:majorUnit val="10000000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Throughput in </a:t>
                  </a:r>
                </a:p>
                <a:p>
                  <a:pPr>
                    <a:defRPr/>
                  </a:pPr>
                  <a:r>
                    <a:rPr lang="en-US"/>
                    <a:t>samples per second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171450</xdr:rowOff>
    </xdr:from>
    <xdr:to>
      <xdr:col>15</xdr:col>
      <xdr:colOff>104775</xdr:colOff>
      <xdr:row>24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514670</xdr:colOff>
      <xdr:row>40</xdr:row>
      <xdr:rowOff>63553</xdr:rowOff>
    </xdr:from>
    <xdr:to>
      <xdr:col>11</xdr:col>
      <xdr:colOff>389004</xdr:colOff>
      <xdr:row>54</xdr:row>
      <xdr:rowOff>139753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G14" sqref="G14"/>
    </sheetView>
  </sheetViews>
  <sheetFormatPr defaultRowHeight="15" x14ac:dyDescent="0.25"/>
  <cols>
    <col min="1" max="1" width="29.85546875" bestFit="1" customWidth="1"/>
    <col min="2" max="2" width="8.140625" customWidth="1"/>
    <col min="3" max="3" width="13.140625" customWidth="1"/>
    <col min="4" max="4" width="11.140625" bestFit="1" customWidth="1"/>
    <col min="9" max="9" width="13.140625" bestFit="1" customWidth="1"/>
    <col min="10" max="10" width="11" bestFit="1" customWidth="1"/>
  </cols>
  <sheetData>
    <row r="1" spans="1:10" ht="29.25" x14ac:dyDescent="0.4">
      <c r="A1" s="1">
        <f>2^40</f>
        <v>1099511627776</v>
      </c>
    </row>
    <row r="2" spans="1:10" x14ac:dyDescent="0.25">
      <c r="A2">
        <v>1099511627776</v>
      </c>
    </row>
    <row r="4" spans="1:10" x14ac:dyDescent="0.25">
      <c r="B4" t="s">
        <v>3</v>
      </c>
      <c r="C4" t="s">
        <v>0</v>
      </c>
      <c r="D4" t="s">
        <v>2</v>
      </c>
      <c r="E4" t="s">
        <v>1</v>
      </c>
    </row>
    <row r="5" spans="1:10" x14ac:dyDescent="0.25">
      <c r="B5">
        <v>27</v>
      </c>
      <c r="C5" s="3">
        <f t="shared" ref="C5:C11" si="0">2^B5</f>
        <v>134217728</v>
      </c>
      <c r="D5" s="2">
        <v>1.55</v>
      </c>
      <c r="E5">
        <f t="shared" ref="E5:E13" si="1">C5/100000000</f>
        <v>1.34217728</v>
      </c>
      <c r="F5">
        <f>D5*60</f>
        <v>93</v>
      </c>
      <c r="G5">
        <f t="shared" ref="G5:G10" si="2">C5/F5</f>
        <v>1443201.3763440861</v>
      </c>
      <c r="I5" s="3">
        <v>4294967296</v>
      </c>
      <c r="J5">
        <f>I5/32</f>
        <v>134217728</v>
      </c>
    </row>
    <row r="6" spans="1:10" x14ac:dyDescent="0.25">
      <c r="B6">
        <v>28</v>
      </c>
      <c r="C6" s="3">
        <f t="shared" si="0"/>
        <v>268435456</v>
      </c>
      <c r="D6" s="2">
        <v>3.1333333333333302</v>
      </c>
      <c r="E6">
        <f t="shared" si="1"/>
        <v>2.6843545600000001</v>
      </c>
      <c r="F6">
        <f t="shared" ref="F6:F13" si="3">D6*60</f>
        <v>187.9999999999998</v>
      </c>
      <c r="G6">
        <f t="shared" si="2"/>
        <v>1427848.1702127676</v>
      </c>
      <c r="I6" s="3">
        <v>8589934592</v>
      </c>
      <c r="J6">
        <f t="shared" ref="J6:J11" si="4">I6/32</f>
        <v>268435456</v>
      </c>
    </row>
    <row r="7" spans="1:10" x14ac:dyDescent="0.25">
      <c r="B7">
        <v>29</v>
      </c>
      <c r="C7" s="3">
        <f t="shared" si="0"/>
        <v>536870912</v>
      </c>
      <c r="D7" s="2">
        <v>6.6</v>
      </c>
      <c r="E7">
        <f t="shared" si="1"/>
        <v>5.3687091200000001</v>
      </c>
      <c r="F7">
        <f t="shared" si="3"/>
        <v>396</v>
      </c>
      <c r="G7">
        <f t="shared" si="2"/>
        <v>1355734.6262626264</v>
      </c>
      <c r="I7" s="3">
        <v>17179869184</v>
      </c>
      <c r="J7">
        <f t="shared" si="4"/>
        <v>536870912</v>
      </c>
    </row>
    <row r="8" spans="1:10" x14ac:dyDescent="0.25">
      <c r="A8">
        <f>86/4</f>
        <v>21.5</v>
      </c>
      <c r="B8">
        <v>30</v>
      </c>
      <c r="C8" s="3">
        <f t="shared" si="0"/>
        <v>1073741824</v>
      </c>
      <c r="D8" s="2">
        <v>13</v>
      </c>
      <c r="E8">
        <f t="shared" si="1"/>
        <v>10.73741824</v>
      </c>
      <c r="F8">
        <f t="shared" si="3"/>
        <v>780</v>
      </c>
      <c r="G8">
        <f t="shared" si="2"/>
        <v>1376592.0820512821</v>
      </c>
      <c r="I8" s="3">
        <v>34359738368</v>
      </c>
      <c r="J8">
        <f t="shared" si="4"/>
        <v>1073741824</v>
      </c>
    </row>
    <row r="9" spans="1:10" x14ac:dyDescent="0.25">
      <c r="B9">
        <v>31</v>
      </c>
      <c r="C9" s="3">
        <f t="shared" si="0"/>
        <v>2147483648</v>
      </c>
      <c r="D9" s="2">
        <v>26.316666666666599</v>
      </c>
      <c r="E9">
        <f t="shared" si="1"/>
        <v>21.47483648</v>
      </c>
      <c r="F9">
        <f t="shared" si="3"/>
        <v>1578.9999999999959</v>
      </c>
      <c r="G9">
        <f t="shared" si="2"/>
        <v>1360027.6428119098</v>
      </c>
      <c r="I9" s="3">
        <v>68719476736</v>
      </c>
      <c r="J9">
        <f t="shared" si="4"/>
        <v>2147483648</v>
      </c>
    </row>
    <row r="10" spans="1:10" x14ac:dyDescent="0.25">
      <c r="A10">
        <f>0.001155*6/5</f>
        <v>1.3860000000000001E-3</v>
      </c>
      <c r="B10">
        <v>32</v>
      </c>
      <c r="C10" s="3">
        <f t="shared" si="0"/>
        <v>4294967296</v>
      </c>
      <c r="D10" s="2">
        <v>52.466666666666598</v>
      </c>
      <c r="E10">
        <f t="shared" si="1"/>
        <v>42.949672960000001</v>
      </c>
      <c r="F10">
        <f t="shared" si="3"/>
        <v>3147.9999999999959</v>
      </c>
      <c r="G10">
        <f t="shared" si="2"/>
        <v>1364347.9339263041</v>
      </c>
      <c r="I10" s="3">
        <v>137438953472</v>
      </c>
      <c r="J10">
        <f t="shared" si="4"/>
        <v>4294967296</v>
      </c>
    </row>
    <row r="11" spans="1:10" x14ac:dyDescent="0.25">
      <c r="A11">
        <f>137438953472/32</f>
        <v>4294967296</v>
      </c>
      <c r="B11">
        <v>33</v>
      </c>
      <c r="C11" s="3">
        <f t="shared" si="0"/>
        <v>8589934592</v>
      </c>
      <c r="D11" s="2">
        <v>102.7</v>
      </c>
      <c r="E11">
        <f t="shared" si="1"/>
        <v>85.899345920000002</v>
      </c>
      <c r="F11">
        <f t="shared" si="3"/>
        <v>6162</v>
      </c>
      <c r="G11">
        <f t="shared" ref="G11:G13" si="5">C11/F11</f>
        <v>1394017.2982797793</v>
      </c>
      <c r="I11" s="3">
        <v>274877906944</v>
      </c>
      <c r="J11">
        <f t="shared" si="4"/>
        <v>8589934592</v>
      </c>
    </row>
    <row r="12" spans="1:10" x14ac:dyDescent="0.25">
      <c r="A12">
        <v>2.31E-4</v>
      </c>
      <c r="B12">
        <v>34</v>
      </c>
      <c r="C12" s="3">
        <f>C11*2</f>
        <v>17179869184</v>
      </c>
      <c r="D12" s="2">
        <v>199.12</v>
      </c>
      <c r="E12">
        <f t="shared" si="1"/>
        <v>171.79869184</v>
      </c>
      <c r="F12">
        <f t="shared" si="3"/>
        <v>11947.2</v>
      </c>
      <c r="G12">
        <f t="shared" si="5"/>
        <v>1437982.8900495514</v>
      </c>
    </row>
    <row r="13" spans="1:10" x14ac:dyDescent="0.25">
      <c r="A13">
        <f>2^7*A12</f>
        <v>2.9568000000000001E-2</v>
      </c>
      <c r="B13">
        <v>35</v>
      </c>
      <c r="C13" s="3">
        <f>C12*2</f>
        <v>34359738368</v>
      </c>
      <c r="D13" s="2">
        <v>393.37</v>
      </c>
      <c r="E13">
        <f t="shared" si="1"/>
        <v>343.59738368000001</v>
      </c>
      <c r="F13">
        <f t="shared" si="3"/>
        <v>23602.2</v>
      </c>
      <c r="G13">
        <f t="shared" si="5"/>
        <v>1455785.4084788705</v>
      </c>
    </row>
    <row r="14" spans="1:10" x14ac:dyDescent="0.25">
      <c r="G14">
        <f>AVERAGE(G5:G13)</f>
        <v>1401726.3809352419</v>
      </c>
    </row>
    <row r="15" spans="1:10" x14ac:dyDescent="0.25">
      <c r="A15">
        <v>1.4999999999999999E-2</v>
      </c>
    </row>
    <row r="16" spans="1:10" x14ac:dyDescent="0.25">
      <c r="A16" s="4">
        <v>7.4999999999999997E-2</v>
      </c>
      <c r="B16">
        <v>0.1</v>
      </c>
      <c r="C16" s="4"/>
      <c r="E16" s="2">
        <f t="shared" ref="E16:E22" si="6">C5/100000000</f>
        <v>1.34217728</v>
      </c>
      <c r="F16" s="4"/>
    </row>
    <row r="17" spans="1:10" x14ac:dyDescent="0.25">
      <c r="B17">
        <f>B16/600</f>
        <v>1.6666666666666669E-4</v>
      </c>
      <c r="C17" s="4"/>
      <c r="E17" s="2">
        <f t="shared" si="6"/>
        <v>2.6843545600000001</v>
      </c>
      <c r="F17" s="4"/>
    </row>
    <row r="18" spans="1:10" x14ac:dyDescent="0.25">
      <c r="C18" s="4"/>
      <c r="D18" s="4"/>
      <c r="E18" s="2">
        <f t="shared" si="6"/>
        <v>5.3687091200000001</v>
      </c>
      <c r="F18" s="4"/>
    </row>
    <row r="19" spans="1:10" x14ac:dyDescent="0.25">
      <c r="E19" s="2">
        <f t="shared" si="6"/>
        <v>10.73741824</v>
      </c>
      <c r="F19" s="4"/>
    </row>
    <row r="20" spans="1:10" x14ac:dyDescent="0.25">
      <c r="A20">
        <f>0.01389*6</f>
        <v>8.3339999999999997E-2</v>
      </c>
      <c r="E20" s="2">
        <f t="shared" si="6"/>
        <v>21.47483648</v>
      </c>
      <c r="F20" s="4"/>
    </row>
    <row r="21" spans="1:10" x14ac:dyDescent="0.25">
      <c r="E21" s="2">
        <f t="shared" si="6"/>
        <v>42.949672960000001</v>
      </c>
      <c r="F21" s="4"/>
    </row>
    <row r="22" spans="1:10" x14ac:dyDescent="0.25">
      <c r="E22" s="2">
        <f t="shared" si="6"/>
        <v>85.899345920000002</v>
      </c>
      <c r="F22" s="4"/>
    </row>
    <row r="23" spans="1:10" x14ac:dyDescent="0.25">
      <c r="E23" s="2">
        <f t="shared" ref="E23:E24" si="7">C12/100000000</f>
        <v>171.79869184</v>
      </c>
      <c r="F23" s="4"/>
    </row>
    <row r="24" spans="1:10" x14ac:dyDescent="0.25">
      <c r="E24" s="2">
        <f t="shared" si="7"/>
        <v>343.59738368000001</v>
      </c>
      <c r="F24" s="4"/>
    </row>
    <row r="25" spans="1:10" x14ac:dyDescent="0.25">
      <c r="E25" s="2"/>
      <c r="F25" s="4"/>
    </row>
    <row r="29" spans="1:10" x14ac:dyDescent="0.25">
      <c r="B29" t="str">
        <f>"$2^{"&amp;C29&amp;"}$"</f>
        <v>$2^{27}$</v>
      </c>
      <c r="C29">
        <v>27</v>
      </c>
      <c r="D29" t="s">
        <v>4</v>
      </c>
      <c r="E29">
        <v>27</v>
      </c>
      <c r="F29" t="s">
        <v>4</v>
      </c>
      <c r="G29">
        <v>1.55</v>
      </c>
      <c r="H29" t="s">
        <v>4</v>
      </c>
      <c r="I29">
        <v>1.34217728</v>
      </c>
      <c r="J29" s="5" t="s">
        <v>5</v>
      </c>
    </row>
    <row r="30" spans="1:10" x14ac:dyDescent="0.25">
      <c r="B30" t="str">
        <f t="shared" ref="B30:B37" si="8">"$2^{"&amp;C30&amp;"}$"</f>
        <v>$2^{28}$</v>
      </c>
      <c r="C30">
        <v>28</v>
      </c>
      <c r="D30" t="s">
        <v>4</v>
      </c>
      <c r="E30">
        <v>28</v>
      </c>
      <c r="F30" t="s">
        <v>4</v>
      </c>
      <c r="G30">
        <v>3.1333333333333302</v>
      </c>
      <c r="H30" t="s">
        <v>4</v>
      </c>
      <c r="I30">
        <v>2.6843545600000001</v>
      </c>
      <c r="J30" s="5" t="s">
        <v>5</v>
      </c>
    </row>
    <row r="31" spans="1:10" x14ac:dyDescent="0.25">
      <c r="B31" t="str">
        <f t="shared" si="8"/>
        <v>$2^{29}$</v>
      </c>
      <c r="C31">
        <v>29</v>
      </c>
      <c r="D31" t="s">
        <v>4</v>
      </c>
      <c r="E31">
        <v>29</v>
      </c>
      <c r="F31" t="s">
        <v>4</v>
      </c>
      <c r="G31">
        <v>6.6</v>
      </c>
      <c r="H31" t="s">
        <v>4</v>
      </c>
      <c r="I31">
        <v>5.3687091200000001</v>
      </c>
      <c r="J31" s="5" t="s">
        <v>5</v>
      </c>
    </row>
    <row r="32" spans="1:10" x14ac:dyDescent="0.25">
      <c r="B32" t="str">
        <f t="shared" si="8"/>
        <v>$2^{30}$</v>
      </c>
      <c r="C32">
        <v>30</v>
      </c>
      <c r="D32" t="s">
        <v>4</v>
      </c>
      <c r="E32">
        <v>30</v>
      </c>
      <c r="F32" t="s">
        <v>4</v>
      </c>
      <c r="G32">
        <v>13</v>
      </c>
      <c r="H32" t="s">
        <v>4</v>
      </c>
      <c r="I32">
        <v>10.73741824</v>
      </c>
      <c r="J32" s="5" t="s">
        <v>5</v>
      </c>
    </row>
    <row r="33" spans="2:10" x14ac:dyDescent="0.25">
      <c r="B33" t="str">
        <f t="shared" si="8"/>
        <v>$2^{31}$</v>
      </c>
      <c r="C33">
        <v>31</v>
      </c>
      <c r="D33" t="s">
        <v>4</v>
      </c>
      <c r="E33">
        <v>31</v>
      </c>
      <c r="F33" t="s">
        <v>4</v>
      </c>
      <c r="G33">
        <v>26.316666666666599</v>
      </c>
      <c r="H33" t="s">
        <v>4</v>
      </c>
      <c r="I33">
        <v>21.47483648</v>
      </c>
      <c r="J33" s="5" t="s">
        <v>5</v>
      </c>
    </row>
    <row r="34" spans="2:10" x14ac:dyDescent="0.25">
      <c r="B34" t="str">
        <f t="shared" si="8"/>
        <v>$2^{32}$</v>
      </c>
      <c r="C34">
        <v>32</v>
      </c>
      <c r="D34" t="s">
        <v>4</v>
      </c>
      <c r="E34">
        <v>32</v>
      </c>
      <c r="F34" t="s">
        <v>4</v>
      </c>
      <c r="G34">
        <v>52.466666666666598</v>
      </c>
      <c r="H34" t="s">
        <v>4</v>
      </c>
      <c r="I34">
        <v>42.949672960000001</v>
      </c>
      <c r="J34" s="5" t="s">
        <v>5</v>
      </c>
    </row>
    <row r="35" spans="2:10" x14ac:dyDescent="0.25">
      <c r="B35" t="str">
        <f t="shared" si="8"/>
        <v>$2^{33}$</v>
      </c>
      <c r="C35">
        <v>33</v>
      </c>
      <c r="D35" t="s">
        <v>4</v>
      </c>
      <c r="E35">
        <v>33</v>
      </c>
      <c r="F35" t="s">
        <v>4</v>
      </c>
      <c r="G35">
        <v>102.7</v>
      </c>
      <c r="H35" t="s">
        <v>4</v>
      </c>
      <c r="I35">
        <v>85.899345920000002</v>
      </c>
      <c r="J35" s="5" t="s">
        <v>5</v>
      </c>
    </row>
    <row r="36" spans="2:10" x14ac:dyDescent="0.25">
      <c r="B36" t="str">
        <f t="shared" si="8"/>
        <v>$2^{34}$</v>
      </c>
      <c r="C36">
        <v>34</v>
      </c>
      <c r="D36" t="s">
        <v>4</v>
      </c>
      <c r="E36">
        <v>34</v>
      </c>
      <c r="F36" t="s">
        <v>4</v>
      </c>
      <c r="G36">
        <v>199.12</v>
      </c>
      <c r="H36" t="s">
        <v>4</v>
      </c>
      <c r="I36">
        <v>171.79869184</v>
      </c>
      <c r="J36" s="5" t="s">
        <v>5</v>
      </c>
    </row>
    <row r="37" spans="2:10" x14ac:dyDescent="0.25">
      <c r="B37" t="str">
        <f t="shared" si="8"/>
        <v>$2^{35}$</v>
      </c>
      <c r="C37">
        <v>35</v>
      </c>
      <c r="D37" t="s">
        <v>4</v>
      </c>
      <c r="E37">
        <v>35</v>
      </c>
      <c r="F37" t="s">
        <v>4</v>
      </c>
      <c r="G37">
        <v>393.37</v>
      </c>
      <c r="H37" t="s">
        <v>4</v>
      </c>
      <c r="I37">
        <v>343.59738368000001</v>
      </c>
      <c r="J37" s="5" t="s">
        <v>5</v>
      </c>
    </row>
    <row r="39" spans="2:10" x14ac:dyDescent="0.25">
      <c r="E39">
        <v>27</v>
      </c>
      <c r="F39" t="s">
        <v>4</v>
      </c>
      <c r="G39">
        <v>1.6</v>
      </c>
      <c r="H39" t="s">
        <v>4</v>
      </c>
      <c r="I39" t="s">
        <v>6</v>
      </c>
    </row>
    <row r="40" spans="2:10" x14ac:dyDescent="0.25">
      <c r="E40">
        <v>28</v>
      </c>
      <c r="F40" t="s">
        <v>4</v>
      </c>
      <c r="G40">
        <v>3.1</v>
      </c>
      <c r="H40" t="s">
        <v>4</v>
      </c>
      <c r="I40" t="s">
        <v>7</v>
      </c>
    </row>
    <row r="41" spans="2:10" x14ac:dyDescent="0.25">
      <c r="E41">
        <v>29</v>
      </c>
      <c r="F41" t="s">
        <v>4</v>
      </c>
      <c r="G41">
        <v>6.6</v>
      </c>
      <c r="H41" t="s">
        <v>4</v>
      </c>
      <c r="I41" t="s">
        <v>8</v>
      </c>
    </row>
    <row r="42" spans="2:10" x14ac:dyDescent="0.25">
      <c r="E42">
        <v>30</v>
      </c>
      <c r="F42" t="s">
        <v>4</v>
      </c>
      <c r="G42">
        <v>13</v>
      </c>
      <c r="H42" t="s">
        <v>4</v>
      </c>
      <c r="I42" t="s">
        <v>9</v>
      </c>
    </row>
    <row r="43" spans="2:10" x14ac:dyDescent="0.25">
      <c r="E43">
        <v>31</v>
      </c>
      <c r="F43" t="s">
        <v>4</v>
      </c>
      <c r="G43">
        <v>26.3</v>
      </c>
      <c r="H43" t="s">
        <v>4</v>
      </c>
      <c r="I43" t="s">
        <v>10</v>
      </c>
    </row>
    <row r="44" spans="2:10" x14ac:dyDescent="0.25">
      <c r="E44">
        <v>32</v>
      </c>
      <c r="F44" t="s">
        <v>4</v>
      </c>
      <c r="G44">
        <v>52.5</v>
      </c>
      <c r="H44" t="s">
        <v>4</v>
      </c>
      <c r="I44" t="s">
        <v>11</v>
      </c>
    </row>
    <row r="45" spans="2:10" x14ac:dyDescent="0.25">
      <c r="E45">
        <v>33</v>
      </c>
      <c r="F45" t="s">
        <v>4</v>
      </c>
      <c r="G45">
        <v>102.7</v>
      </c>
      <c r="H45" t="s">
        <v>4</v>
      </c>
      <c r="I45" t="s">
        <v>12</v>
      </c>
    </row>
    <row r="46" spans="2:10" x14ac:dyDescent="0.25">
      <c r="E46">
        <v>34</v>
      </c>
      <c r="F46" t="s">
        <v>4</v>
      </c>
      <c r="G46">
        <v>199.12</v>
      </c>
      <c r="H46" t="s">
        <v>4</v>
      </c>
      <c r="I46" t="s">
        <v>13</v>
      </c>
    </row>
    <row r="47" spans="2:10" x14ac:dyDescent="0.25">
      <c r="E47">
        <v>35</v>
      </c>
      <c r="F47" t="s">
        <v>4</v>
      </c>
      <c r="G47">
        <v>393.37</v>
      </c>
      <c r="H47" t="s">
        <v>4</v>
      </c>
      <c r="I47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defaultColWidth="8" defaultRowHeight="15" x14ac:dyDescent="0.25"/>
  <cols>
    <col min="1" max="1" width="30.7109375" bestFit="1" customWidth="1"/>
    <col min="2" max="4" width="17" bestFit="1" customWidth="1"/>
    <col min="5" max="5" width="17" customWidth="1"/>
    <col min="6" max="10" width="17" bestFit="1" customWidth="1"/>
    <col min="11" max="11" width="19.5703125" bestFit="1" customWidth="1"/>
    <col min="12" max="13" width="12.42578125" bestFit="1" customWidth="1"/>
    <col min="14" max="14" width="11.140625" bestFit="1" customWidth="1"/>
    <col min="15" max="18" width="8.140625" bestFit="1" customWidth="1"/>
    <col min="19" max="20" width="8.7109375" bestFit="1" customWidth="1"/>
  </cols>
  <sheetData>
    <row r="1" spans="1:11" x14ac:dyDescent="0.25">
      <c r="A1" s="22" t="s">
        <v>28</v>
      </c>
      <c r="B1" s="17">
        <f>2^(B2-5)</f>
        <v>134217728</v>
      </c>
      <c r="C1" s="17">
        <f t="shared" ref="C1:J1" si="0">2^(C2-5)</f>
        <v>268435456</v>
      </c>
      <c r="D1" s="17">
        <f t="shared" si="0"/>
        <v>536870912</v>
      </c>
      <c r="E1" s="17">
        <f t="shared" si="0"/>
        <v>1073741824</v>
      </c>
      <c r="F1" s="17">
        <f t="shared" si="0"/>
        <v>2147483648</v>
      </c>
      <c r="G1" s="17">
        <f t="shared" si="0"/>
        <v>4294967296</v>
      </c>
      <c r="H1" s="17">
        <f t="shared" si="0"/>
        <v>8589934592</v>
      </c>
      <c r="I1" s="17">
        <f t="shared" si="0"/>
        <v>17179869184</v>
      </c>
      <c r="J1" s="18">
        <f t="shared" si="0"/>
        <v>34359738368</v>
      </c>
    </row>
    <row r="2" spans="1:11" x14ac:dyDescent="0.25">
      <c r="A2" s="23" t="s">
        <v>25</v>
      </c>
      <c r="B2" s="9">
        <v>32</v>
      </c>
      <c r="C2" s="9">
        <v>33</v>
      </c>
      <c r="D2" s="9">
        <v>34</v>
      </c>
      <c r="E2" s="9">
        <v>35</v>
      </c>
      <c r="F2" s="9">
        <v>36</v>
      </c>
      <c r="G2" s="9">
        <v>37</v>
      </c>
      <c r="H2" s="9">
        <v>38</v>
      </c>
      <c r="I2" s="9">
        <v>39</v>
      </c>
      <c r="J2" s="19">
        <v>40</v>
      </c>
    </row>
    <row r="3" spans="1:11" x14ac:dyDescent="0.25">
      <c r="A3" s="24" t="s">
        <v>15</v>
      </c>
      <c r="B3" s="20">
        <v>8.1018518518518516E-5</v>
      </c>
      <c r="C3" s="20">
        <v>1.6203703703703703E-4</v>
      </c>
      <c r="D3" s="20">
        <v>3.3564814814814812E-4</v>
      </c>
      <c r="E3" s="20">
        <v>6.4814814814814813E-4</v>
      </c>
      <c r="F3" s="20">
        <v>1.3773148148148147E-3</v>
      </c>
      <c r="G3" s="20">
        <v>2.8587962962962963E-3</v>
      </c>
      <c r="H3" s="20">
        <v>5.6134259259259271E-3</v>
      </c>
      <c r="I3" s="20">
        <v>1.1122685185185185E-2</v>
      </c>
      <c r="J3" s="21">
        <v>2.255787037037037E-2</v>
      </c>
      <c r="K3" s="3">
        <f>J1/J15</f>
        <v>17629419.378142636</v>
      </c>
    </row>
    <row r="4" spans="1:11" x14ac:dyDescent="0.25">
      <c r="A4" s="24" t="s">
        <v>16</v>
      </c>
      <c r="B4" s="20">
        <v>8.1018518518518516E-5</v>
      </c>
      <c r="C4" s="20">
        <v>1.6203703703703703E-4</v>
      </c>
      <c r="D4" s="20">
        <v>3.2407407407407406E-4</v>
      </c>
      <c r="E4" s="20">
        <v>6.8287037037037025E-4</v>
      </c>
      <c r="F4" s="20">
        <v>1.4930555555555556E-3</v>
      </c>
      <c r="G4" s="20">
        <v>2.7083333333333334E-3</v>
      </c>
      <c r="H4" s="20">
        <v>5.4629629629629637E-3</v>
      </c>
      <c r="I4" s="20">
        <v>1.1180555555555556E-2</v>
      </c>
      <c r="J4" s="21">
        <v>2.0879629629629626E-2</v>
      </c>
      <c r="K4" s="3">
        <v>100000000</v>
      </c>
    </row>
    <row r="5" spans="1:11" x14ac:dyDescent="0.25">
      <c r="A5" s="25" t="s">
        <v>17</v>
      </c>
      <c r="B5" s="20">
        <v>8.1018518518518516E-5</v>
      </c>
      <c r="C5" s="20">
        <v>1.6203703703703703E-4</v>
      </c>
      <c r="D5" s="20">
        <v>3.2407407407407406E-4</v>
      </c>
      <c r="E5" s="20">
        <v>6.5972222222222213E-4</v>
      </c>
      <c r="F5" s="20">
        <v>1.2962962962962963E-3</v>
      </c>
      <c r="G5" s="20">
        <v>2.6041666666666665E-3</v>
      </c>
      <c r="H5" s="20">
        <v>5.5324074074074069E-3</v>
      </c>
      <c r="I5" s="20">
        <v>1.0324074074074074E-2</v>
      </c>
      <c r="J5" s="21">
        <v>2.0208333333333335E-2</v>
      </c>
      <c r="K5">
        <f>K4/K3</f>
        <v>5.6723365560173988</v>
      </c>
    </row>
    <row r="6" spans="1:11" x14ac:dyDescent="0.25">
      <c r="A6" s="25" t="s">
        <v>18</v>
      </c>
      <c r="B6" s="20">
        <v>1.7361111111111112E-4</v>
      </c>
      <c r="C6" s="20">
        <v>3.4722222222222224E-4</v>
      </c>
      <c r="D6" s="20">
        <v>6.9444444444444447E-4</v>
      </c>
      <c r="E6" s="20">
        <v>1.4930555555555556E-3</v>
      </c>
      <c r="F6" s="20">
        <v>2.8356481481481479E-3</v>
      </c>
      <c r="G6" s="20">
        <v>5.7870370370370376E-3</v>
      </c>
      <c r="H6" s="20">
        <v>1.1493055555555555E-2</v>
      </c>
      <c r="I6" s="20">
        <v>2.2094907407407407E-2</v>
      </c>
      <c r="J6" s="21">
        <v>4.2696759259259261E-2</v>
      </c>
    </row>
    <row r="7" spans="1:11" x14ac:dyDescent="0.25">
      <c r="A7" s="25" t="s">
        <v>19</v>
      </c>
      <c r="B7" s="20">
        <v>4.6296296296296294E-5</v>
      </c>
      <c r="C7" s="20">
        <v>1.0416666666666667E-4</v>
      </c>
      <c r="D7" s="20">
        <v>2.0833333333333335E-4</v>
      </c>
      <c r="E7" s="20">
        <v>4.1666666666666669E-4</v>
      </c>
      <c r="F7" s="20">
        <v>8.3333333333333339E-4</v>
      </c>
      <c r="G7" s="20">
        <v>1.6435185185185183E-3</v>
      </c>
      <c r="H7" s="20">
        <v>3.2523148148148151E-3</v>
      </c>
      <c r="I7" s="20">
        <v>6.5046296296296302E-3</v>
      </c>
      <c r="J7" s="21">
        <v>1.275462962962963E-2</v>
      </c>
    </row>
    <row r="8" spans="1:11" x14ac:dyDescent="0.25">
      <c r="A8" s="25" t="s">
        <v>20</v>
      </c>
      <c r="B8" s="20">
        <v>3.4722222222222222E-5</v>
      </c>
      <c r="C8" s="20">
        <v>8.1018518518518516E-5</v>
      </c>
      <c r="D8" s="20">
        <v>1.6203703703703703E-4</v>
      </c>
      <c r="E8" s="20">
        <v>3.2407407407407406E-4</v>
      </c>
      <c r="F8" s="20">
        <v>6.4814814814814813E-4</v>
      </c>
      <c r="G8" s="20">
        <v>1.3078703703703705E-3</v>
      </c>
      <c r="H8" s="20">
        <v>2.5347222222222221E-3</v>
      </c>
      <c r="I8" s="20">
        <v>5.0925925925925921E-3</v>
      </c>
      <c r="J8" s="21">
        <v>9.9537037037037042E-3</v>
      </c>
    </row>
    <row r="9" spans="1:11" x14ac:dyDescent="0.25">
      <c r="A9" s="25" t="s">
        <v>21</v>
      </c>
      <c r="B9" s="20">
        <v>3.4722222222222222E-5</v>
      </c>
      <c r="C9" s="20">
        <v>8.1018518518518516E-5</v>
      </c>
      <c r="D9" s="20">
        <v>1.6203703703703703E-4</v>
      </c>
      <c r="E9" s="20">
        <v>3.2407407407407406E-4</v>
      </c>
      <c r="F9" s="20">
        <v>6.3657407407407402E-4</v>
      </c>
      <c r="G9" s="20">
        <v>1.2731481481481483E-3</v>
      </c>
      <c r="H9" s="20">
        <v>2.5115740740740741E-3</v>
      </c>
      <c r="I9" s="20">
        <v>4.9768518518518521E-3</v>
      </c>
      <c r="J9" s="21">
        <v>9.8379629629629633E-3</v>
      </c>
    </row>
    <row r="10" spans="1:11" x14ac:dyDescent="0.25">
      <c r="A10" s="25" t="s">
        <v>22</v>
      </c>
      <c r="B10" s="20">
        <v>2.8935185185185189E-4</v>
      </c>
      <c r="C10" s="20">
        <v>6.018518518518519E-4</v>
      </c>
      <c r="D10" s="20">
        <v>1.25E-3</v>
      </c>
      <c r="E10" s="20">
        <v>2.4768518518518516E-3</v>
      </c>
      <c r="F10" s="20">
        <v>4.9074074074074072E-3</v>
      </c>
      <c r="G10" s="20">
        <v>9.9421296296296289E-3</v>
      </c>
      <c r="H10" s="20">
        <v>1.923611111111111E-2</v>
      </c>
      <c r="I10" s="20">
        <v>3.6840277777777777E-2</v>
      </c>
      <c r="J10" s="21">
        <v>7.4016203703703709E-2</v>
      </c>
    </row>
    <row r="11" spans="1:11" x14ac:dyDescent="0.25">
      <c r="A11" s="25" t="s">
        <v>23</v>
      </c>
      <c r="B11" s="20">
        <v>2.4305555555555552E-4</v>
      </c>
      <c r="C11" s="20">
        <v>4.8611111111111104E-4</v>
      </c>
      <c r="D11" s="20">
        <v>1.1458333333333333E-3</v>
      </c>
      <c r="E11" s="20">
        <v>2.0138888888888888E-3</v>
      </c>
      <c r="F11" s="20">
        <v>4.2361111111111106E-3</v>
      </c>
      <c r="G11" s="20">
        <v>8.3101851851851861E-3</v>
      </c>
      <c r="H11" s="20">
        <v>1.5682870370370371E-2</v>
      </c>
      <c r="I11" s="20">
        <v>3.0208333333333334E-2</v>
      </c>
      <c r="J11" s="21">
        <v>6.0451388888888895E-2</v>
      </c>
    </row>
    <row r="12" spans="1:11" x14ac:dyDescent="0.25">
      <c r="A12" s="22" t="s">
        <v>26</v>
      </c>
      <c r="B12" s="27">
        <v>1.0763888888888889E-3</v>
      </c>
      <c r="C12" s="28">
        <v>2.1759259259259258E-3</v>
      </c>
      <c r="D12" s="28">
        <v>4.5833333333333334E-3</v>
      </c>
      <c r="E12" s="28">
        <v>9.0393518518518522E-3</v>
      </c>
      <c r="F12" s="28">
        <v>1.8275462962962962E-2</v>
      </c>
      <c r="G12" s="28">
        <v>3.6435185185185189E-2</v>
      </c>
      <c r="H12" s="28">
        <v>7.1319444444444449E-2</v>
      </c>
      <c r="I12" s="28">
        <v>0.13833333333333334</v>
      </c>
      <c r="J12" s="29">
        <v>0.27334490740740741</v>
      </c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x14ac:dyDescent="0.25">
      <c r="A14" s="22" t="s">
        <v>27</v>
      </c>
      <c r="B14" s="17"/>
      <c r="C14" s="17"/>
      <c r="D14" s="17"/>
      <c r="E14" s="17"/>
      <c r="F14" s="17"/>
      <c r="G14" s="17"/>
      <c r="H14" s="17"/>
      <c r="I14" s="17"/>
      <c r="J14" s="18"/>
    </row>
    <row r="15" spans="1:11" x14ac:dyDescent="0.25">
      <c r="A15" s="26" t="s">
        <v>15</v>
      </c>
      <c r="B15" s="11">
        <f t="shared" ref="B15:J15" si="1">HOUR(B3) * 3600 + MINUTE(B3) * 60 + SECOND(B3)</f>
        <v>7</v>
      </c>
      <c r="C15" s="11">
        <f t="shared" si="1"/>
        <v>14</v>
      </c>
      <c r="D15" s="11">
        <f t="shared" si="1"/>
        <v>29</v>
      </c>
      <c r="E15" s="11">
        <f t="shared" si="1"/>
        <v>56</v>
      </c>
      <c r="F15" s="11">
        <f t="shared" si="1"/>
        <v>119</v>
      </c>
      <c r="G15" s="11">
        <f t="shared" si="1"/>
        <v>247</v>
      </c>
      <c r="H15" s="11">
        <f t="shared" si="1"/>
        <v>485</v>
      </c>
      <c r="I15" s="11">
        <f t="shared" si="1"/>
        <v>961</v>
      </c>
      <c r="J15" s="12">
        <f t="shared" si="1"/>
        <v>1949</v>
      </c>
    </row>
    <row r="16" spans="1:11" x14ac:dyDescent="0.25">
      <c r="A16" s="24" t="s">
        <v>16</v>
      </c>
      <c r="B16" s="13">
        <f t="shared" ref="B16:J16" si="2">HOUR(B4) * 3600 + MINUTE(B4) * 60 + SECOND(B4)</f>
        <v>7</v>
      </c>
      <c r="C16" s="13">
        <f t="shared" si="2"/>
        <v>14</v>
      </c>
      <c r="D16" s="13">
        <f t="shared" si="2"/>
        <v>28</v>
      </c>
      <c r="E16" s="13">
        <f t="shared" si="2"/>
        <v>59</v>
      </c>
      <c r="F16" s="13">
        <f t="shared" si="2"/>
        <v>129</v>
      </c>
      <c r="G16" s="13">
        <f t="shared" si="2"/>
        <v>234</v>
      </c>
      <c r="H16" s="13">
        <f t="shared" si="2"/>
        <v>472</v>
      </c>
      <c r="I16" s="13">
        <f t="shared" si="2"/>
        <v>966</v>
      </c>
      <c r="J16" s="14">
        <f t="shared" si="2"/>
        <v>1804</v>
      </c>
    </row>
    <row r="17" spans="1:12" x14ac:dyDescent="0.25">
      <c r="A17" s="25" t="s">
        <v>17</v>
      </c>
      <c r="B17" s="13">
        <f t="shared" ref="B17:J17" si="3">HOUR(B5) * 3600 + MINUTE(B5) * 60 + SECOND(B5)</f>
        <v>7</v>
      </c>
      <c r="C17" s="13">
        <f t="shared" si="3"/>
        <v>14</v>
      </c>
      <c r="D17" s="13">
        <f t="shared" si="3"/>
        <v>28</v>
      </c>
      <c r="E17" s="13">
        <f t="shared" si="3"/>
        <v>57</v>
      </c>
      <c r="F17" s="13">
        <f t="shared" si="3"/>
        <v>112</v>
      </c>
      <c r="G17" s="13">
        <f t="shared" si="3"/>
        <v>225</v>
      </c>
      <c r="H17" s="13">
        <f t="shared" si="3"/>
        <v>478</v>
      </c>
      <c r="I17" s="13">
        <f t="shared" si="3"/>
        <v>892</v>
      </c>
      <c r="J17" s="14">
        <f t="shared" si="3"/>
        <v>1746</v>
      </c>
    </row>
    <row r="18" spans="1:12" x14ac:dyDescent="0.25">
      <c r="A18" s="25" t="s">
        <v>18</v>
      </c>
      <c r="B18" s="13">
        <f t="shared" ref="B18:J18" si="4">HOUR(B6) * 3600 + MINUTE(B6) * 60 + SECOND(B6)</f>
        <v>15</v>
      </c>
      <c r="C18" s="13">
        <f t="shared" si="4"/>
        <v>30</v>
      </c>
      <c r="D18" s="13">
        <f t="shared" si="4"/>
        <v>60</v>
      </c>
      <c r="E18" s="13">
        <f t="shared" si="4"/>
        <v>129</v>
      </c>
      <c r="F18" s="13">
        <f t="shared" si="4"/>
        <v>245</v>
      </c>
      <c r="G18" s="13">
        <f t="shared" si="4"/>
        <v>500</v>
      </c>
      <c r="H18" s="13">
        <f t="shared" si="4"/>
        <v>993</v>
      </c>
      <c r="I18" s="13">
        <f t="shared" si="4"/>
        <v>1909</v>
      </c>
      <c r="J18" s="14">
        <f t="shared" si="4"/>
        <v>3689</v>
      </c>
    </row>
    <row r="19" spans="1:12" x14ac:dyDescent="0.25">
      <c r="A19" s="25" t="s">
        <v>19</v>
      </c>
      <c r="B19" s="13">
        <f t="shared" ref="B19:J19" si="5">HOUR(B7) * 3600 + MINUTE(B7) * 60 + SECOND(B7)</f>
        <v>4</v>
      </c>
      <c r="C19" s="13">
        <f t="shared" si="5"/>
        <v>9</v>
      </c>
      <c r="D19" s="13">
        <f t="shared" si="5"/>
        <v>18</v>
      </c>
      <c r="E19" s="13">
        <f t="shared" si="5"/>
        <v>36</v>
      </c>
      <c r="F19" s="13">
        <f t="shared" si="5"/>
        <v>72</v>
      </c>
      <c r="G19" s="13">
        <f t="shared" si="5"/>
        <v>142</v>
      </c>
      <c r="H19" s="13">
        <f t="shared" si="5"/>
        <v>281</v>
      </c>
      <c r="I19" s="13">
        <f t="shared" si="5"/>
        <v>562</v>
      </c>
      <c r="J19" s="14">
        <f t="shared" si="5"/>
        <v>1102</v>
      </c>
    </row>
    <row r="20" spans="1:12" x14ac:dyDescent="0.25">
      <c r="A20" s="25" t="s">
        <v>20</v>
      </c>
      <c r="B20" s="13">
        <f t="shared" ref="B20:J20" si="6">HOUR(B8) * 3600 + MINUTE(B8) * 60 + SECOND(B8)</f>
        <v>3</v>
      </c>
      <c r="C20" s="13">
        <f t="shared" si="6"/>
        <v>7</v>
      </c>
      <c r="D20" s="13">
        <f t="shared" si="6"/>
        <v>14</v>
      </c>
      <c r="E20" s="13">
        <f t="shared" si="6"/>
        <v>28</v>
      </c>
      <c r="F20" s="13">
        <f t="shared" si="6"/>
        <v>56</v>
      </c>
      <c r="G20" s="13">
        <f t="shared" si="6"/>
        <v>113</v>
      </c>
      <c r="H20" s="13">
        <f t="shared" si="6"/>
        <v>219</v>
      </c>
      <c r="I20" s="13">
        <f t="shared" si="6"/>
        <v>440</v>
      </c>
      <c r="J20" s="14">
        <f t="shared" si="6"/>
        <v>860</v>
      </c>
    </row>
    <row r="21" spans="1:12" x14ac:dyDescent="0.25">
      <c r="A21" s="25" t="s">
        <v>21</v>
      </c>
      <c r="B21" s="13">
        <f t="shared" ref="B21:J21" si="7">HOUR(B9) * 3600 + MINUTE(B9) * 60 + SECOND(B9)</f>
        <v>3</v>
      </c>
      <c r="C21" s="13">
        <f t="shared" si="7"/>
        <v>7</v>
      </c>
      <c r="D21" s="13">
        <f t="shared" si="7"/>
        <v>14</v>
      </c>
      <c r="E21" s="13">
        <f t="shared" si="7"/>
        <v>28</v>
      </c>
      <c r="F21" s="13">
        <f t="shared" si="7"/>
        <v>55</v>
      </c>
      <c r="G21" s="13">
        <f t="shared" si="7"/>
        <v>110</v>
      </c>
      <c r="H21" s="13">
        <f t="shared" si="7"/>
        <v>217</v>
      </c>
      <c r="I21" s="13">
        <f t="shared" si="7"/>
        <v>430</v>
      </c>
      <c r="J21" s="14">
        <f t="shared" si="7"/>
        <v>850</v>
      </c>
    </row>
    <row r="22" spans="1:12" x14ac:dyDescent="0.25">
      <c r="A22" s="25" t="s">
        <v>22</v>
      </c>
      <c r="B22" s="13">
        <f t="shared" ref="B22:J22" si="8">HOUR(B10) * 3600 + MINUTE(B10) * 60 + SECOND(B10)</f>
        <v>25</v>
      </c>
      <c r="C22" s="13">
        <f t="shared" si="8"/>
        <v>52</v>
      </c>
      <c r="D22" s="13">
        <f t="shared" si="8"/>
        <v>108</v>
      </c>
      <c r="E22" s="13">
        <f t="shared" si="8"/>
        <v>214</v>
      </c>
      <c r="F22" s="13">
        <f t="shared" si="8"/>
        <v>424</v>
      </c>
      <c r="G22" s="13">
        <f t="shared" si="8"/>
        <v>859</v>
      </c>
      <c r="H22" s="13">
        <f t="shared" si="8"/>
        <v>1662</v>
      </c>
      <c r="I22" s="13">
        <f t="shared" si="8"/>
        <v>3183</v>
      </c>
      <c r="J22" s="14">
        <f t="shared" si="8"/>
        <v>6395</v>
      </c>
    </row>
    <row r="23" spans="1:12" x14ac:dyDescent="0.25">
      <c r="A23" s="23" t="s">
        <v>23</v>
      </c>
      <c r="B23" s="15">
        <f t="shared" ref="B23:J23" si="9">HOUR(B11) * 3600 + MINUTE(B11) * 60 + SECOND(B11)</f>
        <v>21</v>
      </c>
      <c r="C23" s="15">
        <f t="shared" si="9"/>
        <v>42</v>
      </c>
      <c r="D23" s="15">
        <f t="shared" si="9"/>
        <v>99</v>
      </c>
      <c r="E23" s="15">
        <f t="shared" si="9"/>
        <v>174</v>
      </c>
      <c r="F23" s="15">
        <f t="shared" si="9"/>
        <v>366</v>
      </c>
      <c r="G23" s="15">
        <f t="shared" si="9"/>
        <v>718</v>
      </c>
      <c r="H23" s="15">
        <f t="shared" si="9"/>
        <v>1355</v>
      </c>
      <c r="I23" s="15">
        <f t="shared" si="9"/>
        <v>2610</v>
      </c>
      <c r="J23" s="16">
        <f t="shared" si="9"/>
        <v>5223</v>
      </c>
    </row>
    <row r="24" spans="1:12" x14ac:dyDescent="0.25">
      <c r="A24" s="22" t="s">
        <v>26</v>
      </c>
      <c r="B24" s="30">
        <f t="shared" ref="B24:J24" si="10">HOUR(B12) * 3600 + MINUTE(B12) * 60 + SECOND(B12)</f>
        <v>93</v>
      </c>
      <c r="C24" s="30">
        <f t="shared" si="10"/>
        <v>188</v>
      </c>
      <c r="D24" s="30">
        <f t="shared" si="10"/>
        <v>396</v>
      </c>
      <c r="E24" s="30">
        <f t="shared" si="10"/>
        <v>781</v>
      </c>
      <c r="F24" s="30">
        <f t="shared" si="10"/>
        <v>1579</v>
      </c>
      <c r="G24" s="30">
        <f t="shared" si="10"/>
        <v>3148</v>
      </c>
      <c r="H24" s="30">
        <f t="shared" si="10"/>
        <v>6162</v>
      </c>
      <c r="I24" s="30">
        <f t="shared" si="10"/>
        <v>11952</v>
      </c>
      <c r="J24" s="31">
        <f t="shared" si="10"/>
        <v>23617</v>
      </c>
    </row>
    <row r="25" spans="1:12" ht="15.75" thickBot="1" x14ac:dyDescent="0.3">
      <c r="A25" s="25"/>
    </row>
    <row r="26" spans="1:12" x14ac:dyDescent="0.25">
      <c r="A26" s="33" t="s">
        <v>24</v>
      </c>
      <c r="B26" s="17"/>
      <c r="C26" s="17"/>
      <c r="D26" s="17"/>
      <c r="E26" s="17"/>
      <c r="F26" s="17"/>
      <c r="G26" s="17"/>
      <c r="H26" s="17"/>
      <c r="I26" s="17"/>
      <c r="J26" s="17"/>
      <c r="K26" s="34" t="s">
        <v>29</v>
      </c>
    </row>
    <row r="27" spans="1:12" x14ac:dyDescent="0.25">
      <c r="A27" s="24" t="s">
        <v>15</v>
      </c>
      <c r="B27" s="13">
        <f t="shared" ref="B27:J27" si="11">B$1/B15</f>
        <v>19173961.142857142</v>
      </c>
      <c r="C27" s="13">
        <f t="shared" si="11"/>
        <v>19173961.142857142</v>
      </c>
      <c r="D27" s="13">
        <f t="shared" si="11"/>
        <v>18512790.068965517</v>
      </c>
      <c r="E27" s="13">
        <f t="shared" si="11"/>
        <v>19173961.142857142</v>
      </c>
      <c r="F27" s="13">
        <f t="shared" si="11"/>
        <v>18046081.075630251</v>
      </c>
      <c r="G27" s="13">
        <f t="shared" si="11"/>
        <v>17388531.562753037</v>
      </c>
      <c r="H27" s="13">
        <f t="shared" si="11"/>
        <v>17711205.344329897</v>
      </c>
      <c r="I27" s="13">
        <f t="shared" si="11"/>
        <v>17877075.113423519</v>
      </c>
      <c r="J27" s="13">
        <f t="shared" si="11"/>
        <v>17629419.378142636</v>
      </c>
      <c r="K27" s="35">
        <f>AVERAGE(B27:J27)</f>
        <v>18298553.996868476</v>
      </c>
    </row>
    <row r="28" spans="1:12" x14ac:dyDescent="0.25">
      <c r="A28" s="24" t="s">
        <v>16</v>
      </c>
      <c r="B28" s="13">
        <f t="shared" ref="B28:J28" si="12">B$1/B16</f>
        <v>19173961.142857142</v>
      </c>
      <c r="C28" s="13">
        <f t="shared" si="12"/>
        <v>19173961.142857142</v>
      </c>
      <c r="D28" s="13">
        <f t="shared" si="12"/>
        <v>19173961.142857142</v>
      </c>
      <c r="E28" s="13">
        <f t="shared" si="12"/>
        <v>18199013.966101695</v>
      </c>
      <c r="F28" s="13">
        <f t="shared" si="12"/>
        <v>16647160.062015504</v>
      </c>
      <c r="G28" s="13">
        <f t="shared" si="12"/>
        <v>18354561.094017096</v>
      </c>
      <c r="H28" s="13">
        <f t="shared" si="12"/>
        <v>18199013.966101695</v>
      </c>
      <c r="I28" s="13">
        <f t="shared" si="12"/>
        <v>17784543.668737061</v>
      </c>
      <c r="J28" s="13">
        <f t="shared" si="12"/>
        <v>19046418.164079823</v>
      </c>
      <c r="K28" s="35">
        <f t="shared" ref="K28:K36" si="13">AVERAGE(B28:J28)</f>
        <v>18416954.927736033</v>
      </c>
      <c r="L28" s="37"/>
    </row>
    <row r="29" spans="1:12" x14ac:dyDescent="0.25">
      <c r="A29" s="25" t="s">
        <v>17</v>
      </c>
      <c r="B29" s="13">
        <f t="shared" ref="B29:J29" si="14">B$1/B17</f>
        <v>19173961.142857142</v>
      </c>
      <c r="C29" s="13">
        <f t="shared" si="14"/>
        <v>19173961.142857142</v>
      </c>
      <c r="D29" s="13">
        <f t="shared" si="14"/>
        <v>19173961.142857142</v>
      </c>
      <c r="E29" s="13">
        <f t="shared" si="14"/>
        <v>18837575.859649122</v>
      </c>
      <c r="F29" s="13">
        <f t="shared" si="14"/>
        <v>19173961.142857142</v>
      </c>
      <c r="G29" s="13">
        <f t="shared" si="14"/>
        <v>19088743.537777778</v>
      </c>
      <c r="H29" s="13">
        <f t="shared" si="14"/>
        <v>17970574.460251044</v>
      </c>
      <c r="I29" s="13">
        <f t="shared" si="14"/>
        <v>19259943.031390134</v>
      </c>
      <c r="J29" s="13">
        <f t="shared" si="14"/>
        <v>19679117.049255442</v>
      </c>
      <c r="K29" s="35">
        <f t="shared" si="13"/>
        <v>19059088.723305788</v>
      </c>
    </row>
    <row r="30" spans="1:12" x14ac:dyDescent="0.25">
      <c r="A30" s="25" t="s">
        <v>18</v>
      </c>
      <c r="B30" s="13">
        <f t="shared" ref="B30:J30" si="15">B$1/B18</f>
        <v>8947848.5333333332</v>
      </c>
      <c r="C30" s="13">
        <f t="shared" si="15"/>
        <v>8947848.5333333332</v>
      </c>
      <c r="D30" s="13">
        <f t="shared" si="15"/>
        <v>8947848.5333333332</v>
      </c>
      <c r="E30" s="13">
        <f t="shared" si="15"/>
        <v>8323580.0310077518</v>
      </c>
      <c r="F30" s="13">
        <f t="shared" si="15"/>
        <v>8765239.3795918375</v>
      </c>
      <c r="G30" s="13">
        <f t="shared" si="15"/>
        <v>8589934.5920000002</v>
      </c>
      <c r="H30" s="13">
        <f t="shared" si="15"/>
        <v>8650488.0080563948</v>
      </c>
      <c r="I30" s="13">
        <f t="shared" si="15"/>
        <v>8999407.6396018863</v>
      </c>
      <c r="J30" s="13">
        <f t="shared" si="15"/>
        <v>9314106.3616156131</v>
      </c>
      <c r="K30" s="35">
        <f t="shared" si="13"/>
        <v>8831811.2902081665</v>
      </c>
    </row>
    <row r="31" spans="1:12" x14ac:dyDescent="0.25">
      <c r="A31" s="25" t="s">
        <v>19</v>
      </c>
      <c r="B31" s="13">
        <f t="shared" ref="B31:J31" si="16">B$1/B19</f>
        <v>33554432</v>
      </c>
      <c r="C31" s="13">
        <f t="shared" si="16"/>
        <v>29826161.777777776</v>
      </c>
      <c r="D31" s="13">
        <f t="shared" si="16"/>
        <v>29826161.777777776</v>
      </c>
      <c r="E31" s="13">
        <f t="shared" si="16"/>
        <v>29826161.777777776</v>
      </c>
      <c r="F31" s="13">
        <f t="shared" si="16"/>
        <v>29826161.777777776</v>
      </c>
      <c r="G31" s="13">
        <f t="shared" si="16"/>
        <v>30246248.563380282</v>
      </c>
      <c r="H31" s="13">
        <f t="shared" si="16"/>
        <v>30569162.249110319</v>
      </c>
      <c r="I31" s="13">
        <f t="shared" si="16"/>
        <v>30569162.249110319</v>
      </c>
      <c r="J31" s="13">
        <f t="shared" si="16"/>
        <v>31179435.905626133</v>
      </c>
      <c r="K31" s="35">
        <f t="shared" si="13"/>
        <v>30602565.342037573</v>
      </c>
    </row>
    <row r="32" spans="1:12" x14ac:dyDescent="0.25">
      <c r="A32" s="25" t="s">
        <v>20</v>
      </c>
      <c r="B32" s="13">
        <f t="shared" ref="B32:J32" si="17">B$1/B20</f>
        <v>44739242.666666664</v>
      </c>
      <c r="C32" s="13">
        <f t="shared" si="17"/>
        <v>38347922.285714284</v>
      </c>
      <c r="D32" s="13">
        <f t="shared" si="17"/>
        <v>38347922.285714284</v>
      </c>
      <c r="E32" s="13">
        <f t="shared" si="17"/>
        <v>38347922.285714284</v>
      </c>
      <c r="F32" s="13">
        <f t="shared" si="17"/>
        <v>38347922.285714284</v>
      </c>
      <c r="G32" s="13">
        <f t="shared" si="17"/>
        <v>38008560.14159292</v>
      </c>
      <c r="H32" s="13">
        <f t="shared" si="17"/>
        <v>39223445.625570774</v>
      </c>
      <c r="I32" s="13">
        <f t="shared" si="17"/>
        <v>39045157.236363634</v>
      </c>
      <c r="J32" s="13">
        <f t="shared" si="17"/>
        <v>39953184.148837209</v>
      </c>
      <c r="K32" s="35">
        <f t="shared" si="13"/>
        <v>39373475.440209821</v>
      </c>
    </row>
    <row r="33" spans="1:13" x14ac:dyDescent="0.25">
      <c r="A33" s="25" t="s">
        <v>21</v>
      </c>
      <c r="B33" s="13">
        <f t="shared" ref="B33:J33" si="18">B$1/B21</f>
        <v>44739242.666666664</v>
      </c>
      <c r="C33" s="13">
        <f t="shared" si="18"/>
        <v>38347922.285714284</v>
      </c>
      <c r="D33" s="13">
        <f t="shared" si="18"/>
        <v>38347922.285714284</v>
      </c>
      <c r="E33" s="13">
        <f t="shared" si="18"/>
        <v>38347922.285714284</v>
      </c>
      <c r="F33" s="13">
        <f t="shared" si="18"/>
        <v>39045157.236363634</v>
      </c>
      <c r="G33" s="13">
        <f t="shared" si="18"/>
        <v>39045157.236363634</v>
      </c>
      <c r="H33" s="13">
        <f t="shared" si="18"/>
        <v>39584952.036866359</v>
      </c>
      <c r="I33" s="13">
        <f t="shared" si="18"/>
        <v>39953184.148837209</v>
      </c>
      <c r="J33" s="13">
        <f t="shared" si="18"/>
        <v>40423221.609411761</v>
      </c>
      <c r="K33" s="35">
        <f t="shared" si="13"/>
        <v>39759409.087961346</v>
      </c>
    </row>
    <row r="34" spans="1:13" x14ac:dyDescent="0.25">
      <c r="A34" s="25" t="s">
        <v>22</v>
      </c>
      <c r="B34" s="13">
        <f t="shared" ref="B34:J34" si="19">B$1/B22</f>
        <v>5368709.1200000001</v>
      </c>
      <c r="C34" s="13">
        <f t="shared" si="19"/>
        <v>5162220.307692308</v>
      </c>
      <c r="D34" s="13">
        <f t="shared" si="19"/>
        <v>4971026.9629629627</v>
      </c>
      <c r="E34" s="13">
        <f t="shared" si="19"/>
        <v>5017485.1588785043</v>
      </c>
      <c r="F34" s="13">
        <f t="shared" si="19"/>
        <v>5064819.9245283017</v>
      </c>
      <c r="G34" s="13">
        <f t="shared" si="19"/>
        <v>4999961.9278230499</v>
      </c>
      <c r="H34" s="13">
        <f t="shared" si="19"/>
        <v>5168432.3658243082</v>
      </c>
      <c r="I34" s="13">
        <f t="shared" si="19"/>
        <v>5397382.7156770341</v>
      </c>
      <c r="J34" s="13">
        <f t="shared" si="19"/>
        <v>5372906.7033620011</v>
      </c>
      <c r="K34" s="35">
        <f t="shared" si="13"/>
        <v>5169216.1318609416</v>
      </c>
    </row>
    <row r="35" spans="1:13" x14ac:dyDescent="0.25">
      <c r="A35" s="25" t="s">
        <v>23</v>
      </c>
      <c r="B35" s="13">
        <f t="shared" ref="B35:J35" si="20">B$1/B23</f>
        <v>6391320.3809523806</v>
      </c>
      <c r="C35" s="13">
        <f t="shared" si="20"/>
        <v>6391320.3809523806</v>
      </c>
      <c r="D35" s="13">
        <f t="shared" si="20"/>
        <v>5422938.5050505055</v>
      </c>
      <c r="E35" s="13">
        <f t="shared" si="20"/>
        <v>6170930.0229885057</v>
      </c>
      <c r="F35" s="13">
        <f t="shared" si="20"/>
        <v>5867441.6612021858</v>
      </c>
      <c r="G35" s="13">
        <f t="shared" si="20"/>
        <v>5981848.6016713092</v>
      </c>
      <c r="H35" s="13">
        <f t="shared" si="20"/>
        <v>6339435.1232472323</v>
      </c>
      <c r="I35" s="13">
        <f t="shared" si="20"/>
        <v>6582325.3578544063</v>
      </c>
      <c r="J35" s="13">
        <f t="shared" si="20"/>
        <v>6578544.5851043463</v>
      </c>
      <c r="K35" s="35">
        <f t="shared" si="13"/>
        <v>6191789.4021136947</v>
      </c>
    </row>
    <row r="36" spans="1:13" ht="15.75" thickBot="1" x14ac:dyDescent="0.3">
      <c r="A36" s="32" t="s">
        <v>26</v>
      </c>
      <c r="B36" s="30">
        <f t="shared" ref="B36:J36" si="21">B$1/B24</f>
        <v>1443201.3763440861</v>
      </c>
      <c r="C36" s="30">
        <f t="shared" si="21"/>
        <v>1427848.1702127659</v>
      </c>
      <c r="D36" s="30">
        <f t="shared" si="21"/>
        <v>1355734.6262626264</v>
      </c>
      <c r="E36" s="30">
        <f t="shared" si="21"/>
        <v>1374829.4801536491</v>
      </c>
      <c r="F36" s="30">
        <f t="shared" si="21"/>
        <v>1360027.6428119063</v>
      </c>
      <c r="G36" s="30">
        <f t="shared" si="21"/>
        <v>1364347.9339263025</v>
      </c>
      <c r="H36" s="30">
        <f t="shared" si="21"/>
        <v>1394017.2982797793</v>
      </c>
      <c r="I36" s="30">
        <f t="shared" si="21"/>
        <v>1437405.3868808567</v>
      </c>
      <c r="J36" s="30">
        <f t="shared" si="21"/>
        <v>1454873.1154676715</v>
      </c>
      <c r="K36" s="36">
        <f t="shared" si="13"/>
        <v>1401365.0033710715</v>
      </c>
    </row>
    <row r="37" spans="1:13" x14ac:dyDescent="0.25">
      <c r="B37" s="7"/>
      <c r="C37" s="6"/>
      <c r="D37" s="4"/>
      <c r="E37" s="4"/>
      <c r="F37" s="4"/>
      <c r="G37" s="4"/>
      <c r="H37" s="4"/>
      <c r="I37" s="4"/>
      <c r="K37" s="2">
        <f>AVERAGE(K27:K35)</f>
        <v>20633651.593589097</v>
      </c>
    </row>
    <row r="38" spans="1:13" x14ac:dyDescent="0.25">
      <c r="B38" s="7"/>
      <c r="C38" s="6"/>
      <c r="E38" t="s">
        <v>30</v>
      </c>
      <c r="F38" t="s">
        <v>4</v>
      </c>
      <c r="G38" t="s">
        <v>29</v>
      </c>
      <c r="H38" s="5" t="s">
        <v>5</v>
      </c>
      <c r="M38">
        <v>100000000</v>
      </c>
    </row>
    <row r="39" spans="1:13" x14ac:dyDescent="0.25">
      <c r="B39" s="7"/>
      <c r="C39" s="6"/>
      <c r="E39" t="s">
        <v>15</v>
      </c>
      <c r="F39" t="s">
        <v>4</v>
      </c>
      <c r="G39" s="3">
        <v>18298553.996868476</v>
      </c>
      <c r="H39" s="5" t="s">
        <v>5</v>
      </c>
      <c r="M39">
        <f>M38/K37</f>
        <v>4.8464519014690612</v>
      </c>
    </row>
    <row r="40" spans="1:13" x14ac:dyDescent="0.25">
      <c r="A40" s="8"/>
      <c r="B40" s="7"/>
      <c r="C40" s="6"/>
      <c r="E40" t="s">
        <v>16</v>
      </c>
      <c r="F40" t="s">
        <v>4</v>
      </c>
      <c r="G40" s="3">
        <v>18416954.927736033</v>
      </c>
      <c r="H40" s="5" t="s">
        <v>5</v>
      </c>
      <c r="M40">
        <f>M39/2</f>
        <v>2.4232259507345306</v>
      </c>
    </row>
    <row r="41" spans="1:13" x14ac:dyDescent="0.25">
      <c r="B41" s="7"/>
      <c r="C41" s="6"/>
      <c r="E41" t="s">
        <v>17</v>
      </c>
      <c r="F41" t="s">
        <v>4</v>
      </c>
      <c r="G41" s="3">
        <v>19059088.723305788</v>
      </c>
      <c r="H41" s="5" t="s">
        <v>5</v>
      </c>
    </row>
    <row r="42" spans="1:13" x14ac:dyDescent="0.25">
      <c r="B42" s="7"/>
      <c r="C42" s="6"/>
      <c r="E42" t="s">
        <v>18</v>
      </c>
      <c r="F42" t="s">
        <v>4</v>
      </c>
      <c r="G42" s="3">
        <v>8831811.2902081665</v>
      </c>
      <c r="H42" s="5" t="s">
        <v>5</v>
      </c>
    </row>
    <row r="43" spans="1:13" x14ac:dyDescent="0.25">
      <c r="B43" s="7"/>
      <c r="C43" s="6"/>
      <c r="E43" t="s">
        <v>19</v>
      </c>
      <c r="F43" t="s">
        <v>4</v>
      </c>
      <c r="G43" s="3">
        <v>30602565.342037573</v>
      </c>
      <c r="H43" s="5" t="s">
        <v>5</v>
      </c>
    </row>
    <row r="44" spans="1:13" x14ac:dyDescent="0.25">
      <c r="B44" s="7"/>
      <c r="C44" s="6"/>
      <c r="E44" t="s">
        <v>20</v>
      </c>
      <c r="F44" t="s">
        <v>4</v>
      </c>
      <c r="G44" s="3">
        <v>39373475.440209821</v>
      </c>
      <c r="H44" s="5" t="s">
        <v>5</v>
      </c>
    </row>
    <row r="45" spans="1:13" x14ac:dyDescent="0.25">
      <c r="B45" s="7"/>
      <c r="C45" s="6"/>
      <c r="E45" t="s">
        <v>21</v>
      </c>
      <c r="F45" t="s">
        <v>4</v>
      </c>
      <c r="G45" s="3">
        <v>39759409.087961346</v>
      </c>
      <c r="H45" s="5" t="s">
        <v>5</v>
      </c>
    </row>
    <row r="46" spans="1:13" x14ac:dyDescent="0.25">
      <c r="B46" s="7"/>
      <c r="C46" s="6"/>
      <c r="E46" t="s">
        <v>22</v>
      </c>
      <c r="F46" t="s">
        <v>4</v>
      </c>
      <c r="G46" s="3">
        <v>5169216.1318609416</v>
      </c>
      <c r="H46" s="5" t="s">
        <v>5</v>
      </c>
    </row>
    <row r="47" spans="1:13" x14ac:dyDescent="0.25">
      <c r="B47" s="7"/>
      <c r="C47" s="6"/>
      <c r="E47" t="s">
        <v>23</v>
      </c>
      <c r="F47" t="s">
        <v>4</v>
      </c>
      <c r="G47" s="3">
        <v>6191789.4021136947</v>
      </c>
      <c r="H47" s="5" t="s">
        <v>5</v>
      </c>
    </row>
    <row r="48" spans="1:13" x14ac:dyDescent="0.25">
      <c r="B48" s="7"/>
      <c r="C48" s="6"/>
      <c r="E48" t="s">
        <v>26</v>
      </c>
      <c r="F48" t="s">
        <v>4</v>
      </c>
      <c r="G48" s="3">
        <v>1401365.0033710715</v>
      </c>
      <c r="H48" s="5" t="s">
        <v>5</v>
      </c>
    </row>
    <row r="49" spans="2:14" x14ac:dyDescent="0.25">
      <c r="B49" s="7"/>
      <c r="C49" s="6"/>
      <c r="F49" t="s">
        <v>30</v>
      </c>
      <c r="G49" t="s">
        <v>29</v>
      </c>
    </row>
    <row r="50" spans="2:14" x14ac:dyDescent="0.25">
      <c r="B50" s="7"/>
      <c r="C50" s="6"/>
      <c r="F50" t="s">
        <v>15</v>
      </c>
      <c r="G50" s="3">
        <v>18298553.996868476</v>
      </c>
      <c r="H50" s="5" t="s">
        <v>5</v>
      </c>
    </row>
    <row r="51" spans="2:14" x14ac:dyDescent="0.25">
      <c r="B51" s="7"/>
      <c r="C51" s="6"/>
      <c r="F51" t="s">
        <v>16</v>
      </c>
      <c r="G51" s="3">
        <v>18416954.927736033</v>
      </c>
      <c r="H51" s="5" t="s">
        <v>5</v>
      </c>
    </row>
    <row r="52" spans="2:14" x14ac:dyDescent="0.25">
      <c r="F52" t="s">
        <v>17</v>
      </c>
      <c r="G52" s="3">
        <v>19059088.723305788</v>
      </c>
      <c r="H52" s="5" t="s">
        <v>5</v>
      </c>
    </row>
    <row r="53" spans="2:14" x14ac:dyDescent="0.25">
      <c r="F53" t="s">
        <v>18</v>
      </c>
      <c r="G53" s="3">
        <v>8831811.2902081665</v>
      </c>
      <c r="H53" s="5" t="s">
        <v>5</v>
      </c>
    </row>
    <row r="54" spans="2:14" x14ac:dyDescent="0.25">
      <c r="F54" t="s">
        <v>19</v>
      </c>
      <c r="G54" s="3">
        <v>30602565.342037573</v>
      </c>
      <c r="H54" s="5" t="s">
        <v>5</v>
      </c>
    </row>
    <row r="55" spans="2:14" x14ac:dyDescent="0.25">
      <c r="F55" t="s">
        <v>20</v>
      </c>
      <c r="G55" s="3">
        <v>39373475.440209821</v>
      </c>
      <c r="H55" s="5" t="s">
        <v>5</v>
      </c>
      <c r="N55">
        <v>8831811</v>
      </c>
    </row>
    <row r="56" spans="2:14" x14ac:dyDescent="0.25">
      <c r="F56" t="s">
        <v>21</v>
      </c>
      <c r="G56" s="3">
        <v>39759409.087961346</v>
      </c>
      <c r="H56" s="5" t="s">
        <v>5</v>
      </c>
      <c r="N56">
        <v>50000000</v>
      </c>
    </row>
    <row r="57" spans="2:14" x14ac:dyDescent="0.25">
      <c r="F57" t="s">
        <v>22</v>
      </c>
      <c r="G57" s="3">
        <v>5169216.1318609416</v>
      </c>
      <c r="H57" s="5" t="s">
        <v>5</v>
      </c>
      <c r="N57">
        <f>N56/N55</f>
        <v>5.6613530339360754</v>
      </c>
    </row>
    <row r="58" spans="2:14" x14ac:dyDescent="0.25">
      <c r="F58" t="s">
        <v>23</v>
      </c>
      <c r="G58" s="3">
        <v>6191789.4021136947</v>
      </c>
      <c r="H58" s="5" t="s">
        <v>5</v>
      </c>
    </row>
    <row r="59" spans="2:14" x14ac:dyDescent="0.25">
      <c r="F59" t="s">
        <v>26</v>
      </c>
      <c r="G59" s="3">
        <v>1401365.0033710715</v>
      </c>
      <c r="H59" s="5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Sol-Uh</dc:creator>
  <cp:lastModifiedBy>Park, Sol-Uh</cp:lastModifiedBy>
  <dcterms:created xsi:type="dcterms:W3CDTF">2016-06-15T17:14:55Z</dcterms:created>
  <dcterms:modified xsi:type="dcterms:W3CDTF">2016-06-16T22:21:28Z</dcterms:modified>
</cp:coreProperties>
</file>