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C18"/>
  <c r="Q18"/>
  <c r="Q19"/>
  <c r="B19"/>
  <c r="I16"/>
  <c r="I17"/>
  <c r="J17"/>
  <c r="Q15"/>
  <c r="K15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<sst xmlns="http://schemas.openxmlformats.org/spreadsheetml/2006/main">
  <si>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</si>
  <si>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766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</si>
  <si>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</si>
  <si>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</si>
  <si>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</si>
  <si>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</si>
  <si>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</si>
  <si>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</si>
  <si>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Комаревич</t>
  </si>
  <si>
    <t>Через кого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</si>
  <si>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</si>
  <si>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</si>
  <si>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</si>
  <si>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</si>
  <si>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</si>
  <si>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</si>
  <si>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</si>
  <si>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</si>
  <si>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</si>
  <si>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</si>
  <si>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</si>
  <si>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</si>
  <si>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десять гривень нуль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</si>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</sst>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44567.564762268514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/>
      <c r="E11" s="23"/>
      <c r="F11" s="23"/>
      <c r="G11" s="22"/>
      <c r="H11" s="22"/>
      <c r="I11" s="22"/>
      <c r="J11" s="24" t="s">
        <v>10</v>
      </c>
      <c r="K11" s="24"/>
      <c r="L11" s="24"/>
      <c r="M11" s="24"/>
      <c r="N11" s="24"/>
      <c r="O11" s="24"/>
      <c r="P11" s="24"/>
      <c r="Q11" s="24"/>
    </row>
    <row r="12" ht="16.5" customHeight="1">
      <c r="B12" s="13" t="s">
        <v>11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12</v>
      </c>
      <c r="C15" s="32" t="s">
        <v>13</v>
      </c>
      <c r="D15" s="33"/>
      <c r="E15" s="33"/>
      <c r="F15" s="33"/>
      <c r="G15" s="34"/>
      <c r="H15" s="35" t="s">
        <v>14</v>
      </c>
      <c r="I15" s="35"/>
      <c r="J15" s="35" t="s">
        <v>15</v>
      </c>
      <c r="K15" s="32" t="str">
        <f>IF(B18&gt;0,"Ціна без ПДВ","Ціна без знижки")</f>
        <v>Ціна без ПДВ</v>
      </c>
      <c r="L15" s="32" t="s">
        <v>16</v>
      </c>
      <c r="M15" s="32"/>
      <c r="N15" s="32" t="s">
        <v>17</v>
      </c>
      <c r="O15" s="32" t="s">
        <v>18</v>
      </c>
      <c r="P15" s="32" t="s">
        <v>18</v>
      </c>
      <c r="Q15" s="35" t="str">
        <f>IF(B18&gt;0,"Сума без ПДВ","Сума зі знижкою")</f>
        <v>Сума без ПДВ</v>
      </c>
    </row>
    <row r="16" ht="12.75" customHeight="1">
      <c r="B16" s="36">
        <v>1</v>
      </c>
      <c r="C16" s="37" t="s">
        <v>19</v>
      </c>
      <c r="D16" s="37"/>
      <c r="E16" s="37"/>
      <c r="F16" s="37"/>
      <c r="G16" s="37"/>
      <c r="H16" s="36" t="s">
        <v>20</v>
      </c>
      <c r="I16" s="36">
        <f>IF(H16="кг.",J16,0)</f>
        <v>1</v>
      </c>
      <c r="J16" s="38">
        <v>1</v>
      </c>
      <c r="K16" s="39">
        <f>L16+O16</f>
        <v>8.3332999999999995</v>
      </c>
      <c r="L16" s="39">
        <v>8.3332999999999995</v>
      </c>
      <c r="M16" s="40">
        <v>20</v>
      </c>
      <c r="N16" s="40">
        <v>1.6659999999999999</v>
      </c>
      <c r="O16" s="39">
        <v>0</v>
      </c>
      <c r="P16" s="39">
        <f>J16*O16</f>
        <v>0</v>
      </c>
      <c r="Q16" s="39">
        <f>ROUND(J16*(K16-O16),2)</f>
        <v>8.3300000000000001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 без ПДВ</v>
      </c>
      <c r="G17" s="43"/>
      <c r="H17" s="43"/>
      <c r="I17" s="44">
        <f>SUM(I16)</f>
        <v>1</v>
      </c>
      <c r="J17" s="45">
        <f>I17</f>
        <v>1</v>
      </c>
      <c r="K17" s="46"/>
      <c r="L17" s="47"/>
      <c r="M17" s="48"/>
      <c r="N17" s="49">
        <f>SUM(N16)</f>
        <v>1.6659999999999999</v>
      </c>
      <c r="O17" s="50">
        <f>SUM(O16)</f>
        <v>0</v>
      </c>
      <c r="P17" s="50">
        <f>SUM(P16)</f>
        <v>0</v>
      </c>
      <c r="Q17" s="51">
        <f>SUM(Q16)</f>
        <v>8.3300000000000001</v>
      </c>
    </row>
    <row r="18" ht="12.75" customHeight="1">
      <c r="B18" s="52">
        <v>20</v>
      </c>
      <c r="C18" s="53">
        <f>ROUND(Q17*B18/100,2)</f>
        <v>1.6699999999999999</v>
      </c>
      <c r="D18" s="19"/>
      <c r="E18" s="19"/>
      <c r="F18" s="19"/>
      <c r="G18" s="54"/>
      <c r="H18" s="54"/>
      <c r="I18" s="54"/>
      <c r="J18" s="55" t="e">
        <f>IF(B18&gt;0,CONCATENATE("Всього ПДВ "&amp;WayBillList_NDS&amp;"%"),"Всього без знижки")</f>
        <v>#NAME?</v>
      </c>
      <c r="K18" s="47"/>
      <c r="L18" s="47"/>
      <c r="M18" s="56"/>
      <c r="N18" s="56"/>
      <c r="O18" s="56"/>
      <c r="P18" s="56"/>
      <c r="Q18" s="57">
        <f>IF(B18&gt;0,C18,P17+Q17)</f>
        <v>1.6699999999999999</v>
      </c>
    </row>
    <row r="19" ht="12.75" customHeight="1">
      <c r="B19" s="58">
        <f>P17+Q17</f>
        <v>8.3300000000000001</v>
      </c>
      <c r="H19" s="59" t="str">
        <f>IF(B18&gt;0,"Разом, в т.ч ПДВ:","Всього до сплати")</f>
        <v>Разом, в т.ч ПДВ: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10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21</v>
      </c>
      <c r="C21" s="26"/>
      <c r="D21" s="23" t="s">
        <v>22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23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24</v>
      </c>
      <c r="C26" s="66"/>
      <c r="D26" s="67" t="str">
        <f>IF(B24 &lt; 0,C24," ")</f>
        <v>Admin SP</v>
      </c>
      <c r="E26" s="67"/>
      <c r="F26" s="67"/>
      <c r="G26" s="67"/>
      <c r="H26" s="68" t="s">
        <v>25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27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28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29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31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32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33</v>
      </c>
      <c r="D8" s="73"/>
      <c r="E8" s="73"/>
      <c r="F8" s="73"/>
      <c r="G8" s="76">
        <v>44567.564762268514</v>
      </c>
      <c r="H8" s="76"/>
      <c r="I8" s="73" t="s">
        <v>34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35</v>
      </c>
      <c r="D9" s="73"/>
      <c r="E9" s="73" t="s">
        <v>1</v>
      </c>
      <c r="F9" s="74" t="s">
        <v>36</v>
      </c>
      <c r="G9" s="77">
        <v>44567.564762268514</v>
      </c>
      <c r="H9" s="77"/>
      <c r="I9" s="74" t="s">
        <v>37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38</v>
      </c>
      <c r="C12" s="79" t="s">
        <v>39</v>
      </c>
      <c r="D12" s="80"/>
      <c r="E12" s="80"/>
      <c r="F12" s="81"/>
      <c r="G12" s="78" t="s">
        <v>40</v>
      </c>
      <c r="H12" s="78" t="s">
        <v>41</v>
      </c>
      <c r="I12" s="78" t="s">
        <v>42</v>
      </c>
      <c r="J12" s="78" t="s">
        <v>43</v>
      </c>
      <c r="K12" s="78" t="s">
        <v>44</v>
      </c>
      <c r="L12" s="78" t="s">
        <v>45</v>
      </c>
      <c r="M12" s="79" t="s">
        <v>46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19</v>
      </c>
      <c r="D14" s="88"/>
      <c r="E14" s="88"/>
      <c r="F14" s="89"/>
      <c r="G14" s="90">
        <v>1</v>
      </c>
      <c r="H14" s="90"/>
      <c r="I14" s="90" t="s">
        <v>47</v>
      </c>
      <c r="J14" s="91">
        <v>44566.564762268514</v>
      </c>
      <c r="K14" s="90" t="s">
        <v>48</v>
      </c>
      <c r="L14" s="90" t="s">
        <v>49</v>
      </c>
      <c r="M14" s="92" t="s">
        <v>50</v>
      </c>
      <c r="N14" s="93"/>
    </row>
    <row r="15" ht="12.75" customHeight="1"/>
    <row r="16" ht="239.25" customHeight="1">
      <c r="C16" s="94" t="s">
        <v>51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52</v>
      </c>
      <c r="D19" s="97"/>
      <c r="E19" s="97"/>
      <c r="F19" s="97"/>
      <c r="G19" s="97"/>
      <c r="H19" s="97"/>
      <c r="K19" t="s">
        <v>53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54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55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56</v>
      </c>
      <c r="D3" s="104"/>
      <c r="E3" s="105" t="s">
        <v>30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57</v>
      </c>
      <c r="E4" s="110">
        <v>44567.564762268514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12</v>
      </c>
      <c r="C6" s="32" t="s">
        <v>58</v>
      </c>
      <c r="D6" s="34"/>
      <c r="E6" s="32" t="s">
        <v>59</v>
      </c>
      <c r="F6" s="34"/>
      <c r="G6" s="113" t="s">
        <v>60</v>
      </c>
      <c r="H6" s="114"/>
      <c r="I6" s="114"/>
      <c r="J6" s="102"/>
      <c r="K6" s="115" t="s">
        <v>61</v>
      </c>
      <c r="L6" s="32" t="s">
        <v>62</v>
      </c>
      <c r="M6" s="34"/>
      <c r="N6" s="35" t="s">
        <v>63</v>
      </c>
      <c r="O6" s="35" t="s">
        <v>64</v>
      </c>
    </row>
    <row r="7" ht="17.25" customHeight="1">
      <c r="B7" s="116"/>
      <c r="C7" s="116"/>
      <c r="D7" s="117"/>
      <c r="E7" s="116"/>
      <c r="F7" s="117"/>
      <c r="G7" s="118" t="s">
        <v>15</v>
      </c>
      <c r="H7" s="119" t="s">
        <v>65</v>
      </c>
      <c r="I7" s="119" t="s">
        <v>66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67</v>
      </c>
      <c r="F9" s="105" t="s">
        <v>4</v>
      </c>
      <c r="G9" s="109"/>
      <c r="H9" s="109"/>
      <c r="I9" s="125"/>
      <c r="J9" s="102"/>
      <c r="K9" s="126" t="s">
        <v>68</v>
      </c>
      <c r="L9" s="127"/>
      <c r="M9" s="127"/>
      <c r="N9" s="127"/>
      <c r="O9" s="123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2022-01-06T12:40:03Z</dcterms:modified>
</cp:coreProperties>
</file>